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640" firstSheet="7" activeTab="12"/>
  </bookViews>
  <sheets>
    <sheet name="Rekapitulace stavby" sheetId="1" r:id="rId1"/>
    <sheet name="SO 101 - Místní komunikace" sheetId="2" r:id="rId2"/>
    <sheet name="SO 102 - Chodník" sheetId="3" r:id="rId3"/>
    <sheet name="SO 103 - Parkovací stání " sheetId="4" r:id="rId4"/>
    <sheet name="SO 104 - Sjezdy" sheetId="5" r:id="rId5"/>
    <sheet name="SO 105 - Plocha pro třídě..." sheetId="6" r:id="rId6"/>
    <sheet name="SO 106 - Sklad nářadí" sheetId="7" r:id="rId7"/>
    <sheet name="SO 107 - Víceúčelové hřiště" sheetId="8" r:id="rId8"/>
    <sheet name="SO 301 - Dešťová kanalizace" sheetId="9" r:id="rId9"/>
    <sheet name="SO 302 - Kanalizační příp..." sheetId="10" r:id="rId10"/>
    <sheet name="SO 303 - Retenční nádrž" sheetId="11" r:id="rId11"/>
    <sheet name="SO 304 - Vodovodní řad" sheetId="12" r:id="rId12"/>
    <sheet name="SO 305 - Vodovodní přípojky" sheetId="13" r:id="rId13"/>
    <sheet name="SO 306 - Přeložka přivádě..." sheetId="14" r:id="rId14"/>
    <sheet name="SO 307 - Přeložka vodovod..." sheetId="15" r:id="rId15"/>
    <sheet name="SO 308 - Splašková kanali..." sheetId="16" r:id="rId16"/>
    <sheet name="SO 309 - Kanalizační příp..." sheetId="17" r:id="rId17"/>
    <sheet name="SO 401 - Veřejné osvětlení" sheetId="18" r:id="rId18"/>
    <sheet name="SO 402 - Příprava chránič..." sheetId="19" r:id="rId19"/>
    <sheet name="SO 801 - Sadové úpravy" sheetId="20" r:id="rId20"/>
    <sheet name="VON - Vedlejší a ostatní ..." sheetId="21" r:id="rId21"/>
    <sheet name="Pokyny pro vyplnění" sheetId="22" r:id="rId22"/>
  </sheets>
  <definedNames>
    <definedName name="_xlnm._FilterDatabase" localSheetId="1" hidden="1">'SO 101 - Místní komunikace'!$C$90:$K$297</definedName>
    <definedName name="_xlnm._FilterDatabase" localSheetId="2" hidden="1">'SO 102 - Chodník'!$C$89:$K$225</definedName>
    <definedName name="_xlnm._FilterDatabase" localSheetId="3" hidden="1">'SO 103 - Parkovací stání '!$C$89:$K$180</definedName>
    <definedName name="_xlnm._FilterDatabase" localSheetId="4" hidden="1">'SO 104 - Sjezdy'!$C$89:$K$155</definedName>
    <definedName name="_xlnm._FilterDatabase" localSheetId="5" hidden="1">'SO 105 - Plocha pro třídě...'!$C$89:$K$147</definedName>
    <definedName name="_xlnm._FilterDatabase" localSheetId="6" hidden="1">'SO 106 - Sklad nářadí'!$C$92:$K$143</definedName>
    <definedName name="_xlnm._FilterDatabase" localSheetId="7" hidden="1">'SO 107 - Víceúčelové hřiště'!$C$93:$K$212</definedName>
    <definedName name="_xlnm._FilterDatabase" localSheetId="8" hidden="1">'SO 301 - Dešťová kanalizace'!$C$94:$K$284</definedName>
    <definedName name="_xlnm._FilterDatabase" localSheetId="9" hidden="1">'SO 302 - Kanalizační příp...'!$C$89:$K$198</definedName>
    <definedName name="_xlnm._FilterDatabase" localSheetId="10" hidden="1">'SO 303 - Retenční nádrž'!$C$91:$K$150</definedName>
    <definedName name="_xlnm._FilterDatabase" localSheetId="11" hidden="1">'SO 304 - Vodovodní řad'!$C$95:$K$234</definedName>
    <definedName name="_xlnm._FilterDatabase" localSheetId="12" hidden="1">'SO 305 - Vodovodní přípojky'!$C$92:$K$164</definedName>
    <definedName name="_xlnm._FilterDatabase" localSheetId="13" hidden="1">'SO 306 - Přeložka přivádě...'!$C$93:$K$212</definedName>
    <definedName name="_xlnm._FilterDatabase" localSheetId="14" hidden="1">'SO 307 - Přeložka vodovod...'!$C$93:$K$194</definedName>
    <definedName name="_xlnm._FilterDatabase" localSheetId="15" hidden="1">'SO 308 - Splašková kanali...'!$C$90:$K$175</definedName>
    <definedName name="_xlnm._FilterDatabase" localSheetId="16" hidden="1">'SO 309 - Kanalizační příp...'!$C$89:$K$174</definedName>
    <definedName name="_xlnm._FilterDatabase" localSheetId="17" hidden="1">'SO 401 - Veřejné osvětlení'!$C$93:$K$159</definedName>
    <definedName name="_xlnm._FilterDatabase" localSheetId="18" hidden="1">'SO 402 - Příprava chránič...'!$C$91:$K$129</definedName>
    <definedName name="_xlnm._FilterDatabase" localSheetId="19" hidden="1">'SO 801 - Sadové úpravy'!$C$87:$K$185</definedName>
    <definedName name="_xlnm._FilterDatabase" localSheetId="20" hidden="1">'VON - Vedlejší a ostatní ...'!$C$90:$K$194</definedName>
    <definedName name="_xlnm.Print_Area" localSheetId="21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stavby'!$C$42:$AQ$79</definedName>
    <definedName name="_xlnm.Print_Area" localSheetId="1">'SO 101 - Místní komunikace'!$C$4:$J$41,'SO 101 - Místní komunikace'!$C$47:$J$70,'SO 101 - Místní komunikace'!$C$76:$K$297</definedName>
    <definedName name="_xlnm.Print_Area" localSheetId="2">'SO 102 - Chodník'!$C$4:$J$41,'SO 102 - Chodník'!$C$47:$J$69,'SO 102 - Chodník'!$C$75:$K$225</definedName>
    <definedName name="_xlnm.Print_Area" localSheetId="3">'SO 103 - Parkovací stání '!$C$4:$J$41,'SO 103 - Parkovací stání '!$C$47:$J$69,'SO 103 - Parkovací stání '!$C$75:$K$180</definedName>
    <definedName name="_xlnm.Print_Area" localSheetId="4">'SO 104 - Sjezdy'!$C$4:$J$41,'SO 104 - Sjezdy'!$C$47:$J$69,'SO 104 - Sjezdy'!$C$75:$K$155</definedName>
    <definedName name="_xlnm.Print_Area" localSheetId="5">'SO 105 - Plocha pro třídě...'!$C$4:$J$41,'SO 105 - Plocha pro třídě...'!$C$47:$J$69,'SO 105 - Plocha pro třídě...'!$C$75:$K$147</definedName>
    <definedName name="_xlnm.Print_Area" localSheetId="6">'SO 106 - Sklad nářadí'!$C$4:$J$41,'SO 106 - Sklad nářadí'!$C$47:$J$72,'SO 106 - Sklad nářadí'!$C$78:$K$143</definedName>
    <definedName name="_xlnm.Print_Area" localSheetId="7">'SO 107 - Víceúčelové hřiště'!$C$4:$J$41,'SO 107 - Víceúčelové hřiště'!$C$47:$J$73,'SO 107 - Víceúčelové hřiště'!$C$79:$K$212</definedName>
    <definedName name="_xlnm.Print_Area" localSheetId="8">'SO 301 - Dešťová kanalizace'!$C$4:$J$41,'SO 301 - Dešťová kanalizace'!$C$47:$J$74,'SO 301 - Dešťová kanalizace'!$C$80:$K$284</definedName>
    <definedName name="_xlnm.Print_Area" localSheetId="9">'SO 302 - Kanalizační příp...'!$C$4:$J$41,'SO 302 - Kanalizační příp...'!$C$47:$J$69,'SO 302 - Kanalizační příp...'!$C$75:$K$198</definedName>
    <definedName name="_xlnm.Print_Area" localSheetId="10">'SO 303 - Retenční nádrž'!$C$4:$J$41,'SO 303 - Retenční nádrž'!$C$47:$J$71,'SO 303 - Retenční nádrž'!$C$77:$K$150</definedName>
    <definedName name="_xlnm.Print_Area" localSheetId="11">'SO 304 - Vodovodní řad'!$C$4:$J$41,'SO 304 - Vodovodní řad'!$C$47:$J$75,'SO 304 - Vodovodní řad'!$C$81:$K$234</definedName>
    <definedName name="_xlnm.Print_Area" localSheetId="12">'SO 305 - Vodovodní přípojky'!$C$4:$J$41,'SO 305 - Vodovodní přípojky'!$C$47:$J$72,'SO 305 - Vodovodní přípojky'!$C$78:$K$164</definedName>
    <definedName name="_xlnm.Print_Area" localSheetId="13">'SO 306 - Přeložka přivádě...'!$C$4:$J$41,'SO 306 - Přeložka přivádě...'!$C$47:$J$73,'SO 306 - Přeložka přivádě...'!$C$79:$K$212</definedName>
    <definedName name="_xlnm.Print_Area" localSheetId="14">'SO 307 - Přeložka vodovod...'!$C$4:$J$41,'SO 307 - Přeložka vodovod...'!$C$47:$J$73,'SO 307 - Přeložka vodovod...'!$C$79:$K$194</definedName>
    <definedName name="_xlnm.Print_Area" localSheetId="15">'SO 308 - Splašková kanali...'!$C$4:$J$41,'SO 308 - Splašková kanali...'!$C$47:$J$70,'SO 308 - Splašková kanali...'!$C$76:$K$175</definedName>
    <definedName name="_xlnm.Print_Area" localSheetId="16">'SO 309 - Kanalizační příp...'!$C$4:$J$41,'SO 309 - Kanalizační příp...'!$C$47:$J$69,'SO 309 - Kanalizační příp...'!$C$75:$K$174</definedName>
    <definedName name="_xlnm.Print_Area" localSheetId="17">'SO 401 - Veřejné osvětlení'!$C$4:$J$41,'SO 401 - Veřejné osvětlení'!$C$47:$J$73,'SO 401 - Veřejné osvětlení'!$C$79:$K$159</definedName>
    <definedName name="_xlnm.Print_Area" localSheetId="18">'SO 402 - Příprava chránič...'!$C$4:$J$41,'SO 402 - Příprava chránič...'!$C$47:$J$71,'SO 402 - Příprava chránič...'!$C$77:$K$129</definedName>
    <definedName name="_xlnm.Print_Area" localSheetId="19">'SO 801 - Sadové úpravy'!$C$4:$J$41,'SO 801 - Sadové úpravy'!$C$47:$J$67,'SO 801 - Sadové úpravy'!$C$73:$K$185</definedName>
    <definedName name="_xlnm.Print_Area" localSheetId="20">'VON - Vedlejší a ostatní ...'!$C$4:$J$39,'VON - Vedlejší a ostatní ...'!$C$45:$J$72,'VON - Vedlejší a ostatní ...'!$C$78:$K$194</definedName>
    <definedName name="_xlnm.Print_Titles" localSheetId="0">'Rekapitulace stavby'!$52:$52</definedName>
    <definedName name="_xlnm.Print_Titles" localSheetId="1">'SO 101 - Místní komunikace'!$90:$90</definedName>
    <definedName name="_xlnm.Print_Titles" localSheetId="2">'SO 102 - Chodník'!$89:$89</definedName>
    <definedName name="_xlnm.Print_Titles" localSheetId="3">'SO 103 - Parkovací stání '!$89:$89</definedName>
    <definedName name="_xlnm.Print_Titles" localSheetId="4">'SO 104 - Sjezdy'!$89:$89</definedName>
    <definedName name="_xlnm.Print_Titles" localSheetId="5">'SO 105 - Plocha pro třídě...'!$89:$89</definedName>
    <definedName name="_xlnm.Print_Titles" localSheetId="6">'SO 106 - Sklad nářadí'!$92:$92</definedName>
    <definedName name="_xlnm.Print_Titles" localSheetId="7">'SO 107 - Víceúčelové hřiště'!$93:$93</definedName>
    <definedName name="_xlnm.Print_Titles" localSheetId="8">'SO 301 - Dešťová kanalizace'!$94:$94</definedName>
    <definedName name="_xlnm.Print_Titles" localSheetId="9">'SO 302 - Kanalizační příp...'!$89:$89</definedName>
    <definedName name="_xlnm.Print_Titles" localSheetId="10">'SO 303 - Retenční nádrž'!$91:$91</definedName>
    <definedName name="_xlnm.Print_Titles" localSheetId="11">'SO 304 - Vodovodní řad'!$95:$95</definedName>
    <definedName name="_xlnm.Print_Titles" localSheetId="12">'SO 305 - Vodovodní přípojky'!$92:$92</definedName>
    <definedName name="_xlnm.Print_Titles" localSheetId="13">'SO 306 - Přeložka přivádě...'!$93:$93</definedName>
    <definedName name="_xlnm.Print_Titles" localSheetId="14">'SO 307 - Přeložka vodovod...'!$93:$93</definedName>
    <definedName name="_xlnm.Print_Titles" localSheetId="15">'SO 308 - Splašková kanali...'!$90:$90</definedName>
    <definedName name="_xlnm.Print_Titles" localSheetId="16">'SO 309 - Kanalizační příp...'!$89:$89</definedName>
    <definedName name="_xlnm.Print_Titles" localSheetId="17">'SO 401 - Veřejné osvětlení'!$93:$93</definedName>
    <definedName name="_xlnm.Print_Titles" localSheetId="18">'SO 402 - Příprava chránič...'!$91:$91</definedName>
    <definedName name="_xlnm.Print_Titles" localSheetId="19">'SO 801 - Sadové úpravy'!$87:$87</definedName>
    <definedName name="_xlnm.Print_Titles" localSheetId="20">'VON - Vedlejší a ostatní ...'!$90:$90</definedName>
  </definedNames>
  <calcPr calcId="162913"/>
</workbook>
</file>

<file path=xl/sharedStrings.xml><?xml version="1.0" encoding="utf-8"?>
<sst xmlns="http://schemas.openxmlformats.org/spreadsheetml/2006/main" count="24420" uniqueCount="2969">
  <si>
    <t>Export Komplet</t>
  </si>
  <si>
    <t>VZ</t>
  </si>
  <si>
    <t>2.0</t>
  </si>
  <si>
    <t/>
  </si>
  <si>
    <t>False</t>
  </si>
  <si>
    <t>{fd1ed713-793f-47fa-a2ba-38d4c43695c5}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</si>
  <si>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</si>
  <si>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</si>
  <si>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</si>
  <si>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</si>
  <si>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</si>
  <si>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</si>
  <si>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</si>
  <si>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</si>
  <si>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</si>
  <si>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01-2022-2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</si>
  <si>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</si>
  <si>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</si>
  <si>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Výstavba ZTV Za Školou II. etapa - aktualizace</t>
  </si>
  <si>
    <t>KSO:</t>
  </si>
  <si>
    <t>822</t>
  </si>
  <si>
    <t>CC-CZ:</t>
  </si>
  <si>
    <t>2</t>
  </si>
  <si>
    <t>Místo:</t>
  </si>
  <si>
    <t>Dačice</t>
  </si>
  <si>
    <t>Datum:</t>
  </si>
  <si>
    <t>3. 1. 2022</t>
  </si>
  <si>
    <t>CZ-CPV:</t>
  </si>
  <si>
    <t>45000000-7</t>
  </si>
  <si>
    <t>CZ-CPA:</t>
  </si>
  <si>
    <t>42</t>
  </si>
  <si>
    <t>Zadavatel:</t>
  </si>
  <si>
    <t>IČ:</t>
  </si>
  <si>
    <t>002 46 476</t>
  </si>
  <si>
    <t>Město Dačice, Krajířova 27, 38013 Dačice</t>
  </si>
  <si>
    <t>DIČ:</t>
  </si>
  <si>
    <t>Uchazeč:</t>
  </si>
  <si>
    <t>Vyplň údaj</t>
  </si>
  <si>
    <t>Projektant:</t>
  </si>
  <si>
    <t>625 49 201</t>
  </si>
  <si>
    <t>Ing. arch. Martin Jirovský Ph.D., MBA</t>
  </si>
  <si>
    <t>True</t>
  </si>
  <si>
    <t>Zpracovatel:</t>
  </si>
  <si>
    <t>281 45 968</t>
  </si>
  <si>
    <t>Ateliér M.A.A.T., s.r.o.; Petra Stejskalová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</si>
  <si>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</si>
  <si>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</si>
  <si>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</si>
  <si>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</si>
  <si>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</si>
  <si>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</si>
  <si>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</si>
  <si>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</si>
  <si>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</si>
  <si>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</si>
  <si>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</si>
  <si>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</si>
  <si>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</si>
  <si>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</si>
  <si>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</si>
  <si>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</si>
  <si>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</si>
  <si>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</si>
  <si>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</si>
  <si>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</si>
  <si>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</si>
  <si>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</si>
  <si>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</si>
  <si>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</si>
  <si>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</si>
  <si>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</si>
  <si>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</si>
  <si>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</si>
  <si>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</si>
  <si>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</si>
  <si>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</si>
  <si>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</si>
  <si>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</si>
  <si>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</si>
  <si>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</si>
  <si>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</si>
  <si>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</si>
  <si>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</si>
  <si>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</si>
  <si>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</si>
  <si>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100</t>
  </si>
  <si>
    <t>Objekty pozemních komunikací</t>
  </si>
  <si>
    <t>STA</t>
  </si>
  <si>
    <t>1</t>
  </si>
  <si>
    <t>{94ed8bc5-1780-453d-b5aa-340d1c786ac7}</t>
  </si>
  <si>
    <t>/</t>
  </si>
  <si>
    <t>SO 101</t>
  </si>
  <si>
    <t>Místní komunikace</t>
  </si>
  <si>
    <t>Soupis</t>
  </si>
  <si>
    <t>{488cd3e0-d593-4320-bdc3-12f111fecea6}</t>
  </si>
  <si>
    <t>SO 102</t>
  </si>
  <si>
    <t>Chodník</t>
  </si>
  <si>
    <t>{34a986ac-12d8-4b59-9912-39015d04e1f6}</t>
  </si>
  <si>
    <t>SO 103</t>
  </si>
  <si>
    <t xml:space="preserve">Parkovací stání </t>
  </si>
  <si>
    <t>{ed4f05e3-f69f-43eb-816a-27f4990d148c}</t>
  </si>
  <si>
    <t>SO 104</t>
  </si>
  <si>
    <t>Sjezdy</t>
  </si>
  <si>
    <t>{d6502d8c-73b0-4246-a0de-954de7991976}</t>
  </si>
  <si>
    <t>SO 105</t>
  </si>
  <si>
    <t>Plocha pro tříděný odpad</t>
  </si>
  <si>
    <t>{3e2d5f13-0081-4319-987c-2e28878d1041}</t>
  </si>
  <si>
    <t>SO 106</t>
  </si>
  <si>
    <t>Sklad nářadí</t>
  </si>
  <si>
    <t>{3bedd7c9-a452-4d8e-9c92-ab7f2b08a19f}</t>
  </si>
  <si>
    <t>SO 107</t>
  </si>
  <si>
    <t>Víceúčelové hřiště</t>
  </si>
  <si>
    <t>{107b04be-c383-42bb-91d5-1d5642d38bab}</t>
  </si>
  <si>
    <t>SO 300</t>
  </si>
  <si>
    <t>Vodohospodářské objekty</t>
  </si>
  <si>
    <t>{8133642c-595b-4a5e-8f1a-dce8ceb7660c}</t>
  </si>
  <si>
    <t>SO 301</t>
  </si>
  <si>
    <t>Dešťová kanalizace</t>
  </si>
  <si>
    <t>{7722929e-18c8-4c38-abf0-fe2c91ec83b0}</t>
  </si>
  <si>
    <t>SO 302</t>
  </si>
  <si>
    <t>Kanalizační přípojky dešťové kanalizace</t>
  </si>
  <si>
    <t>{2bb6cec3-fa41-44a8-994d-5c952f031024}</t>
  </si>
  <si>
    <t>SO 303</t>
  </si>
  <si>
    <t>Retenční nádrž</t>
  </si>
  <si>
    <t>{9c87ca89-a8ce-436e-96dc-d8201a526413}</t>
  </si>
  <si>
    <t>SO 304</t>
  </si>
  <si>
    <t>Vodovodní řad</t>
  </si>
  <si>
    <t>{24272c12-b366-4996-aa4b-76a99f1a6cf2}</t>
  </si>
  <si>
    <t>SO 305</t>
  </si>
  <si>
    <t>Vodovodní přípojky</t>
  </si>
  <si>
    <t>{c19f5962-6203-4df9-9f4c-2ebb3332f144}</t>
  </si>
  <si>
    <t>SO 306</t>
  </si>
  <si>
    <t>Přeložka přiváděcího vodovodního řadu</t>
  </si>
  <si>
    <t>{010c0318-0700-4bdc-8edb-e647f34b384c}</t>
  </si>
  <si>
    <t>SO 307</t>
  </si>
  <si>
    <t>Přeložka vodovodu - užitková voda</t>
  </si>
  <si>
    <t>{26be866a-6093-452e-9a1d-fec11212ffcf}</t>
  </si>
  <si>
    <t>SO 308</t>
  </si>
  <si>
    <t>Splašková kanalizace</t>
  </si>
  <si>
    <t>{ceca26ba-b451-4aec-959f-2a8502ecbbea}</t>
  </si>
  <si>
    <t>SO 309</t>
  </si>
  <si>
    <t>Kanalizační přípojky splaškové kanalizace</t>
  </si>
  <si>
    <t>{36d9cde7-086d-4ab0-b553-9f33fb31e936}</t>
  </si>
  <si>
    <t>SO 400</t>
  </si>
  <si>
    <t>Elektro a sdělovací objekty</t>
  </si>
  <si>
    <t>{5606e1b4-22a8-411a-96a3-6918fd988f99}</t>
  </si>
  <si>
    <t>SO 401</t>
  </si>
  <si>
    <t>Veřejné osvětlení</t>
  </si>
  <si>
    <t>{dcb298ff-b494-41c6-915d-fcfc8286f970}</t>
  </si>
  <si>
    <t>SO 402</t>
  </si>
  <si>
    <t>Příprava chrániček pro metropolitní síť</t>
  </si>
  <si>
    <t>{d671a8f3-4f44-4a57-9a5c-729ff8b969c4}</t>
  </si>
  <si>
    <t>SO 800</t>
  </si>
  <si>
    <t>Objekty úprav území</t>
  </si>
  <si>
    <t>{189d1a03-3eca-4afc-bf1c-22462a2344f6}</t>
  </si>
  <si>
    <t>SO 801</t>
  </si>
  <si>
    <t>Sadové úpravy</t>
  </si>
  <si>
    <t>{2ca65d7c-5581-41a6-b4b1-78de3aaa39b9}</t>
  </si>
  <si>
    <t>VON</t>
  </si>
  <si>
    <t>Vedlejší a ostatní náklady</t>
  </si>
  <si>
    <t>{9e27346d-142a-432e-bc71-742e7dd1c744}</t>
  </si>
  <si>
    <t>KRYCÍ LIST SOUPISU PRACÍ</t>
  </si>
  <si>
    <t>Objekt:</t>
  </si>
  <si>
    <t>SO 100 - Objekty pozemních komunikací</t>
  </si>
  <si>
    <t>Soupis:</t>
  </si>
  <si>
    <t>SO 101 - Místní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</si>
  <si>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</si>
  <si>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</si>
  <si>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</si>
  <si>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</si>
  <si>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</si>
  <si>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</si>
  <si>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</si>
  <si>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</si>
  <si>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</si>
  <si>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</si>
  <si>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</si>
  <si>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</si>
  <si>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</si>
  <si>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</si>
  <si>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</si>
  <si>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</si>
  <si>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</si>
  <si>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</si>
  <si>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</si>
  <si>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</si>
  <si>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</si>
  <si>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</si>
  <si>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</si>
  <si>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</si>
  <si>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</si>
  <si>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</si>
  <si>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</si>
  <si>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</si>
  <si>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</si>
  <si>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strojně při souvislé ploše přes 500 m2, tl. vrstvy do 200 mm</t>
  </si>
  <si>
    <t>m2</t>
  </si>
  <si>
    <t>CS ÚRS 2021 01</t>
  </si>
  <si>
    <t>4</t>
  </si>
  <si>
    <t>1513796480</t>
  </si>
  <si>
    <t>VV</t>
  </si>
  <si>
    <t>"dle bilance zem. prací/hloubka - větev A.1" 523,12/0,20</t>
  </si>
  <si>
    <t>"dle bilance zem. prací/hloubka - větev A.2" 70,90/0,20</t>
  </si>
  <si>
    <t>"dle bilance zem. prací/hloubka - větev A.3" 29,18/0,20</t>
  </si>
  <si>
    <t>"dle bilance zem. prací/hloubka - větev B" 177,95/0,20</t>
  </si>
  <si>
    <t>Součet</t>
  </si>
  <si>
    <t>122251106</t>
  </si>
  <si>
    <t>Odkopávky a prokopávky nezapažené strojně v hornině třídy těžitelnosti I skupiny 3 přes 1 000 do 5 000 m3</t>
  </si>
  <si>
    <t>m3</t>
  </si>
  <si>
    <t>937718795</t>
  </si>
  <si>
    <t>"dle bilance zem. prací - větev A.1" 322,17</t>
  </si>
  <si>
    <t>"dle bilance zem. prací - větev A.2" 50,21</t>
  </si>
  <si>
    <t>"dle bilance zem. prací - větev A.3" 4,24</t>
  </si>
  <si>
    <t>"dle bilance zem. prací - větev B" 183,04</t>
  </si>
  <si>
    <t>"plocha komunikace*hloubka výkopku - sanace" 4290,42*0,3</t>
  </si>
  <si>
    <t>3</t>
  </si>
  <si>
    <t>129001101</t>
  </si>
  <si>
    <t>Příplatek k cenám vykopávek za ztížení vykopávky v blízkosti podzemního vedení nebo výbušnin v horninách jakékoliv třídy</t>
  </si>
  <si>
    <t>925818982</t>
  </si>
  <si>
    <t>"vedení vodovod délka*hloubka*šířka"9*1*0,5</t>
  </si>
  <si>
    <t>132153301</t>
  </si>
  <si>
    <t>Hloubení rýh pro drény rýhovačem ve sklonu terénu do 15° v jakémkoliv množství, s úpravou do předepsaného spádu, v suchu, mokru i ve vodě sběrné i svodné DN do 200 v horninách třídy těžitelnosti I a II, skupiny 1 až 4 hloubky do 1 m</t>
  </si>
  <si>
    <t>m</t>
  </si>
  <si>
    <t>1073525764</t>
  </si>
  <si>
    <t>"vedení drenáže délka" 639,9</t>
  </si>
  <si>
    <t>5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</si>
  <si>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</si>
  <si>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</si>
  <si>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-1771751878</t>
  </si>
  <si>
    <t>P</t>
  </si>
  <si>
    <t>Poznámka k položce:
ornice na deponii a zpět (zásyp krajnic)</t>
  </si>
  <si>
    <t>"ornice uložená na deponii" (203,75+13,54+18,84+18,61)*2</t>
  </si>
  <si>
    <t>6</t>
  </si>
  <si>
    <t>162451105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</si>
  <si>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</si>
  <si>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2063790166</t>
  </si>
  <si>
    <t>Poznámka k položce:
uložení na půdní blok 4402</t>
  </si>
  <si>
    <t>"ornice výkopu" (523,12+70,94+29,18+177,95)-(203,75+13,54+18,84+18,61)</t>
  </si>
  <si>
    <t>7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</si>
  <si>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</si>
  <si>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</si>
  <si>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464377334</t>
  </si>
  <si>
    <t>"zemina výkopu" 1846,786</t>
  </si>
  <si>
    <t>"zemina rýhy" 639,9*0,4*0,4</t>
  </si>
  <si>
    <t>8</t>
  </si>
  <si>
    <t>167151111</t>
  </si>
  <si>
    <t>Nakládání, skládání a překládání neulehlého výkopku nebo sypaniny strojně nakládání, množství přes 100 m3, z hornin třídy těžitelnosti I, skupiny 1 až 3</t>
  </si>
  <si>
    <t>915857583</t>
  </si>
  <si>
    <t>"ornice" (203,75+13,54+18,84+18,61)</t>
  </si>
  <si>
    <t>9</t>
  </si>
  <si>
    <t>171201221</t>
  </si>
  <si>
    <t>Poplatek za uložení stavebního odpadu na skládce (skládkovné) zeminy a kamení zatříděného do Katalogu odpadů pod kódem 17 05 04</t>
  </si>
  <si>
    <t>t</t>
  </si>
  <si>
    <t>-460867668</t>
  </si>
  <si>
    <t>1949,17*2 "Přepočtené koeficientem množství</t>
  </si>
  <si>
    <t>10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</si>
  <si>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</si>
  <si>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</si>
  <si>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-2100694939</t>
  </si>
  <si>
    <t>"dle bilance zem. prací - větev A.1" 133</t>
  </si>
  <si>
    <t>"dle bilance zem. prací - větev A.2" 15,34</t>
  </si>
  <si>
    <t>"dle bilance zem. prací - větev A.3" 1,86</t>
  </si>
  <si>
    <t>"dle bilance zem. prací - větev B" 30,54</t>
  </si>
  <si>
    <t>11</t>
  </si>
  <si>
    <t>M</t>
  </si>
  <si>
    <t>58344197</t>
  </si>
  <si>
    <t>štěrkodrť frakce 0/63</t>
  </si>
  <si>
    <t>601901892</t>
  </si>
  <si>
    <t>180,74*2 "Přepočtené koeficientem množství</t>
  </si>
  <si>
    <t>12</t>
  </si>
  <si>
    <t>181152302</t>
  </si>
  <si>
    <t>Úprava pláně na stavbách silnic a dálnic strojně v zářezech mimo skalních se zhutněním</t>
  </si>
  <si>
    <t>1361610789</t>
  </si>
  <si>
    <t>Poznámka k položce:
Edef2 ≧ 45 MPa</t>
  </si>
  <si>
    <t>"plocha vozovka rozšířená o 30% - větev A.1" 2018,61*1,30</t>
  </si>
  <si>
    <t>"plocha příč. prah rozšířená o 30% - větev A.1" 193,40*1,30</t>
  </si>
  <si>
    <t>Mezisoučet</t>
  </si>
  <si>
    <t>"plocha vozovka rozšířená o 30% - větev A.2" 306,18*1,30</t>
  </si>
  <si>
    <t>"plocha vozovka rozšířená o 30% - větev A.3" 45*1,30</t>
  </si>
  <si>
    <t>"plocha vozovka rozšířená o 30% - větev B" 625,73*1,30</t>
  </si>
  <si>
    <t>"plocha příč. prah rozšířená o 30% - větev B" 111,4*1,30</t>
  </si>
  <si>
    <t>13</t>
  </si>
  <si>
    <t>181351113</t>
  </si>
  <si>
    <t>Rozprostření a urovnání ornice v rovině nebo ve svahu sklonu do 1:5 strojně při souvislé ploše přes 500 m2, tl. vrstvy do 200 mm</t>
  </si>
  <si>
    <t>-1544800479</t>
  </si>
  <si>
    <t>"dle bilance zem. prací/hloubka" 546,45/0,15</t>
  </si>
  <si>
    <t>Zakládání</t>
  </si>
  <si>
    <t>14</t>
  </si>
  <si>
    <t>211971110</t>
  </si>
  <si>
    <t>Zřízení opláštění výplně z geotextilie odvodňovacích žeber nebo trativodů v rýze nebo zářezu se stěnami šikmými o sklonu do 1:2</t>
  </si>
  <si>
    <t>229812659</t>
  </si>
  <si>
    <t>"délka*šířka" 639,9*0,15*3,14</t>
  </si>
  <si>
    <t>69311083</t>
  </si>
  <si>
    <t>geotextilie netkaná separační, ochranná, filtrační, drenážní PP 600g/m2</t>
  </si>
  <si>
    <t>305839154</t>
  </si>
  <si>
    <t>301,393*1,1 "Přepočtené koeficientem množství</t>
  </si>
  <si>
    <t>16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</si>
  <si>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</si>
  <si>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</si>
  <si>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739465355</t>
  </si>
  <si>
    <t>Komunikace pozemní</t>
  </si>
  <si>
    <t>17</t>
  </si>
  <si>
    <t>561121114</t>
  </si>
  <si>
    <t>Zřízení podkladu nebo ochranné vrstvy vozovky z mechanicky zpevněné zeminy MZ bez přidání pojiva nebo vylepšovacího materiálu, s rozprostřením, vlhčením, promísením a zhutněním, tloušťka po zhutnění 300 mm</t>
  </si>
  <si>
    <t>253676860</t>
  </si>
  <si>
    <t>Poznámka k položce:
položka bude použita dle skutečnosti na stavbě; Edef2 ≧ 45 MPa</t>
  </si>
  <si>
    <t>18</t>
  </si>
  <si>
    <t>-311782347</t>
  </si>
  <si>
    <t>"plocha sanace podloží vozovky*výška násypu" 4290,42*0,3</t>
  </si>
  <si>
    <t>1287,126*2,2 "Přepočtené koeficientem množství</t>
  </si>
  <si>
    <t>19</t>
  </si>
  <si>
    <t>564851111</t>
  </si>
  <si>
    <t>Podklad ze štěrkodrti ŠD s rozprostřením a zhutněním, po zhutnění tl. 150 mm</t>
  </si>
  <si>
    <t>-1212852382</t>
  </si>
  <si>
    <t>Poznámka k položce:
třídy A; frakce 0-32; Edef2 ≧ 70 MPa</t>
  </si>
  <si>
    <t>20</t>
  </si>
  <si>
    <t>-150047197</t>
  </si>
  <si>
    <t>Poznámka k položce:
třídy A; frakce 0-32;</t>
  </si>
  <si>
    <t>"plocha vozovka rozšířená o 15% - větev A.1" 2018,61*1,15</t>
  </si>
  <si>
    <t>"plocha vozovka rozšířená o 15% - větev A.2" 306,18*1,15</t>
  </si>
  <si>
    <t>"plocha vozovka rozšířená o 15% - větev A.3" 45*1,15</t>
  </si>
  <si>
    <t>"plocha vozovka rozšířená o 15% - větev B" 625,73*1,15</t>
  </si>
  <si>
    <t>564861113</t>
  </si>
  <si>
    <t>Podklad ze štěrkodrti ŠD s rozprostřením a zhutněním, po zhutnění tl. 220 mm</t>
  </si>
  <si>
    <t>1295043096</t>
  </si>
  <si>
    <t>"plocha příč. prah rozšířená o 15% - větev A.1" 193,40*1,15</t>
  </si>
  <si>
    <t>"plocha příč. prah rozšířená o 15% - větev B" 111,4*1,15</t>
  </si>
  <si>
    <t>22</t>
  </si>
  <si>
    <t>564871111</t>
  </si>
  <si>
    <t>Podklad ze štěrkodrti ŠD s rozprostřením a zhutněním, po zhutnění tl. 250 mm</t>
  </si>
  <si>
    <t>-1153996186</t>
  </si>
  <si>
    <t>Poznámka k položce:
třídy A; frakce 0-32; Edef2 ≧ 60 MPa</t>
  </si>
  <si>
    <t>23</t>
  </si>
  <si>
    <t>569903311</t>
  </si>
  <si>
    <t>Zřízení zemních krajnic z hornin jakékoliv třídy se zhutněním</t>
  </si>
  <si>
    <t>-1976507282</t>
  </si>
  <si>
    <t>"dle bilance zem. prací - větev A.1" 203,75</t>
  </si>
  <si>
    <t>"dle bilance zem. prací - větev A.2" 13,54</t>
  </si>
  <si>
    <t>"dle bilance zem. prací - větev A.3" 18,84</t>
  </si>
  <si>
    <t>"dle bilance zem. prací - větev B" 18,61</t>
  </si>
  <si>
    <t>24</t>
  </si>
  <si>
    <t>573191111</t>
  </si>
  <si>
    <t>Postřik infiltrační kationaktivní emulzí v množství 1,00 kg/m2</t>
  </si>
  <si>
    <t>1417006229</t>
  </si>
  <si>
    <t>25</t>
  </si>
  <si>
    <t>565155111</t>
  </si>
  <si>
    <t>Asfaltový beton vrstva podkladní ACP 16 (obalované kamenivo střednězrnné - OKS) s rozprostřením a zhutněním v pruhu šířky přes 1,5 do 3 m, po zhutnění tl. 70 mm</t>
  </si>
  <si>
    <t>877876828</t>
  </si>
  <si>
    <t>Poznámka k položce:
ACP 16+</t>
  </si>
  <si>
    <t>"plocha vozovka rozšířená o 8% - větev A.1" 2018,61*1,08</t>
  </si>
  <si>
    <t>"plocha vozovka rozšířená o 8% - větev A.2" 306,18*1,08</t>
  </si>
  <si>
    <t>"plocha vozovka rozšířená o 8% - větev A.3" 45*1,08</t>
  </si>
  <si>
    <t>"plocha vozovka rozšířená o 8% - větev B" 625,73*1,08</t>
  </si>
  <si>
    <t>26</t>
  </si>
  <si>
    <t>573231107</t>
  </si>
  <si>
    <t>Postřik spojovací PS bez posypu kamenivem ze silniční emulze, v množství 0,40 kg/m2</t>
  </si>
  <si>
    <t>1853647273</t>
  </si>
  <si>
    <t>27</t>
  </si>
  <si>
    <t>577134121</t>
  </si>
  <si>
    <t>Asfaltový beton vrstva obrusná ACO 11 (ABS) s rozprostřením a se zhutněním z nemodifikovaného asfaltu v pruhu šířky přes 3 m tř. I, po zhutnění tl. 40 mm</t>
  </si>
  <si>
    <t>1550289304</t>
  </si>
  <si>
    <t>"plocha vozovka  - větev A.1" 2018,61*1,08</t>
  </si>
  <si>
    <t>"plocha vozovka  - větev A.2" 306,18*1,08</t>
  </si>
  <si>
    <t>"plocha vozovka  - větev A.3" 45*1,08</t>
  </si>
  <si>
    <t>"plocha vozovka  - větev B" 625,73*1,08</t>
  </si>
  <si>
    <t>28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</si>
  <si>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</si>
  <si>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</si>
  <si>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427426566</t>
  </si>
  <si>
    <t>"plocha příč. prah - větev A.1" 7,42</t>
  </si>
  <si>
    <t>"plocha příč. prah  - větev B" 9,77</t>
  </si>
  <si>
    <t>29</t>
  </si>
  <si>
    <t>59245224</t>
  </si>
  <si>
    <t>dlažba zámková tvaru I základní pro nevidomé 196x161x80mm barevná</t>
  </si>
  <si>
    <t>-1151097221</t>
  </si>
  <si>
    <t>17,19*1,03 "Přepočtené koeficientem množství</t>
  </si>
  <si>
    <t>30</t>
  </si>
  <si>
    <t>596212312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</si>
  <si>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100 mm skupiny A, pro plochy do 300 m2</t>
  </si>
  <si>
    <t>11235061</t>
  </si>
  <si>
    <t>"plocha příč. prah - větev A.1" 185,98</t>
  </si>
  <si>
    <t>"plocha příč. prah  - větev B"101,63</t>
  </si>
  <si>
    <t>31</t>
  </si>
  <si>
    <t>59245296</t>
  </si>
  <si>
    <t>dlažba zámková tvaru I 200x165x100mm přírodní</t>
  </si>
  <si>
    <t>1393161602</t>
  </si>
  <si>
    <t>287,61*1,02 "Přepočtené koeficientem množství</t>
  </si>
  <si>
    <t>Ostatní konstrukce a práce, bourání</t>
  </si>
  <si>
    <t>32</t>
  </si>
  <si>
    <t>914111111</t>
  </si>
  <si>
    <t>Montáž svislé dopravní značky základní velikosti do 1 m2 objímkami na sloupky nebo konzoly</t>
  </si>
  <si>
    <t>kus</t>
  </si>
  <si>
    <t>637795997</t>
  </si>
  <si>
    <t>"IZ5a" 5</t>
  </si>
  <si>
    <t>"IZ5b" 5</t>
  </si>
  <si>
    <t>"C9a" 4</t>
  </si>
  <si>
    <t>"C9b" 4</t>
  </si>
  <si>
    <t>"IZ8a" 1</t>
  </si>
  <si>
    <t>"IZ8b" 1</t>
  </si>
  <si>
    <t>33</t>
  </si>
  <si>
    <t>40445643R02</t>
  </si>
  <si>
    <t>informativní značky jiné IZ5a, IZ5b 500x700mm</t>
  </si>
  <si>
    <t>931636689</t>
  </si>
  <si>
    <t>34</t>
  </si>
  <si>
    <t>40445619</t>
  </si>
  <si>
    <t>zákazové, příkazové dopravní značky B1-B34, C1-15 500mm</t>
  </si>
  <si>
    <t>-1420003182</t>
  </si>
  <si>
    <t>35</t>
  </si>
  <si>
    <t>914511112</t>
  </si>
  <si>
    <t>Montáž sloupku dopravních značek délky do 3,5 m do hliníkové patky</t>
  </si>
  <si>
    <t>1320112173</t>
  </si>
  <si>
    <t>36</t>
  </si>
  <si>
    <t>40445225</t>
  </si>
  <si>
    <t>sloupek pro dopravní značku Zn D 60mm v 3,5m</t>
  </si>
  <si>
    <t>37683060</t>
  </si>
  <si>
    <t>37</t>
  </si>
  <si>
    <t>40445240</t>
  </si>
  <si>
    <t>patka pro sloupek Al D 60mm</t>
  </si>
  <si>
    <t>1436437316</t>
  </si>
  <si>
    <t>38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</si>
  <si>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</si>
  <si>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</si>
  <si>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1667162925</t>
  </si>
  <si>
    <t>"délka obrubníku - větev A.1" 73,96+24,52+29,51+4,5++4,52+29,94+16,36+22,53+12,66+50,81+77,22+30,01+12,58+9,37+0,91+26,64+26,03+31,22+98,40+1,49+0,96</t>
  </si>
  <si>
    <t>"délka obrubníku - větev A.1" 17,52+16,01+16,01+15,53+17,36+7,72+7,54+15,34+8,18+16,68+17,07+16,22+14,98+17,02+8,68+14,62+6,02+4,48*2+6,16+6,02+6</t>
  </si>
  <si>
    <t>"délka obrubníku - větev A.1" 15+16</t>
  </si>
  <si>
    <t>"délka obrubníku - větev A.2" 28,56+15,83+33,25+14,37+8,54</t>
  </si>
  <si>
    <t>"délka obrubníku - větev A.2" 7,27+8,27+9,47+8,74</t>
  </si>
  <si>
    <t>"délka obrubníku - větev A.2"2+5</t>
  </si>
  <si>
    <t>"délka obrubníku - větev A.3"10+10+4,5</t>
  </si>
  <si>
    <t>"délka obrubníku - větev B"16,43+0,78+59,70+26,01+1,79+16,70</t>
  </si>
  <si>
    <t>"délka obrubníku - větev B"2,15+30,76+9,83+8,23+52,15+29,09+4,5+5,15+6,84+7,66+10,89</t>
  </si>
  <si>
    <t>"délka obrubníku - větev B"6+5</t>
  </si>
  <si>
    <t>39</t>
  </si>
  <si>
    <t>59217031</t>
  </si>
  <si>
    <t>obrubník betonový silniční 1000x150x250mm</t>
  </si>
  <si>
    <t>827938353</t>
  </si>
  <si>
    <t>830,6*1,05 "Přepočtené koeficientem množství</t>
  </si>
  <si>
    <t>40</t>
  </si>
  <si>
    <t>59217030</t>
  </si>
  <si>
    <t>obrubník betonový silniční přechodový 1000x150x150-250mm</t>
  </si>
  <si>
    <t>-2142403296</t>
  </si>
  <si>
    <t>41</t>
  </si>
  <si>
    <t>59217029</t>
  </si>
  <si>
    <t>obrubník betonový silniční nájezdový 1000x150x150mm</t>
  </si>
  <si>
    <t>78868401</t>
  </si>
  <si>
    <t>460,64*1,05 "Přepočtené koeficientem množství</t>
  </si>
  <si>
    <t>919112233</t>
  </si>
  <si>
    <t>Řezání dilatačních spár v živičném krytu vytvoření komůrky pro těsnící zálivku šířky 20 mm, hloubky 40 mm</t>
  </si>
  <si>
    <t>1990724164</t>
  </si>
  <si>
    <t>"délka napojení stáv. vozovky" 18,51+19,39+41,20</t>
  </si>
  <si>
    <t>43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</si>
  <si>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</si>
  <si>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</si>
  <si>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315580558</t>
  </si>
  <si>
    <t>44</t>
  </si>
  <si>
    <t>919726203</t>
  </si>
  <si>
    <t>Geotextilie tkaná pro vyztužení, separaci nebo filtraci z polypropylenu, podélná pevnost v tahu přes 50 do 80 kN/m</t>
  </si>
  <si>
    <t>-2063503803</t>
  </si>
  <si>
    <t>4290,42*1,1 "Přepočtené koeficientem množství</t>
  </si>
  <si>
    <t>45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</si>
  <si>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</si>
  <si>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</si>
  <si>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37005104</t>
  </si>
  <si>
    <t>Poznámka k položce:
P2+E2b-1x, P2-4x, P4-3x, P6-1x, IP 10a- 1x, A1a-1x</t>
  </si>
  <si>
    <t>998</t>
  </si>
  <si>
    <t>Přesun hmot</t>
  </si>
  <si>
    <t>46</t>
  </si>
  <si>
    <t>998225111</t>
  </si>
  <si>
    <t>Přesun hmot pro komunikace s krytem z kameniva, monolitickým betonovým nebo živičným dopravní vzdálenost do 200 m jakékoliv délky objektu</t>
  </si>
  <si>
    <t>-10081477</t>
  </si>
  <si>
    <t>47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</si>
  <si>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</si>
  <si>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</si>
  <si>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256682767</t>
  </si>
  <si>
    <t>SO 102 - Chodník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</si>
  <si>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</si>
  <si>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</si>
  <si>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1462928664</t>
  </si>
  <si>
    <t>113201112</t>
  </si>
  <si>
    <t>Vytrhání obrub s vybouráním lože, s přemístěním hmot na skládku na vzdálenost do 3 m nebo s naložením na dopravní prostředek silničních ležatých</t>
  </si>
  <si>
    <t>-1647399754</t>
  </si>
  <si>
    <t>507011643</t>
  </si>
  <si>
    <t>"dle bilance zem. prací/hloubka - větev A" 99,39/0,20</t>
  </si>
  <si>
    <t>"dle bilance zem. prací/hloubka - větev B" 32,96/0,20</t>
  </si>
  <si>
    <t>"dle bilance zem. prací/hloubka - větev C" 23,43/0,20</t>
  </si>
  <si>
    <t>"dle bilance zem. prací/hloubka - větev D" 34,76/0,20</t>
  </si>
  <si>
    <t>"dle bilance zem. prací/hloubka - větev E" 12,70/0,20</t>
  </si>
  <si>
    <t>122251105</t>
  </si>
  <si>
    <t>Odkopávky a prokopávky nezapažené strojně v hornině třídy těžitelnosti I skupiny 3 přes 500 do 1 000 m3</t>
  </si>
  <si>
    <t>-1049056403</t>
  </si>
  <si>
    <t>"dle bilance zem. prací - větev A" 13,18</t>
  </si>
  <si>
    <t>"dle bilance zem. prací - větev B" 0,50</t>
  </si>
  <si>
    <t>"dle bilance zem. prací - větev C" 16,23</t>
  </si>
  <si>
    <t>"dle bilance zem. prací - větev D" 16,17</t>
  </si>
  <si>
    <t>"dle bilance zem. prací - větev E" 6,35</t>
  </si>
  <si>
    <t>"plocha rozšířená o 30%*hloubka výkopku - sanace" 917,39*1,30*0,3</t>
  </si>
  <si>
    <t>-887584340</t>
  </si>
  <si>
    <t>"vedení vodovod délka*hloubka*šířka"14*1*0,5</t>
  </si>
  <si>
    <t>"vedení elektro délka*hloubka*šířka"151*1*0,5</t>
  </si>
  <si>
    <t>"vedení kanalizace délka*hloubka*šířka"4*1*0,5</t>
  </si>
  <si>
    <t>-1957276978</t>
  </si>
  <si>
    <t>"ornice uložená na deponii" (15,28+7,49+3,77+57,08)*2</t>
  </si>
  <si>
    <t>1850857690</t>
  </si>
  <si>
    <t>"ornice" (99,39+32,96+23,43+34,76+12,70)-(15,28+7,49+3,77+57,08)</t>
  </si>
  <si>
    <t>1122929858</t>
  </si>
  <si>
    <t>"zemina výkopu"410,212</t>
  </si>
  <si>
    <t>-216186110</t>
  </si>
  <si>
    <t>"ornice" (15,28+7,49+3,77+57,08)</t>
  </si>
  <si>
    <t>1814386831</t>
  </si>
  <si>
    <t>410,212*2 "Přepočtené koeficientem množství</t>
  </si>
  <si>
    <t>-2079951846</t>
  </si>
  <si>
    <t>"dle bilance zem. prací - větev A" 66,62</t>
  </si>
  <si>
    <t>"dle bilance zem. prací - větev B" 6,99</t>
  </si>
  <si>
    <t>"dle bilance zem. prací - větev D" 7,97</t>
  </si>
  <si>
    <t>425107769</t>
  </si>
  <si>
    <t>81,58*2 "Přepočtené koeficientem množství</t>
  </si>
  <si>
    <t>-1767998270</t>
  </si>
  <si>
    <t>Poznámka k položce:
Edef2 ≧ 30 MPa</t>
  </si>
  <si>
    <t>"plocha chodníku rozšířená o 30% - větev A,B" 575,44*1,30</t>
  </si>
  <si>
    <t>"plocha chodníku rozšířená o 30% - větev C" 102,97*1,30</t>
  </si>
  <si>
    <t>"plocha chodníku rozšířená o 30% - větev D" 175,47*1,30</t>
  </si>
  <si>
    <t>"plocha chodníku rozšířená o 30% - větev E" 63,51*1,30</t>
  </si>
  <si>
    <t>-52384274</t>
  </si>
  <si>
    <t>"dle bilance zem. prací/hloubka" 167,24/0,15</t>
  </si>
  <si>
    <t>1030202328</t>
  </si>
  <si>
    <t>Poznámka k položce:
položka bude použita dle skutečnosti na stavbě; Edef2 ≧ 30 MPa</t>
  </si>
  <si>
    <t>633880611</t>
  </si>
  <si>
    <t>"plocha sanace podloží vozovky*výška násypu" 1192,61*0,3</t>
  </si>
  <si>
    <t>357,783*2,2 "Přepočtené koeficientem množství</t>
  </si>
  <si>
    <t>564710011R00</t>
  </si>
  <si>
    <t>Podklad nebo kryt z kameniva hrubého drceného vel. 8-16 mm s rozprostřením a zhutněním, po zhutnění tl. 30 mm</t>
  </si>
  <si>
    <t>-1440039601</t>
  </si>
  <si>
    <t>"plocha chodníku rozšířená o 8% - větev A,B" 575,44*1,08</t>
  </si>
  <si>
    <t>564710113</t>
  </si>
  <si>
    <t>Podklad nebo kryt z kameniva hrubého drceného vel. 16-32 mm s rozprostřením a zhutněním, po zhutnění tl. 70 mm</t>
  </si>
  <si>
    <t>-1897743685</t>
  </si>
  <si>
    <t>"plocha chodníku rozšířená o 15% - větev A,B" 575,44*1,15</t>
  </si>
  <si>
    <t>564841113</t>
  </si>
  <si>
    <t>Podklad ze štěrkodrti ŠD s rozprostřením a zhutněním, po zhutnění tl. 140 mm</t>
  </si>
  <si>
    <t>-1399579947</t>
  </si>
  <si>
    <t>Poznámka k položce:
třídy A; frakce 0-63; Edef2 ≧ 50 MPa</t>
  </si>
  <si>
    <t>-1744809780</t>
  </si>
  <si>
    <t>569511111R00</t>
  </si>
  <si>
    <t>Zpevnění krajnic nebo komunikací pro pěší s rozprostřením a zhutněním, po zhutnění prohozenou zeminou tl. 10 mm</t>
  </si>
  <si>
    <t>766323207</t>
  </si>
  <si>
    <t>Poznámka k položce:
jílová vrstva</t>
  </si>
  <si>
    <t>"plocha chodníku - větev A,B" 575,44</t>
  </si>
  <si>
    <t>58125110</t>
  </si>
  <si>
    <t>jíl surový kusový</t>
  </si>
  <si>
    <t>787024494</t>
  </si>
  <si>
    <t>"plocha*tloušťka*objemová hmot." 575,44*0,01*0,8</t>
  </si>
  <si>
    <t>1169219215</t>
  </si>
  <si>
    <t>571901111</t>
  </si>
  <si>
    <t>Posyp podkladu nebo krytu s rozprostřením a zhutněním kamenivem drceným nebo těženým, v množství do 5 kg/m2</t>
  </si>
  <si>
    <t>99272802</t>
  </si>
  <si>
    <t>Poznámka k položce:
křemičitý písek fr. 0-2 tl. 10 mm</t>
  </si>
  <si>
    <t>58154410</t>
  </si>
  <si>
    <t>písek křemičitý sušený frakce 0,1</t>
  </si>
  <si>
    <t>689277821</t>
  </si>
  <si>
    <t>"plocha*tloušťka*objemová hmot." 575,44*0,01*1,5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</si>
  <si>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</si>
  <si>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</si>
  <si>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1111711441</t>
  </si>
  <si>
    <t>"plocha chodníku  - větev C" 102,97</t>
  </si>
  <si>
    <t>"plocha chodníku  - větev D" 175,47</t>
  </si>
  <si>
    <t>"plocha chodníku - větev E" 63,51</t>
  </si>
  <si>
    <t>"plocha chodníku původní" 8,96</t>
  </si>
  <si>
    <t>59245013</t>
  </si>
  <si>
    <t>dlažba zámková tvaru I 200x165x80mm přírodní</t>
  </si>
  <si>
    <t>462202101</t>
  </si>
  <si>
    <t>"plocha chodníku  - větev C" 101,87</t>
  </si>
  <si>
    <t>"plocha chodníku  - větev D" 157,76</t>
  </si>
  <si>
    <t>323,14*1,01 "Přepočtené koeficientem množství</t>
  </si>
  <si>
    <t>2123646566</t>
  </si>
  <si>
    <t>"plocha chodníku  - větev C" 1,1</t>
  </si>
  <si>
    <t>"plocha chodníku  - větev D" 17,41</t>
  </si>
  <si>
    <t>18,51*1,03 "Přepočtené koeficientem množství</t>
  </si>
  <si>
    <t>1720530435</t>
  </si>
  <si>
    <t>"délka obrubníku - větev D" 18+4</t>
  </si>
  <si>
    <t>-389089275</t>
  </si>
  <si>
    <t>-953814844</t>
  </si>
  <si>
    <t>"délka obrubníku - větev D" 4,5*4</t>
  </si>
  <si>
    <t>18*1,05 "Přepočtené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</si>
  <si>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</si>
  <si>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</si>
  <si>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1817395170</t>
  </si>
  <si>
    <t>"délka obrubníku - větev A,B" 50,38+2,87+5,71+67,81+2,94+2,65+3+49,43+3,41+52,02+3+64,97+67,97+4,89+2,65</t>
  </si>
  <si>
    <t>"délka obrubníku - větev C" 40,11+11,57+2+40,25+11,30</t>
  </si>
  <si>
    <t>"délka obrubníku - větev D" 2,99+3,14+2,08+1,57+8,97+21,27+4,09+1,77+2,5+1,77+13,57+5,14+12,08+2*5+2,45+2,2*2+2,5*2+2,19*8</t>
  </si>
  <si>
    <t>"délka obrubníku - větev E" 2,51+5,88+11+3,13+2,94+4,97</t>
  </si>
  <si>
    <t>59217017</t>
  </si>
  <si>
    <t>obrubník betonový chodníkový 1000x100x250mm</t>
  </si>
  <si>
    <t>1034788791</t>
  </si>
  <si>
    <t>639,67*1,05 "Přepočtené koeficientem množství</t>
  </si>
  <si>
    <t>-1591959849</t>
  </si>
  <si>
    <t>"plocha chodníku rozšířená o 30% - větev A,B" 575,44*1,30*2</t>
  </si>
  <si>
    <t>1940,679*1,1 "Přepočtené koeficientem množství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</si>
  <si>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</si>
  <si>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</si>
  <si>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-1523741774</t>
  </si>
  <si>
    <t>998223011</t>
  </si>
  <si>
    <t>Přesun hmot pro pozemní komunikace s krytem dlážděným dopravní vzdálenost do 200 m jakékoliv délky objektu</t>
  </si>
  <si>
    <t>-1614460422</t>
  </si>
  <si>
    <t>998223091</t>
  </si>
  <si>
    <t>Přesun hmot pro pozemní komunikace s krytem dlážděným Příplatek k ceně za zvětšený přesun přes vymezenou největší dopravní vzdálenost do 1000 m</t>
  </si>
  <si>
    <t>-20051413</t>
  </si>
  <si>
    <t xml:space="preserve">SO 103 - Parkovací stání </t>
  </si>
  <si>
    <t>121151113</t>
  </si>
  <si>
    <t>Sejmutí ornice strojně při souvislé ploše přes 100 do 500 m2, tl. vrstvy do 200 mm</t>
  </si>
  <si>
    <t>1101284805</t>
  </si>
  <si>
    <t>"dle bilance zem. prací/hloubka - park.stání A" 29,94/0,20</t>
  </si>
  <si>
    <t>"dle bilance zem. prací/hloubka - park.stání B" 7,5/0,20</t>
  </si>
  <si>
    <t>"dle bilance zem. prací/hloubka - park.stání C" 9,21/0,20</t>
  </si>
  <si>
    <t>122251104</t>
  </si>
  <si>
    <t>Odkopávky a prokopávky nezapažené strojně v hornině třídy těžitelnosti I skupiny 3 přes 100 do 500 m3</t>
  </si>
  <si>
    <t>1052858694</t>
  </si>
  <si>
    <t>"dle bilance zem. prací - park.stání A" 37,69</t>
  </si>
  <si>
    <t>"dle bilance zem. prací - park.stání B" 3,75</t>
  </si>
  <si>
    <t>"dle bilance zem. prací - park.stání C" 0,31</t>
  </si>
  <si>
    <t>"plocha komunikace*hloubka výkopku - sanace" 282,39*0,3</t>
  </si>
  <si>
    <t>673316207</t>
  </si>
  <si>
    <t>"ornice uložená na deponii" (2,02+4,81)*2</t>
  </si>
  <si>
    <t>-716884745</t>
  </si>
  <si>
    <t>"ornice výkopu" (29,94+7,5+9,21)-(2,02+4,81)</t>
  </si>
  <si>
    <t>1588748172</t>
  </si>
  <si>
    <t>"zemina výkopu" 126,47</t>
  </si>
  <si>
    <t>1786430333</t>
  </si>
  <si>
    <t>"ornice" (2,02+4,81)</t>
  </si>
  <si>
    <t>1488427399</t>
  </si>
  <si>
    <t>"dle bilance zem. prací - park.stání C" 1,4</t>
  </si>
  <si>
    <t>-282725985</t>
  </si>
  <si>
    <t>1,4*2 "Přepočtené koeficientem množství</t>
  </si>
  <si>
    <t>2038019775</t>
  </si>
  <si>
    <t>126,47*2 "Přepočtené koeficientem množství</t>
  </si>
  <si>
    <t>1681894140</t>
  </si>
  <si>
    <t>"plocha rozšířená o 30% - park. stání A"133,65*1,30</t>
  </si>
  <si>
    <t>"plocha rozšířená o 30% - park. stání B"37,52*1,30</t>
  </si>
  <si>
    <t>"plocha rozšířená o 30% - park. stání C"46,05*1,30</t>
  </si>
  <si>
    <t>181351103</t>
  </si>
  <si>
    <t>Rozprostření a urovnání ornice v rovině nebo ve svahu sklonu do 1:5 strojně při souvislé ploše přes 100 do 500 m2, tl. vrstvy do 200 mm</t>
  </si>
  <si>
    <t>-2102614417</t>
  </si>
  <si>
    <t>"dle bilance zem. prací/hloubka" 39,82/0,15</t>
  </si>
  <si>
    <t>1550232925</t>
  </si>
  <si>
    <t>-431268944</t>
  </si>
  <si>
    <t>"plocha sanace podloží vozovky*výška násypu" 282,39*0,3</t>
  </si>
  <si>
    <t>84,717*2,2 "Přepočtené koeficientem množství</t>
  </si>
  <si>
    <t>-387902256</t>
  </si>
  <si>
    <t>"plocha rozšířená o 15% - park. stání A"133,65*1,15</t>
  </si>
  <si>
    <t>"plocha rozšířená o 15% - park. stání B"37,52*1,15</t>
  </si>
  <si>
    <t>"plocha rozšířená o 15% - park. stání C"46,05*1,15</t>
  </si>
  <si>
    <t>1685766081</t>
  </si>
  <si>
    <t>"dle bilance zem. prací - park.stání B" 2,02</t>
  </si>
  <si>
    <t>"dle bilance zem. prací - park.stání C" 4,81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</si>
  <si>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</si>
  <si>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</si>
  <si>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316445454</t>
  </si>
  <si>
    <t>"plocha  park. stání A"133,65</t>
  </si>
  <si>
    <t>"plocha park. stání B"37,52</t>
  </si>
  <si>
    <t>"plocha park. stání C"46,05</t>
  </si>
  <si>
    <t>2142212240</t>
  </si>
  <si>
    <t>217,22*1,02 "Přepočtené koeficientem množství</t>
  </si>
  <si>
    <t>915211111</t>
  </si>
  <si>
    <t>Vodorovné dopravní značení stříkaným plastem dělící čára šířky 125 mm souvislá bílá základní</t>
  </si>
  <si>
    <t>-1136725200</t>
  </si>
  <si>
    <t>"délka značení park. stání A"4,5*10</t>
  </si>
  <si>
    <t>"délka značení  park. stání C"2,55</t>
  </si>
  <si>
    <t>915611111</t>
  </si>
  <si>
    <t>Předznačení pro vodorovné značení stříkané barvou nebo prováděné z nátěrových hmot liniové dělicí čáry, vodicí proužky</t>
  </si>
  <si>
    <t>174266002</t>
  </si>
  <si>
    <t>-325573093</t>
  </si>
  <si>
    <t>"délka obrubníku park. stání A"2,51+5,88+11+3,13+2,94+4,97</t>
  </si>
  <si>
    <t>"délka obrubníku park. stání B"1,57+0,9+0,79+14,50+0,79+0,9+1,57</t>
  </si>
  <si>
    <t>"délka obrubníku park. stání C"1,57+2+0,79+6,75+0,79+0,79+6,75+0,79+0,9+1,57</t>
  </si>
  <si>
    <t>1359834231</t>
  </si>
  <si>
    <t>74,15*1,05 "Přepočtené koeficientem množství</t>
  </si>
  <si>
    <t>-1177644539</t>
  </si>
  <si>
    <t>282,386*1,1 "Přepočtené koeficientem množství</t>
  </si>
  <si>
    <t>560824233</t>
  </si>
  <si>
    <t>-424364236</t>
  </si>
  <si>
    <t>SO 104 - Sjezdy</t>
  </si>
  <si>
    <t>2039693431</t>
  </si>
  <si>
    <t>"dle bilance zem. prací/hloubka - sjezdy" 191,39/0,20</t>
  </si>
  <si>
    <t>919296290</t>
  </si>
  <si>
    <t>"dle bilance zem. prací - sjezdy" 52,27</t>
  </si>
  <si>
    <t>"plocha rozšířená o 30%*hloubka výkopku - sanace" 979,58*1,30*0,3</t>
  </si>
  <si>
    <t>-1275402024</t>
  </si>
  <si>
    <t>"ornice uložená na deponii" 108,87*2</t>
  </si>
  <si>
    <t>-345832755</t>
  </si>
  <si>
    <t>"ornice" 191,39-108,87</t>
  </si>
  <si>
    <t>-532671206</t>
  </si>
  <si>
    <t>"zemina výkopu"434,31</t>
  </si>
  <si>
    <t>749028206</t>
  </si>
  <si>
    <t>"ornice" 108,87</t>
  </si>
  <si>
    <t>-1363532687</t>
  </si>
  <si>
    <t>"dle bilance zem. prací - sjezdy" 47,80</t>
  </si>
  <si>
    <t>237796101</t>
  </si>
  <si>
    <t>47,8*2 "Přepočtené koeficientem množství</t>
  </si>
  <si>
    <t>-1536021670</t>
  </si>
  <si>
    <t>434,31*2 "Přepočtené koeficientem množství</t>
  </si>
  <si>
    <t>-411580375</t>
  </si>
  <si>
    <t>"plocha rozšířená o 30% - sjezdy" 979,58*1,30</t>
  </si>
  <si>
    <t>-598614440</t>
  </si>
  <si>
    <t>"dle bilance zem. prací/hloubka" 82,52/0,15</t>
  </si>
  <si>
    <t>297392690</t>
  </si>
  <si>
    <t>-1903814812</t>
  </si>
  <si>
    <t>"plocha sanace podloží vozovky*výška násypu" 1273,46*0,3</t>
  </si>
  <si>
    <t>382,038*2,2 "Přepočtené koeficientem množství</t>
  </si>
  <si>
    <t>1791064829</t>
  </si>
  <si>
    <t>"plocha rozšířená o 15% - sjezdy" 979,58*1,15</t>
  </si>
  <si>
    <t>-1868089889</t>
  </si>
  <si>
    <t>"dle bilance zem. prací - sjezdy" 108,87</t>
  </si>
  <si>
    <t>-2054505231</t>
  </si>
  <si>
    <t>"plocha - sjezdy" 979,58</t>
  </si>
  <si>
    <t>-1417551503</t>
  </si>
  <si>
    <t>"plocha - sjezdy" 905,98</t>
  </si>
  <si>
    <t>905,98*1,01 "Přepočtené koeficientem množství</t>
  </si>
  <si>
    <t>1462084864</t>
  </si>
  <si>
    <t>"plocha - sjezdy" 9,23</t>
  </si>
  <si>
    <t>9,23*1,03 "Přepočtené koeficientem množství</t>
  </si>
  <si>
    <t>59212317</t>
  </si>
  <si>
    <t>dlaždice betonová pro nástupiště s varovným pásem sloučeným s vodící linií červená 495x400x60mm</t>
  </si>
  <si>
    <t>1454658324</t>
  </si>
  <si>
    <t>1258132960</t>
  </si>
  <si>
    <t>"délka obrubníku -sjezdy" (3,14+5+3,14)+(5,33+12+6,64)+(6,64+12+3,41)+(3,14+12+3,14)+(4,51+12+6,68)+(6,64+5+5,55)+(3,14+5+3,14)</t>
  </si>
  <si>
    <t>(10,4+4,71+4,88+1,85+0,16+64,60+3,14)+(3,17+25,98+3,09)+(4,32+5+4,08)+(3,63+5+3,4)</t>
  </si>
  <si>
    <t>(6,64+12+3,14)+(3,14+12+3,14)+(6,93+12+6,64)+(6,64+11+3,52)+(3,14+12+3,14)</t>
  </si>
  <si>
    <t>(10,95+10,97)+(3,14+6+3,14)+(3,84+5+4,58)+(7,14+12+7,14)+(3,97+12+3,14)+(4,14+6+4,14)</t>
  </si>
  <si>
    <t>-1863166784</t>
  </si>
  <si>
    <t>487,01*1,05 "Přepočtené koeficientem množství</t>
  </si>
  <si>
    <t>-1523978431</t>
  </si>
  <si>
    <t>1273,454*1,1 "Přepočtené koeficientem množství</t>
  </si>
  <si>
    <t>-2027750920</t>
  </si>
  <si>
    <t>-594710118</t>
  </si>
  <si>
    <t>SO 105 - Plocha pro tříděný odpad</t>
  </si>
  <si>
    <t>121151103</t>
  </si>
  <si>
    <t>Sejmutí ornice strojně při souvislé ploše do 100 m2, tl. vrstvy do 200 mm</t>
  </si>
  <si>
    <t>-980873973</t>
  </si>
  <si>
    <t>"dle bilance zem. prací/hloubka - TDO" 1,01/0,20</t>
  </si>
  <si>
    <t>122251101</t>
  </si>
  <si>
    <t>Odkopávky a prokopávky nezapažené strojně v hornině třídy těžitelnosti I skupiny 3 do 20 m3</t>
  </si>
  <si>
    <t>-1731929552</t>
  </si>
  <si>
    <t>"dle bilance zem. prací - TDO" 0,5</t>
  </si>
  <si>
    <t>"plocha rozšířená o 30%*hloubka výkopku - sanace" 5,04*1,30*0,3</t>
  </si>
  <si>
    <t>-1456729708</t>
  </si>
  <si>
    <t>"ornice uložená na deponii" 0,5*2</t>
  </si>
  <si>
    <t>-424587810</t>
  </si>
  <si>
    <t>"ornice" 1,01-0,5</t>
  </si>
  <si>
    <t>1881888510</t>
  </si>
  <si>
    <t>"zemina výkopu"2,47</t>
  </si>
  <si>
    <t>-2090562033</t>
  </si>
  <si>
    <t>"ornice" 0,5</t>
  </si>
  <si>
    <t>-1968506158</t>
  </si>
  <si>
    <t>632071694</t>
  </si>
  <si>
    <t>0,5*2 "Přepočtené koeficientem množství</t>
  </si>
  <si>
    <t>1701328565</t>
  </si>
  <si>
    <t>2,47*2 "Přepočtené koeficientem množství</t>
  </si>
  <si>
    <t>595862419</t>
  </si>
  <si>
    <t>"plocha rozšířená o 30% - TDO" 5,04*1,30</t>
  </si>
  <si>
    <t>181351003</t>
  </si>
  <si>
    <t>Rozprostření a urovnání ornice v rovině nebo ve svahu sklonu do 1:5 strojně při souvislé ploše do 100 m2, tl. vrstvy do 200 mm</t>
  </si>
  <si>
    <t>-1487658598</t>
  </si>
  <si>
    <t>"dle bilance zem. prací/hloubka" 0,51/0,15</t>
  </si>
  <si>
    <t>-980114134</t>
  </si>
  <si>
    <t>-1854609994</t>
  </si>
  <si>
    <t>"plocha sanace podloží vozovky*výška násypu" 6,55*0,3</t>
  </si>
  <si>
    <t>1,965*2,2 "Přepočtené koeficientem množství</t>
  </si>
  <si>
    <t>-1599686765</t>
  </si>
  <si>
    <t>"plocha rozšířená o 15% - TDO" 5,04*1,15</t>
  </si>
  <si>
    <t>-1348778604</t>
  </si>
  <si>
    <t>2083939811</t>
  </si>
  <si>
    <t>"plocha - TDO" 5,04</t>
  </si>
  <si>
    <t>5064043</t>
  </si>
  <si>
    <t>5,04*1,03 "Přepočtené koeficientem množství</t>
  </si>
  <si>
    <t>1764925434</t>
  </si>
  <si>
    <t>"délka obrubníku -TDO" 1+5+1</t>
  </si>
  <si>
    <t>-1514408454</t>
  </si>
  <si>
    <t>7*1,05 "Přepočtené koeficientem množství</t>
  </si>
  <si>
    <t>-66004892</t>
  </si>
  <si>
    <t>6,552*1,1 "Přepočtené koeficientem množství</t>
  </si>
  <si>
    <t>1125252418</t>
  </si>
  <si>
    <t>-1547133964</t>
  </si>
  <si>
    <t>SO 106 - Sklad nářadí</t>
  </si>
  <si>
    <t>PSV - Práce a dodávky PSV</t>
  </si>
  <si>
    <t xml:space="preserve">    712 - Povlakové krytiny</t>
  </si>
  <si>
    <t xml:space="preserve">    763 - Konstrukce suché výstavby</t>
  </si>
  <si>
    <t xml:space="preserve">    764 - Konstrukce klempířské</t>
  </si>
  <si>
    <t xml:space="preserve">    765 - Krytina skládaná</t>
  </si>
  <si>
    <t>-922132759</t>
  </si>
  <si>
    <t>"dle bilance zem. prací/hloubka - sklad nářadí" 2,4/0,20</t>
  </si>
  <si>
    <t>1424492667</t>
  </si>
  <si>
    <t>"dle bilance zem. prací - sklad nářadí" 1,2</t>
  </si>
  <si>
    <t>1292435693</t>
  </si>
  <si>
    <t>"ornice uložená na deponii" 1,2*2</t>
  </si>
  <si>
    <t>-1752434593</t>
  </si>
  <si>
    <t>"ornice" 2,4-1,2</t>
  </si>
  <si>
    <t>-621614333</t>
  </si>
  <si>
    <t>"zemina výkopu"1,2</t>
  </si>
  <si>
    <t>-1033350633</t>
  </si>
  <si>
    <t>"ornice" 1,2</t>
  </si>
  <si>
    <t>171152501</t>
  </si>
  <si>
    <t>Zhutnění podloží pod násypy z rostlé horniny třídy těžitelnosti I a II, skupiny 1 až 4 z hornin soudružných a nesoudržných</t>
  </si>
  <si>
    <t>-1646054451</t>
  </si>
  <si>
    <t>-33132387</t>
  </si>
  <si>
    <t>1,2*2 "Přepočtené koeficientem množství</t>
  </si>
  <si>
    <t>174111101</t>
  </si>
  <si>
    <t>Zásyp sypaninou z jakékoliv horniny ručně s uložením výkopku ve vrstvách se zhutněním jam, šachet, rýh nebo kolem objektů v těchto vykopávkách</t>
  </si>
  <si>
    <t>-2042027663</t>
  </si>
  <si>
    <t>-219997591</t>
  </si>
  <si>
    <t>"dle bilance zem. prací/hloubka" 1,2/0,15</t>
  </si>
  <si>
    <t>1336802458</t>
  </si>
  <si>
    <t>"plocha - sklad nářadí" 12</t>
  </si>
  <si>
    <t>12*1,1 "Přepočtené koeficientem množství</t>
  </si>
  <si>
    <t>PSV</t>
  </si>
  <si>
    <t>Práce a dodávky PSV</t>
  </si>
  <si>
    <t>712</t>
  </si>
  <si>
    <t>Povlakové krytiny</t>
  </si>
  <si>
    <t>712431111</t>
  </si>
  <si>
    <t>Provedení povlakové krytiny střech šikmých přes 10° do 30° pásy na sucho podkladní samolepící asfaltový pás</t>
  </si>
  <si>
    <t>1096343756</t>
  </si>
  <si>
    <t>62852010</t>
  </si>
  <si>
    <t>pás asfaltový samolepicí modifikovaný SBS tl 2,5mm s vložkou ze skleněné rohože se  spalitelnou fólií nebo jemnozrnným minerálním posypem nebo textilií na horním povrchu</t>
  </si>
  <si>
    <t>-229054161</t>
  </si>
  <si>
    <t>21*1,15 "Přepočtené koeficientem množství</t>
  </si>
  <si>
    <t>998712101</t>
  </si>
  <si>
    <t>Přesun hmot pro povlakové krytiny stanovený z hmotnosti přesunovaného materiálu vodorovná dopravní vzdálenost do 50 m v objektech výšky do 6 m</t>
  </si>
  <si>
    <t>-905631309</t>
  </si>
  <si>
    <t>763</t>
  </si>
  <si>
    <t>Konstrukce suché výstavby</t>
  </si>
  <si>
    <t>763811111R00</t>
  </si>
  <si>
    <t>Montáž zahradního domku z kompletizovaných panelů s nosnou konstrukcí dřevěnou, opláštěného panely z palubek, stěnových panelů obvodových, štítových, střešních</t>
  </si>
  <si>
    <t>613582866</t>
  </si>
  <si>
    <t>Poznámka k položce:
montáž domku na zemní vruty 66x550 1xM8, včetně patek U90</t>
  </si>
  <si>
    <t>763811111R02</t>
  </si>
  <si>
    <t>dřevěný domek - sklad nářadí rozměr 3270x4330x2600 mm se sedlovou střechou</t>
  </si>
  <si>
    <t>1121493679</t>
  </si>
  <si>
    <t>Poznámka k položce:
dřevěný domek z masivnívh lepených profilů:
stojny 90x90 mm, věnec a spodní rám 45x90 mm, podlaha trámky 45x70 mm a prkna tl. 28 mm,
dveře 930x1825 mm, vrata 1460x1825 mm, spojovací prostředky vruty 6x120 mm a 6x100 mm</t>
  </si>
  <si>
    <t>998763100</t>
  </si>
  <si>
    <t>Přesun hmot pro dřevostavby stanovený z hmotnosti přesunovaného materiálu vodorovná dopravní vzdálenost do 50 m v objektech výšky do 6 m</t>
  </si>
  <si>
    <t>203451528</t>
  </si>
  <si>
    <t>764</t>
  </si>
  <si>
    <t>Konstrukce klempířské</t>
  </si>
  <si>
    <t>764511601</t>
  </si>
  <si>
    <t>Žlab podokapní z pozinkovaného plechu s povrchovou úpravou včetně háků a čel půlkruhový do rš 280 mm</t>
  </si>
  <si>
    <t>1503581494</t>
  </si>
  <si>
    <t>764511641</t>
  </si>
  <si>
    <t>Žlab podokapní z pozinkovaného plechu s povrchovou úpravou včetně háků a čel kotlík oválný (trychtýřový), rš žlabu/průměr svodu do 250/90 mm</t>
  </si>
  <si>
    <t>-726120447</t>
  </si>
  <si>
    <t>764518621</t>
  </si>
  <si>
    <t>Svod z pozinkovaného plechu s upraveným povrchem včetně objímek, kolen a odskoků kruhový, průměru do 90 mm</t>
  </si>
  <si>
    <t>-1520093202</t>
  </si>
  <si>
    <t>998764101</t>
  </si>
  <si>
    <t>Přesun hmot pro konstrukce klempířské stanovený z hmotnosti přesunovaného materiálu vodorovná dopravní vzdálenost do 50 m v objektech výšky do 6 m</t>
  </si>
  <si>
    <t>-508889377</t>
  </si>
  <si>
    <t>765</t>
  </si>
  <si>
    <t>Krytina skládaná</t>
  </si>
  <si>
    <t>765151002</t>
  </si>
  <si>
    <t>Montáž krytiny bitumenové ze šindelů na bednění, sklonu přes 20 do 30°</t>
  </si>
  <si>
    <t>563585037</t>
  </si>
  <si>
    <t>62866502</t>
  </si>
  <si>
    <t>šindel asfaltový na skelné vložce tvar bobrovka barevný</t>
  </si>
  <si>
    <t>-578529710</t>
  </si>
  <si>
    <t>21*1,1 "Přepočtené koeficientem množství</t>
  </si>
  <si>
    <t>765151041</t>
  </si>
  <si>
    <t>Montáž krytiny bitumenové ze šindelů hřebene oboustranně z hřebenového dílu</t>
  </si>
  <si>
    <t>-608351597</t>
  </si>
  <si>
    <t>998765101</t>
  </si>
  <si>
    <t>Přesun hmot pro krytiny skládané stanovený z hmotnosti přesunovaného materiálu vodorovná dopravní vzdálenost do 50 m na objektech výšky do 6 m</t>
  </si>
  <si>
    <t>20365933</t>
  </si>
  <si>
    <t>SO 107 - Víceúčelové hřiště</t>
  </si>
  <si>
    <t xml:space="preserve">    3 - Svislé a kompletní konstrukce</t>
  </si>
  <si>
    <t xml:space="preserve">    4 - Vodorovné konstrukce</t>
  </si>
  <si>
    <t xml:space="preserve">    8 - Trubní vedení</t>
  </si>
  <si>
    <t>121151124</t>
  </si>
  <si>
    <t>Sejmutí ornice strojně při souvislé ploše přes 500 m2, tl. vrstvy přes 200 do 250 mm</t>
  </si>
  <si>
    <t>1571466773</t>
  </si>
  <si>
    <t>"dle bilance zem. prací/hloubka - hřiště" 136,15/0,20</t>
  </si>
  <si>
    <t>-85145020</t>
  </si>
  <si>
    <t>"dle bilance zem. prací - hřiště" 641,88</t>
  </si>
  <si>
    <t>131111332</t>
  </si>
  <si>
    <t>Vrtání jamek ručním motorovým vrtákem průměru přes 100 do 200 mm</t>
  </si>
  <si>
    <t>504714108</t>
  </si>
  <si>
    <t>"počet*délka jamek plot" 58*0,5</t>
  </si>
  <si>
    <t>"počet*délka jamek basket. koš" 4*0,5</t>
  </si>
  <si>
    <t>131251103</t>
  </si>
  <si>
    <t>Hloubení nezapažených jam a zářezů strojně s urovnáním dna do předepsaného profilu a spádu v hornině třídy těžitelnosti I skupiny 3 přes 50 do 100 m3</t>
  </si>
  <si>
    <t>1138346930</t>
  </si>
  <si>
    <t>"šachta DN 1000 šířka*délka*hloubka*počet"1,6*1,6*2,31*1</t>
  </si>
  <si>
    <t>"šachta DN 400 šířka*délka*hloubka*počet"0,6*0,6*2,31*1</t>
  </si>
  <si>
    <t>-1452067085</t>
  </si>
  <si>
    <t>"odvodnění hřiště délka" 89+41</t>
  </si>
  <si>
    <t>"odvodnění žb stěny délka" 116,8</t>
  </si>
  <si>
    <t>1634093297</t>
  </si>
  <si>
    <t>"ornice výkopu" 136,15</t>
  </si>
  <si>
    <t>316619991</t>
  </si>
  <si>
    <t>"zemina výkopu-zásypy" 641,88+6,75-6,06</t>
  </si>
  <si>
    <t>"zemina rýhy drenáže" 246,8*0,4*0,4</t>
  </si>
  <si>
    <t>1656821778</t>
  </si>
  <si>
    <t>682,06*2 "Přepočtené koeficientem množství</t>
  </si>
  <si>
    <t>174151101</t>
  </si>
  <si>
    <t>Zásyp sypaninou z jakékoliv horniny strojně s uložením výkopku ve vrstvách se zhutněním jam, šachet, rýh nebo kolem objektů v těchto vykopávkách</t>
  </si>
  <si>
    <t>466383223</t>
  </si>
  <si>
    <t>"zemina výkopu šachty" 11,827</t>
  </si>
  <si>
    <t>"- podkladní desky šachty" -0,512</t>
  </si>
  <si>
    <t>"-šachty"-(3,14*0,65*0,65*2,31+3,14*0,55*0,55*2,31)</t>
  </si>
  <si>
    <t>1603417210</t>
  </si>
  <si>
    <t>"plocha*rozšíření o 30% - hřiště" 680,76*1,30</t>
  </si>
  <si>
    <t>1828578497</t>
  </si>
  <si>
    <t>"dle bilance zem. prací/hloubka" 136,15/0,15</t>
  </si>
  <si>
    <t>197891383</t>
  </si>
  <si>
    <t>"délka*šířka" 246,8*0,15*3,14</t>
  </si>
  <si>
    <t>-183947981</t>
  </si>
  <si>
    <t>116,243*1,1 "Přepočtené koeficientem množství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</si>
  <si>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</si>
  <si>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</si>
  <si>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357062865</t>
  </si>
  <si>
    <t>"odvodnění hřiště délka" 41</t>
  </si>
  <si>
    <t>212752401R00</t>
  </si>
  <si>
    <t>Trativody z drenážních trubek pro liniové stavby a komunikace se zřízením štěrkového lože pod trubky a s jejich obsypem v otevřeném výkopu trubka korugovaná sendvičová PE-HD SN 8 celoperforovaná 360° DN 80</t>
  </si>
  <si>
    <t>-1826191373</t>
  </si>
  <si>
    <t>"odvodnění hřiště délka" 98</t>
  </si>
  <si>
    <t>288686028</t>
  </si>
  <si>
    <t>274313911</t>
  </si>
  <si>
    <t>Základy z betonu prostého pasy betonu kamenem neprokládaného tř. C 30/37</t>
  </si>
  <si>
    <t>-579926862</t>
  </si>
  <si>
    <t>"základ žb stěny" 52,99</t>
  </si>
  <si>
    <t>279321348</t>
  </si>
  <si>
    <t>Základové zdi z betonu železového (bez výztuže) bez zvláštních nároků na prostředí tř. C 30/37</t>
  </si>
  <si>
    <t>-1709261401</t>
  </si>
  <si>
    <t>"železobet. stěna" 44,16</t>
  </si>
  <si>
    <t>279351121</t>
  </si>
  <si>
    <t>Bednění základových zdí rovné oboustranné za každou stranu zřízení</t>
  </si>
  <si>
    <t>1909605380</t>
  </si>
  <si>
    <t>279351122</t>
  </si>
  <si>
    <t>Bednění základových zdí rovné oboustranné za každou stranu odstranění</t>
  </si>
  <si>
    <t>-57794720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</si>
  <si>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</si>
  <si>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</si>
  <si>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-657983316</t>
  </si>
  <si>
    <t>"5%z m3 betonu"0,05*44,16</t>
  </si>
  <si>
    <t>Svislé a kompletní konstrukce</t>
  </si>
  <si>
    <t>338171123</t>
  </si>
  <si>
    <t>Montáž sloupků a vzpěr plotových ocelových trubkových nebo profilovaných výšky do 2,60 m se zabetonováním do 0,08 m3 do připravených jamek</t>
  </si>
  <si>
    <t>-377794327</t>
  </si>
  <si>
    <t>55342187R00</t>
  </si>
  <si>
    <t>plotový profilovaný sloupek D 60-70mm dl 3,5-4,0m pro pletené pletivo v návinu povrchová úprava Pz a komaxit</t>
  </si>
  <si>
    <t>934316154</t>
  </si>
  <si>
    <t>55342193R00</t>
  </si>
  <si>
    <t>plotová profilovaná vzpěra D 40-50mm dl 3,5-4,0m bez hlavy a objímky pro pletené pletivo v návinu povrchová úprava Pz a komaxit</t>
  </si>
  <si>
    <t>-2081139393</t>
  </si>
  <si>
    <t>55342194</t>
  </si>
  <si>
    <t>hlava plotové vzpěry D 30-40mm pro pletené pletivo v návinu povrchová úprava Pz a komaxit</t>
  </si>
  <si>
    <t>1868628400</t>
  </si>
  <si>
    <t>348101220</t>
  </si>
  <si>
    <t>Osazení vrat nebo vrátek k oplocení na sloupky ocelové, plochy jednotlivě přes 2 do 4 m2</t>
  </si>
  <si>
    <t>-332867489</t>
  </si>
  <si>
    <t>55342335</t>
  </si>
  <si>
    <t>branka plotová jednokřídlá Pz s PVC vrstvou 1000x2030mm</t>
  </si>
  <si>
    <t>-785549870</t>
  </si>
  <si>
    <t>348121211</t>
  </si>
  <si>
    <t>Osazení podhrabových desek na ocelové sloupky, délky desek do 2 m</t>
  </si>
  <si>
    <t>694349960</t>
  </si>
  <si>
    <t>59233119R00</t>
  </si>
  <si>
    <t>mantinel dřevěný výšky 600 mm uchycení na ocelové sloupky</t>
  </si>
  <si>
    <t>-2082059300</t>
  </si>
  <si>
    <t>348401140</t>
  </si>
  <si>
    <t>Montáž oplocení z pletiva strojového s napínacími dráty přes 2,0 do 4,0 m</t>
  </si>
  <si>
    <t>-1663756022</t>
  </si>
  <si>
    <t>"délka oplocení" 36,69*2+18,6*2</t>
  </si>
  <si>
    <t>31324816R00</t>
  </si>
  <si>
    <t>pletené plotové pletivo v rolích 25m výšky 4,00m průměr drátu 3,7mm rozměr oka 50x50mm povrchová úprava Pz a komaxit</t>
  </si>
  <si>
    <t>1145495027</t>
  </si>
  <si>
    <t>Vodorovné konstrukce</t>
  </si>
  <si>
    <t>452311131</t>
  </si>
  <si>
    <t>Podkladní a zajišťovací konstrukce z betonu prostého v otevřeném výkopu desky pod potrubí, stoky a drobné objekty z betonu tř. C 12/15</t>
  </si>
  <si>
    <t>-1478095783</t>
  </si>
  <si>
    <t>"šachty šířka*délka*výška*počet" 1,6*1,6*0,1*2</t>
  </si>
  <si>
    <t>564211112</t>
  </si>
  <si>
    <t>Podklad nebo podsyp ze štěrkopísku ŠP s rozprostřením, vlhčením a zhutněním, po zhutnění tl. 60 mm</t>
  </si>
  <si>
    <t>1739382814</t>
  </si>
  <si>
    <t>564751111</t>
  </si>
  <si>
    <t>Podklad nebo kryt z kameniva hrubého drceného vel. 32-63 mm s rozprostřením a zhutněním, po zhutnění tl. 150 mm</t>
  </si>
  <si>
    <t>-1025321124</t>
  </si>
  <si>
    <t>Podklad nebo kryt z kameniva hrubého drceného vel. 8-32 mm s rozprostřením a zhutněním, po zhutnění tl. 40 mm</t>
  </si>
  <si>
    <t>-485565202</t>
  </si>
  <si>
    <t>Poznámka k položce:
zakalení</t>
  </si>
  <si>
    <t>"plocha*rozšíření o 15% - hřiště" 680,76*1,15</t>
  </si>
  <si>
    <t>574381111R00</t>
  </si>
  <si>
    <t>Asfaltový koberec drenážní hrubý 50mm</t>
  </si>
  <si>
    <t>-474962658</t>
  </si>
  <si>
    <t>Poznámka k položce:
viz. technická  zpráva</t>
  </si>
  <si>
    <t>574541111R00</t>
  </si>
  <si>
    <t>Asfaltový koberec drenážní jemný 40mm</t>
  </si>
  <si>
    <t>687825574</t>
  </si>
  <si>
    <t>Poznámka k položce:
viz. technická zpráva</t>
  </si>
  <si>
    <t>"plocha*rozšíření 8% - hřiště" 680,76*1,08</t>
  </si>
  <si>
    <t>579221226</t>
  </si>
  <si>
    <t>Venkovní lité pryžové povrchy na asfaltový podklad jednovrstvé tloušťky 13 mm s impregnací na podklad, prováděné strojně plochy přes 300 m2 dvě barvy (střed a výběhy) ostatní</t>
  </si>
  <si>
    <t>1916189875</t>
  </si>
  <si>
    <t>"plocha - hřiště" 680,76</t>
  </si>
  <si>
    <t>Trubní vedení</t>
  </si>
  <si>
    <t>894138001</t>
  </si>
  <si>
    <t>Šachty kanalizační zděné Příplatek k cenám šachet na stokách kruhových a vejčitých za každých dalších 0,60 m výšky</t>
  </si>
  <si>
    <t>-1575225541</t>
  </si>
  <si>
    <t>894411121</t>
  </si>
  <si>
    <t>Zřízení šachet kanalizačních z betonových dílců výšky vstupu do 1,50 m s obložením dna betonem tř. C 25/30, na potrubí DN přes 200 do 300</t>
  </si>
  <si>
    <t>1111634285</t>
  </si>
  <si>
    <t>Poznámka k položce:
vč. těsnění</t>
  </si>
  <si>
    <t>59224061</t>
  </si>
  <si>
    <t>dno betonové šachtové kulaté DN 1000x600, 100x75x15cm</t>
  </si>
  <si>
    <t>1211100673</t>
  </si>
  <si>
    <t>Poznámka k položce:
sv.v. 700 mm</t>
  </si>
  <si>
    <t>59224068</t>
  </si>
  <si>
    <t>skruž betonová DN 1000x500 PS, 100x50x12cm</t>
  </si>
  <si>
    <t>-925995111</t>
  </si>
  <si>
    <t>59224065</t>
  </si>
  <si>
    <t>skruž betonová DN 1000x250, 100x25x12cm</t>
  </si>
  <si>
    <t>-841806358</t>
  </si>
  <si>
    <t>59224312</t>
  </si>
  <si>
    <t>kónus šachetní betonový kapsové plastové stupadlo 100x62,5x58cm</t>
  </si>
  <si>
    <t>-163773820</t>
  </si>
  <si>
    <t>59224187</t>
  </si>
  <si>
    <t>prstenec šachtový vyrovnávací betonový 625x120x100mm</t>
  </si>
  <si>
    <t>97471274</t>
  </si>
  <si>
    <t>59224188</t>
  </si>
  <si>
    <t>prstenec šachtový vyrovnávací betonový 625x120x120mm</t>
  </si>
  <si>
    <t>865665077</t>
  </si>
  <si>
    <t>894811137</t>
  </si>
  <si>
    <t>Revizní šachta z tvrdého PVC v otevřeném výkopu typ přímý (DN šachty/DN trubního vedení) DN 400/160, odolnost vnějšímu tlaku 12,5 t, hloubka od 2360 do 2730 mm</t>
  </si>
  <si>
    <t>-2106023145</t>
  </si>
  <si>
    <t>Poznámka k položce:
pro domovní přípojky, hloubka od 0,8 do 2,4 m</t>
  </si>
  <si>
    <t>48</t>
  </si>
  <si>
    <t>899204112</t>
  </si>
  <si>
    <t>Osazení mříží litinových včetně rámů a košů na bahno pro třídu zatížení D400, E600</t>
  </si>
  <si>
    <t>-1817783779</t>
  </si>
  <si>
    <t>49</t>
  </si>
  <si>
    <t>28661787</t>
  </si>
  <si>
    <t>mříž šachtová dešťová litinová dešťová  DN 425 pro třídu zatížení D400 čtverec</t>
  </si>
  <si>
    <t>1902401086</t>
  </si>
  <si>
    <t>50</t>
  </si>
  <si>
    <t>936001001</t>
  </si>
  <si>
    <t>Montáž prvků městské a zahradní architektury hmotnosti do 0,1 t</t>
  </si>
  <si>
    <t>-764474938</t>
  </si>
  <si>
    <t>51</t>
  </si>
  <si>
    <t>749R00</t>
  </si>
  <si>
    <t>tenisové sloupky hliníkové, průměr 102 mm, výška 109 cm nad terénem</t>
  </si>
  <si>
    <t>-909657025</t>
  </si>
  <si>
    <t>Poznámka k položce:
napínací mechanismus, klika ocelové zinkovaní, 2x zemní pouzdro, 2x víčka, síť</t>
  </si>
  <si>
    <t>52</t>
  </si>
  <si>
    <t>749R01</t>
  </si>
  <si>
    <t>volejbalové sloupky ocelové, průměr 102 mm</t>
  </si>
  <si>
    <t>-1686425161</t>
  </si>
  <si>
    <t>Poznámka k položce:
napínací mechanismus, šroub s klikou,objímky, 2x zemní pouzdro Al, 2x víčka zinkovaná, síť</t>
  </si>
  <si>
    <t>53</t>
  </si>
  <si>
    <t>749R02</t>
  </si>
  <si>
    <t>basketbalové konstrukce streeball ocelová, jekl 80/80/3, vysazení 1200 mm, deska 110x70 cm</t>
  </si>
  <si>
    <t>2009303211</t>
  </si>
  <si>
    <t>Poznámka k položce:
zinkové pouzdro do základu, táhla pro vyztužení, deska z vodovzdotné překližky tl. 18 mm, basketbalový koš s přivařenou kovovou síťkou, povrchová úprava zinek</t>
  </si>
  <si>
    <t>54</t>
  </si>
  <si>
    <t>749R03</t>
  </si>
  <si>
    <t>branka na kopanou 7,32x2,44m, rám Al, průměr 120 mm, síťové oblouky, hloubka 1,5m/0,8m</t>
  </si>
  <si>
    <t>-1824638643</t>
  </si>
  <si>
    <t>55</t>
  </si>
  <si>
    <t>749R04</t>
  </si>
  <si>
    <t>branka na florbaal 1,6x1,15m, rám ocel, hloubka vrchní 45 cm, hloubka spodní 65 cm, síť</t>
  </si>
  <si>
    <t>-1328781773</t>
  </si>
  <si>
    <t>Poznámka k položce:
síť, úprava komaxit</t>
  </si>
  <si>
    <t>56</t>
  </si>
  <si>
    <t>749R05</t>
  </si>
  <si>
    <t>branka na házenou, 3x2 m, kov 80x80 mm, sklopná konstrukce pro síť, horní vysazení 0,8 m dolní vysazení 1,1 m</t>
  </si>
  <si>
    <t>-1070395950</t>
  </si>
  <si>
    <t>57</t>
  </si>
  <si>
    <t>953943121</t>
  </si>
  <si>
    <t>Osazování drobných kovových předmětů výrobků ostatních jinde neuvedených do betonu se zajištěním polohy k bednění či k výztuži před zabetonováním hmotnosti do 1 kg/kus</t>
  </si>
  <si>
    <t>-1026136449</t>
  </si>
  <si>
    <t>58</t>
  </si>
  <si>
    <t>998222012</t>
  </si>
  <si>
    <t>Přesun hmot pro tělovýchovné plochy dopravní vzdálenost do 200 m</t>
  </si>
  <si>
    <t>-115003459</t>
  </si>
  <si>
    <t>SO 300 - Vodohospodářské objekty</t>
  </si>
  <si>
    <t>SO 301 - Dešťová kanalizace</t>
  </si>
  <si>
    <t xml:space="preserve">    997 - Přesun sutě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</si>
  <si>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</si>
  <si>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</si>
  <si>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1063916351</t>
  </si>
  <si>
    <t>Poznámka k položce:
potrubí DN 300</t>
  </si>
  <si>
    <t>"plocha ve stáv. komunikaci" 4,6</t>
  </si>
  <si>
    <t>113107526</t>
  </si>
  <si>
    <t>Odstranění podkladů nebo krytů při překopech inženýrských sítí s přemístěním hmot na skládku ve vzdálenosti do 3 m nebo s naložením na dopravní prostředek strojně plochy jednotlivě přes 15 m2 z kameniva hrubého drceného se štětem, o tl. vrstvy přes 250 do 450 mm</t>
  </si>
  <si>
    <t>-626026836</t>
  </si>
  <si>
    <t>Poznámka k položce:
štěrk s příměsí asfaltu tl. 300 mm</t>
  </si>
  <si>
    <t>113154113</t>
  </si>
  <si>
    <t>Frézování živičného podkladu nebo krytu s naložením na dopravní prostředek plochy do 500 m2 bez překážek v trase pruhu šířky do 0,5 m, tloušťky vrstvy 50 mm</t>
  </si>
  <si>
    <t>-2125229343</t>
  </si>
  <si>
    <t>"délka*šířka"(2,77+0,3)*(0,9+0,3+0,3)</t>
  </si>
  <si>
    <t>115101202</t>
  </si>
  <si>
    <t>Čerpání vody na dopravní výšku do 10 m s uvažovaným průměrným přítokem přes 500 do 1 000 l/min</t>
  </si>
  <si>
    <t>hod</t>
  </si>
  <si>
    <t>-1330281801</t>
  </si>
  <si>
    <t>Poznámka k položce:
odhad délky realizace</t>
  </si>
  <si>
    <t>115101302</t>
  </si>
  <si>
    <t>Pohotovost záložní čerpací soupravy pro dopravní výšku do 10 m s uvažovaným průměrným přítokem přes 500 do 1 000 l/min</t>
  </si>
  <si>
    <t>den</t>
  </si>
  <si>
    <t>-42227147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</si>
  <si>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</si>
  <si>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</si>
  <si>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-767920353</t>
  </si>
  <si>
    <t>1010157258</t>
  </si>
  <si>
    <t>"délka*šířka - nové kce" 78*0,9</t>
  </si>
  <si>
    <t>"délka*šířka - bourací kce" 166*0,9</t>
  </si>
  <si>
    <t>-1926964339</t>
  </si>
  <si>
    <t>"šachta šířka*délka*hloubka"1,6*1,6*(1,5+1,75+1,43+0,91+(6*1,95)+2+2+1,5+1,3+1,3+2+1,3+1,5+1,4+1,5)</t>
  </si>
  <si>
    <t>131451100</t>
  </si>
  <si>
    <t>Hloubení nezapažených jam a zářezů strojně s urovnáním dna do předepsaného profilu a spádu v hornině třídy těžitelnosti II skupiny 5 do 20 m3</t>
  </si>
  <si>
    <t>1938152609</t>
  </si>
  <si>
    <t>"šachta šířka*délka*hloubka"1,6*1,6*(0,15+0,19+0,31)</t>
  </si>
  <si>
    <t>132254205</t>
  </si>
  <si>
    <t>Hloubení zapažených rýh šířky přes 800 do 2 000 mm strojně s urovnáním dna do předepsaného profilu a spádu v hornině třídy těžitelnosti I skupiny 3 přes 500 do 1 000 m3</t>
  </si>
  <si>
    <t>-557930396</t>
  </si>
  <si>
    <t>"vedení kanalizační DN 300 šířka*průřez. plocha" (0,9*226,37)+(0,9*6,38)</t>
  </si>
  <si>
    <t>"vedení kanalizační DN 250 šířka*průřez. plocha" (0,9*73,9101)+(0,9*346,4681)+(0,9*19,4493)+(0,9*19,2776)+(0,9*42,8733)</t>
  </si>
  <si>
    <t>"vedení kanalizační -bourací práce délka* šířka*hloubka-ornice" (166*0,9*1,5)-((3,14*0,15*0,15*166))-149,4*0,2</t>
  </si>
  <si>
    <t>132454201</t>
  </si>
  <si>
    <t>Hloubení zapažených rýh šířky přes 800 do 2 000 mm strojně s urovnáním dna do předepsaného profilu a spádu v hornině třídy těžitelnosti II skupiny 5 do 20 m3</t>
  </si>
  <si>
    <t>85927886</t>
  </si>
  <si>
    <t>"vedení kanalizační DN 300 šířka*průřez. plocha"0,9*5,95</t>
  </si>
  <si>
    <t>"vedení kanalizační DN 250 šířka*průřez. plocha"(0,9*3,1381)+(0,9*0,9306)</t>
  </si>
  <si>
    <t>139001101</t>
  </si>
  <si>
    <t>Příplatek k cenám hloubených vykopávek za ztížení vykopávky v blízkosti podzemního vedení nebo výbušnin pro jakoukoliv třídu horniny</t>
  </si>
  <si>
    <t>1748585532</t>
  </si>
  <si>
    <t>"inž.sítě délka*šířka*hloubka"(10+1)*1*0,5</t>
  </si>
  <si>
    <t>"inž.sítě délka*šířka*hloubka - bourací práce"166*1*0,5</t>
  </si>
  <si>
    <t>141720017R00</t>
  </si>
  <si>
    <t>Neřízený zemní protlak v hornině třídy těžitelnosti I a II, skupiny 3 a 4 vnějšího průměru protlaku přes 400 mm</t>
  </si>
  <si>
    <t>-974785642</t>
  </si>
  <si>
    <t>Poznámka k položce:
protlak nad stávajícími přípojkami</t>
  </si>
  <si>
    <t>"délka" 44,06</t>
  </si>
  <si>
    <t>14033244</t>
  </si>
  <si>
    <t>trubka ocelová bezešvá hladká tl 14,2mm ČSN 41 1375.1 D 530mm</t>
  </si>
  <si>
    <t>-619085894</t>
  </si>
  <si>
    <t>44,06*1,03 "Přepočtené koeficientem množství</t>
  </si>
  <si>
    <t>151101102</t>
  </si>
  <si>
    <t>Zřízení pažení a rozepření stěn rýh pro podzemní vedení příložné pro jakoukoliv mezerovitost, hloubky do 4 m</t>
  </si>
  <si>
    <t>-1413348748</t>
  </si>
  <si>
    <t>Poznámka k položce:
jen gravitační</t>
  </si>
  <si>
    <t>"vedení kanalizační průřezová plocha" 2*(226,3709+52,3429+5,9543+73,9101+346,4681+19,4493+19,2776+42,8733+3,1381+0,9306)</t>
  </si>
  <si>
    <t>"vedení kanalizační - bourací práce délka*hloubka" 2*166*1,5</t>
  </si>
  <si>
    <t>151101112</t>
  </si>
  <si>
    <t>Odstranění pažení a rozepření stěn rýh pro podzemní vedení s uložením materiálu na vzdálenost do 3 m od kraje výkopu příložné, hloubky přes 2 do 4 m</t>
  </si>
  <si>
    <t>-310975823</t>
  </si>
  <si>
    <t>-1829915619</t>
  </si>
  <si>
    <t>"ornice uložená na deponii" 149,4*0,2*2</t>
  </si>
  <si>
    <t>"zemina uložená na deponii" 11,7*2</t>
  </si>
  <si>
    <t>-1906239763</t>
  </si>
  <si>
    <t>"ornice výkopu" 70,2*0,2</t>
  </si>
  <si>
    <t>-316127940</t>
  </si>
  <si>
    <t>"zemina výkopu- zásyp vedení"84,71+1,66+843,75+9,02-386,52+11,7</t>
  </si>
  <si>
    <t>-1674591843</t>
  </si>
  <si>
    <t>"ornice" 149,4*0,2</t>
  </si>
  <si>
    <t>"zemina uložená na deponii" 11,7</t>
  </si>
  <si>
    <t>-1486683004</t>
  </si>
  <si>
    <t>564,32*2 "Přepočtené koeficientem množství</t>
  </si>
  <si>
    <t>-770552516</t>
  </si>
  <si>
    <t>"zemina výkopu vedení" (843,748+9,017)</t>
  </si>
  <si>
    <t>"-podklady vedení"-(86,828+109,89)</t>
  </si>
  <si>
    <t>"-obsyp vedení"-282,166</t>
  </si>
  <si>
    <t>"-vedení"-((3,14*0,15*0,15*239)+(3,14*0,125*0,125*381,2))</t>
  </si>
  <si>
    <t>"vedení"(3,14*0,15*0,15*166)</t>
  </si>
  <si>
    <t>"zemina výkopu šachty" (84,71+1,664)</t>
  </si>
  <si>
    <t>"- podkladní desky šachty" -5,12</t>
  </si>
  <si>
    <t>"-šachty"-((3,14*0,65*0,65*(1,5+1,75+1,43+0,91+(6*1,95)+2,15+2,19+1,5+1,3+1,3+2,31+1,3+1,5+1,4+1,5)))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</si>
  <si>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</si>
  <si>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</si>
  <si>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-1024691219</t>
  </si>
  <si>
    <t>"vedení kanalizační výška*šířka*délka-vedení" (((0,25+0,3)*0,9*381,2)-(3,14*0,125*0,125*381,2))+(((0,3+0,3)*0,9*239)-(3,14*0,15*0,15*239))</t>
  </si>
  <si>
    <t>58344121</t>
  </si>
  <si>
    <t>štěrkodrť frakce 0/8</t>
  </si>
  <si>
    <t>450946485</t>
  </si>
  <si>
    <t>282,166*1,8 "Přepočtené koeficientem množství</t>
  </si>
  <si>
    <t>-2109712531</t>
  </si>
  <si>
    <t>"plocha - bourací práce" 149,4</t>
  </si>
  <si>
    <t>"plocha (výška 150 mm) - nové práce" 93,6</t>
  </si>
  <si>
    <t>1454164094</t>
  </si>
  <si>
    <t>"obalení potrubí délka*obvod"40/2*2*3,14*0,125*1</t>
  </si>
  <si>
    <t>69311009</t>
  </si>
  <si>
    <t>geotextilie tkaná separační, filtrační, výztužná PP pevnost v tahu 60kN/m</t>
  </si>
  <si>
    <t>1788985056</t>
  </si>
  <si>
    <t>15,7*1,02 "Přepočtené koeficientem množství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</si>
  <si>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</si>
  <si>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</si>
  <si>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-659605193</t>
  </si>
  <si>
    <t>Poznámka k položce:
výústní objekt (lomový kámen tl. 300 mm)</t>
  </si>
  <si>
    <t>"plocha*tloušťka"((1,5*1,31)+(0,99*0,81))*0,3</t>
  </si>
  <si>
    <t>451572111</t>
  </si>
  <si>
    <t>Lože pod potrubí, stoky a drobné objekty v otevřeném výkopu z kameniva drobného těženého 0 až 4 mm</t>
  </si>
  <si>
    <t>1017699272</t>
  </si>
  <si>
    <t>"vedení kanalizační výška*šířka*délka" 0,1*(0,8*(239+381,2))+0,075*(0,8*(239+381,2))</t>
  </si>
  <si>
    <t>1696833771</t>
  </si>
  <si>
    <t>"šachty šířka*délka*výška*počet" 1,6*1,6*0,1*(18+1+1)</t>
  </si>
  <si>
    <t>"šachty šířka*délka*výška*počet" 7*((3,14*1,3)*0,0257)</t>
  </si>
  <si>
    <t>465513327</t>
  </si>
  <si>
    <t>Dlažba z lomového kamene lomařsky upraveného na cementovou maltu, s vyspárováním cementovou maltou, tl. kamene 300 mm</t>
  </si>
  <si>
    <t>-1106007402</t>
  </si>
  <si>
    <t>Poznámka k položce:
výústní objekt (kamenný obklad tl. 300 mm)</t>
  </si>
  <si>
    <t>"plocha" 1,5*(1,55-0,3)</t>
  </si>
  <si>
    <t>564251811</t>
  </si>
  <si>
    <t>Podklad nebo podsyp ze štěrkopísku ŠP na dálnici a letištních plochách s rozprostřením, vlhčením a zhutněním, po zhutnění tl. 150 mm</t>
  </si>
  <si>
    <t>166660611</t>
  </si>
  <si>
    <t>"plocha stávající vozovky"4,6</t>
  </si>
  <si>
    <t>1087964463</t>
  </si>
  <si>
    <t>32557314</t>
  </si>
  <si>
    <t>565175101</t>
  </si>
  <si>
    <t>Asfaltový beton vrstva podkladní ACP 16 (obalované kamenivo střednězrnné - OKS) s rozprostřením a zhutněním v pruhu šířky do 1,5 m, po zhutnění tl. 100 mm</t>
  </si>
  <si>
    <t>-1997645947</t>
  </si>
  <si>
    <t>-462701669</t>
  </si>
  <si>
    <t>2132568685</t>
  </si>
  <si>
    <t>"plocha stávající vozovky"4,6*2</t>
  </si>
  <si>
    <t>577144121</t>
  </si>
  <si>
    <t>Asfaltový beton vrstva obrusná ACO 11 (ABS) s rozprostřením a se zhutněním z nemodifikovaného asfaltu v pruhu šířky přes 3 m tř. I, po zhutnění tl. 50 mm</t>
  </si>
  <si>
    <t>-1656357227</t>
  </si>
  <si>
    <t>810391811</t>
  </si>
  <si>
    <t>Bourání stávajícího potrubí z betonu v otevřeném výkopu DN přes 200 do 400</t>
  </si>
  <si>
    <t>1194333983</t>
  </si>
  <si>
    <t>Poznámka k položce:
odhad, včetně šachet</t>
  </si>
  <si>
    <t>"stávající trasa" 166</t>
  </si>
  <si>
    <t>871360310</t>
  </si>
  <si>
    <t>Montáž kanalizačního potrubí z plastů z polypropylenu PP hladkého plnostěnného SN 10 DN 250</t>
  </si>
  <si>
    <t>532514295</t>
  </si>
  <si>
    <t>"vedení kanalizační DN 250 délka" 381,2</t>
  </si>
  <si>
    <t>28617005</t>
  </si>
  <si>
    <t>trubka kanalizační PP plnostěnná třívrstvá DN 250x1000mm SN10</t>
  </si>
  <si>
    <t>975850091</t>
  </si>
  <si>
    <t>381,2*1,015 "Přepočtené koeficientem množství</t>
  </si>
  <si>
    <t>871370310</t>
  </si>
  <si>
    <t>Montáž kanalizačního potrubí z plastů z polypropylenu PP hladkého plnostěnného SN 10 DN 300</t>
  </si>
  <si>
    <t>-2123299579</t>
  </si>
  <si>
    <t>"vedení kanalizační DN 300 délka"239</t>
  </si>
  <si>
    <t>42284024</t>
  </si>
  <si>
    <t>klapka zpětná koncová litinová pro odpadní vodu L55 067 601 DN 300</t>
  </si>
  <si>
    <t>-839767655</t>
  </si>
  <si>
    <t>0,985221674876847*1,015 "Přepočtené koeficientem množství</t>
  </si>
  <si>
    <t>28617006</t>
  </si>
  <si>
    <t>trubka kanalizační PP plnostěnná třívrstvá DN 300x1000mm SN10</t>
  </si>
  <si>
    <t>1370328818</t>
  </si>
  <si>
    <t>239*1,015 "Přepočtené koeficientem množství</t>
  </si>
  <si>
    <t>890431851</t>
  </si>
  <si>
    <t>Bourání šachet a jímek strojně velikosti obestavěného prostoru přes 1,5 do 3 m3 z prefabrikovaných skruží</t>
  </si>
  <si>
    <t>-686722492</t>
  </si>
  <si>
    <t>Poznámka k položce:
2ks</t>
  </si>
  <si>
    <t>"šachta stávající" 1,6*1,6*1,6*2</t>
  </si>
  <si>
    <t>-772102076</t>
  </si>
  <si>
    <t>-1562650314</t>
  </si>
  <si>
    <t>-1373833416</t>
  </si>
  <si>
    <t>59224064</t>
  </si>
  <si>
    <t>dno betonové šachtové kulaté DN 1000x500, 100x65x15cm</t>
  </si>
  <si>
    <t>1088293431</t>
  </si>
  <si>
    <t>59224062</t>
  </si>
  <si>
    <t>dno betonové šachtové kulaté DN 1000x800, 100x95x15cm</t>
  </si>
  <si>
    <t>-2061636402</t>
  </si>
  <si>
    <t>Poznámka k položce:
s.v. 830 mm</t>
  </si>
  <si>
    <t>-1327057582</t>
  </si>
  <si>
    <t>59224066</t>
  </si>
  <si>
    <t>skruž betonová DN 1000x250 PS, 100x25x12cm</t>
  </si>
  <si>
    <t>113028979</t>
  </si>
  <si>
    <t>-417779854</t>
  </si>
  <si>
    <t>59225741R00</t>
  </si>
  <si>
    <t>deska betonová zákrytová na skruže DN100 100x20x12cm</t>
  </si>
  <si>
    <t>-573966115</t>
  </si>
  <si>
    <t>Poznámka k položce:
DN 1000, v.200 mm, tl. stěny 120 mm</t>
  </si>
  <si>
    <t>59224176</t>
  </si>
  <si>
    <t>prstenec šachtový vyrovnávací betonový 625x120x80mm</t>
  </si>
  <si>
    <t>290319803</t>
  </si>
  <si>
    <t>59224184</t>
  </si>
  <si>
    <t>prstenec šachtový vyrovnávací betonový 625x120x40mm</t>
  </si>
  <si>
    <t>2058693516</t>
  </si>
  <si>
    <t>-86791682</t>
  </si>
  <si>
    <t>894703021</t>
  </si>
  <si>
    <t>Ostatní konstrukce na trubním vedení z kameniny dlažba šachet ze stokových desek kruhových</t>
  </si>
  <si>
    <t>1061357114</t>
  </si>
  <si>
    <t>Poznámka k položce:
odláždění nadzemní části šachet dvěma řadami dlažebních kostek</t>
  </si>
  <si>
    <t>"šachty počet*plocha" 7*((3,14*0,9*0,9)-(3,14*0,6*0,6))</t>
  </si>
  <si>
    <t>59</t>
  </si>
  <si>
    <t>899104112</t>
  </si>
  <si>
    <t>Osazení poklopů litinových a ocelových včetně rámů pro třídu zatížení D400, E600</t>
  </si>
  <si>
    <t>1211680226</t>
  </si>
  <si>
    <t>60</t>
  </si>
  <si>
    <t>63126039</t>
  </si>
  <si>
    <t>poklop šachtový s BEGU rámem a zámky kruhový, DN 600 D400</t>
  </si>
  <si>
    <t>-399263831</t>
  </si>
  <si>
    <t>61</t>
  </si>
  <si>
    <t>899623141</t>
  </si>
  <si>
    <t>Obetonování potrubí nebo zdiva stok betonem prostým v otevřeném výkopu, beton tř. C 12/15</t>
  </si>
  <si>
    <t>1490976991</t>
  </si>
  <si>
    <t>Poznámka k položce:
vedení A1, A2, A3</t>
  </si>
  <si>
    <t>"kanalizační vedení DN 250 (0,27m3/1m)*délka" 0,27*407</t>
  </si>
  <si>
    <t>62</t>
  </si>
  <si>
    <t>452368211</t>
  </si>
  <si>
    <t>Výztuž podkladních desek, bloků nebo pražců v otevřeném výkopu ze svařovaných sítí typu Kari</t>
  </si>
  <si>
    <t>1295688468</t>
  </si>
  <si>
    <t>"0,82m2/1m*délka*obejmové hmotnost"0,820*40*0,003</t>
  </si>
  <si>
    <t>63</t>
  </si>
  <si>
    <t>919735112</t>
  </si>
  <si>
    <t>Řezání stávajícího živičného krytu nebo podkladu hloubky přes 50 do 100 mm</t>
  </si>
  <si>
    <t>675310962</t>
  </si>
  <si>
    <t>"délka vyříznutí"(2*(2,77+0,3)+(0,9+0,3+0,3))</t>
  </si>
  <si>
    <t>64</t>
  </si>
  <si>
    <t>936311111</t>
  </si>
  <si>
    <t>Zabetonování potrubí uloženého ve vynechaných otvorech ve dně nebo ve stěnách nádrží, z betonu se zvýšenými nároky na prostředí o ploše otvoru do 0,25 m2</t>
  </si>
  <si>
    <t>1884460751</t>
  </si>
  <si>
    <t>Poznámka k položce:
stávající šachta</t>
  </si>
  <si>
    <t>3,14*0,3*0,3</t>
  </si>
  <si>
    <t>65</t>
  </si>
  <si>
    <t>977151124</t>
  </si>
  <si>
    <t>Jádrové vrty diamantovými korunkami do stavebních materiálů (železobetonu, betonu, cihel, obkladů, dlažeb, kamene) průměru přes 150 do 180 mm</t>
  </si>
  <si>
    <t>2046194537</t>
  </si>
  <si>
    <t>11*0,12</t>
  </si>
  <si>
    <t>66</t>
  </si>
  <si>
    <t>977151128</t>
  </si>
  <si>
    <t>Jádrové vrty diamantovými korunkami do stavebních materiálů (železobetonu, betonu, cihel, obkladů, dlažeb, kamene) průměru přes 250 do 300 mm</t>
  </si>
  <si>
    <t>-1897975375</t>
  </si>
  <si>
    <t>2*0,12</t>
  </si>
  <si>
    <t>4*0,12</t>
  </si>
  <si>
    <t>1*0,12</t>
  </si>
  <si>
    <t>997</t>
  </si>
  <si>
    <t>Přesun sutě</t>
  </si>
  <si>
    <t>67</t>
  </si>
  <si>
    <t>997013111</t>
  </si>
  <si>
    <t>Vnitrostaveništní doprava suti a vybouraných hmot vodorovně do 50 m svisle s použitím mechanizace pro budovy a haly výšky do 6 m</t>
  </si>
  <si>
    <t>1804633376</t>
  </si>
  <si>
    <t>68</t>
  </si>
  <si>
    <t>997013501</t>
  </si>
  <si>
    <t>Odvoz suti a vybouraných hmot na skládku nebo meziskládku se složením, na vzdálenost do 1 km</t>
  </si>
  <si>
    <t>-1066908268</t>
  </si>
  <si>
    <t>69</t>
  </si>
  <si>
    <t>997013509</t>
  </si>
  <si>
    <t>Odvoz suti a vybouraných hmot na skládku nebo meziskládku se složením, na vzdálenost Příplatek k ceně za každý další i započatý 1 km přes 1 km</t>
  </si>
  <si>
    <t>-1017538585</t>
  </si>
  <si>
    <t>63,312*5 "Přepočtené koeficientem množství</t>
  </si>
  <si>
    <t>70</t>
  </si>
  <si>
    <t>997013655</t>
  </si>
  <si>
    <t>1008068129</t>
  </si>
  <si>
    <t>"zemina a kamenivo" 2,855</t>
  </si>
  <si>
    <t>71</t>
  </si>
  <si>
    <t>997221615</t>
  </si>
  <si>
    <t>Poplatek za uložení stavebního odpadu na skládce (skládkovné) z prostého betonu zatříděného do Katalogu odpadů pod kódem 17 01 01</t>
  </si>
  <si>
    <t>342531153</t>
  </si>
  <si>
    <t>"beton"53,12+4,915+0,133+0,306</t>
  </si>
  <si>
    <t>72</t>
  </si>
  <si>
    <t>997221645</t>
  </si>
  <si>
    <t>Poplatek za uložení stavebního odpadu na skládce (skládkovné) asfaltového bez obsahu dehtu zatříděného do Katalogu odpadů pod kódem 17 03 02</t>
  </si>
  <si>
    <t>1314416527</t>
  </si>
  <si>
    <t>"asfalt" 1,454+0,589</t>
  </si>
  <si>
    <t>73</t>
  </si>
  <si>
    <t>998276101</t>
  </si>
  <si>
    <t>Přesun hmot pro trubní vedení hloubené z trub z plastických hmot nebo sklolaminátových pro vodovody nebo kanalizace v otevřeném výkopu dopravní vzdálenost do 15 m</t>
  </si>
  <si>
    <t>399284092</t>
  </si>
  <si>
    <t>74</t>
  </si>
  <si>
    <t>998276125</t>
  </si>
  <si>
    <t>Přesun hmot pro trubní vedení hloubené z trub z plastických hmot nebo sklolaminátových Příplatek k cenám za zvětšený přesun přes vymezenou největší dopravní vzdálenost přes 500 do 1000 m</t>
  </si>
  <si>
    <t>-2076990047</t>
  </si>
  <si>
    <t>SO 302 - Kanalizační přípojky dešťové kanalizace</t>
  </si>
  <si>
    <t>-2147231580</t>
  </si>
  <si>
    <t>605043715</t>
  </si>
  <si>
    <t>683155348</t>
  </si>
  <si>
    <t>131251102</t>
  </si>
  <si>
    <t>Hloubení nezapažených jam a zářezů strojně s urovnáním dna do předepsaného profilu a spádu v hornině třídy těžitelnosti I skupiny 3 přes 20 do 50 m3</t>
  </si>
  <si>
    <t>-1282200332</t>
  </si>
  <si>
    <t>"šachta DN 400 šířka*délka*hloubka*počet"(0,6*0,6*1,55*33)+(0,6*0,6*2*3)</t>
  </si>
  <si>
    <t>"šachta UV šířka*délka*hloubka*počet"(0,85*0,85*1,74*19)</t>
  </si>
  <si>
    <t>883157532</t>
  </si>
  <si>
    <t>"šachta šířka*délka*hloubka"0,6*0,6*0,2*3</t>
  </si>
  <si>
    <t>132254204</t>
  </si>
  <si>
    <t>Hloubení zapažených rýh šířky přes 800 do 2 000 mm strojně s urovnáním dna do předepsaného profilu a spádu v hornině třídy těžitelnosti I skupiny 3 přes 100 do 500 m3</t>
  </si>
  <si>
    <t>884499621</t>
  </si>
  <si>
    <t>"vedení kanalizační přípojky šířka*délka*hloubka"</t>
  </si>
  <si>
    <t>(0,8*70,22*1,23)+(0,8*12,42*1,7)+(1/2*(0,8*3,7*1,23))+(0,8*50,49*1,23)+(0,8*1/3*73,09*1,7+0,8*2/3*73,09*1,23)+(0,8*2/3*79,23*1,7+0,8*1/3*79,23*1,23)</t>
  </si>
  <si>
    <t>(0,8*1/2*20,43*1,7+0,8*1/2*20,43*1,23)+(0,8*18,88*1,7)</t>
  </si>
  <si>
    <t>1/2*((((0,8*3,7*(1,7-0,47)))+(1/2*(0,8*3,79*(1,7-0,47)+(0,8*1/3*20,09*1,7+0,8*2/3*20,09*(1,7-0,47))+(0,8*2/3*9,46*1,7+0,8*1/3*9,46*(1,7-0,47))))))</t>
  </si>
  <si>
    <t>-1182526495</t>
  </si>
  <si>
    <t>"vedení kanalizační přípojky délka*šířka*hloubka"</t>
  </si>
  <si>
    <t>(1/2*(((0,8*3,7*(1,7)))+(1/2*(0,8*3,79*(1,7)+(0,8*1/3*20,09*1,7+0,8*2/3*20,09*(1,7))+(0,8*2/3*9,46*1,7+0,8*1/3*9,46*(1,7))))))</t>
  </si>
  <si>
    <t>1610942961</t>
  </si>
  <si>
    <t>"inž.sítě délka*šířka*hloubka"8*1*0,5</t>
  </si>
  <si>
    <t>763291062</t>
  </si>
  <si>
    <t>"vedení kanalizační délka*hloubka" 2*(340,9+20,9)*1,7</t>
  </si>
  <si>
    <t>190525331</t>
  </si>
  <si>
    <t>1265371845</t>
  </si>
  <si>
    <t>"zemina výkopu- zásyp vedení"(44,46+0,22+377,26+13,85)-296,14</t>
  </si>
  <si>
    <t>80752878</t>
  </si>
  <si>
    <t>139,836*2 "Přepočtené koeficientem množství</t>
  </si>
  <si>
    <t>767526821</t>
  </si>
  <si>
    <t>"zemina výkopu vedení" (377,26+13,85)</t>
  </si>
  <si>
    <t>"- lože vedení"-21,71</t>
  </si>
  <si>
    <t>"- obsyp vedení"-91,636</t>
  </si>
  <si>
    <t>"- vedení"-((3,14*0,075*0,075*340,9)+(3,14*0,1*0,1*20,9))</t>
  </si>
  <si>
    <t>"zemina výkopu šachty" 44,46+0,22</t>
  </si>
  <si>
    <t>"- podkladní desky šachty" -2,37</t>
  </si>
  <si>
    <t>"šachta"-((33*3,14*0,2*0,2*1,55)+(3*3,14*0,2*0,2*2,2))</t>
  </si>
  <si>
    <t>"UV"-(0,55*0,55*1,74*19)</t>
  </si>
  <si>
    <t>1552213107</t>
  </si>
  <si>
    <t>"vedení kanalizační výška*šířka*délka" ((0,45*0,6*340,9)-(3,14*0,075*0,075*340,9))+((0,5*0,6*20,9)-(3,14*0,1*0,1*20,9))</t>
  </si>
  <si>
    <t>-1901637334</t>
  </si>
  <si>
    <t>91,636*1,8 "Přepočtené koeficientem množství</t>
  </si>
  <si>
    <t>1992028440</t>
  </si>
  <si>
    <t>"vedení kanalizační délka*šířka*výška" (340,9+20,9)*0,6*0,1</t>
  </si>
  <si>
    <t>-708787001</t>
  </si>
  <si>
    <t>"šachty šířka*délka*výška*počet"0,6*0,6*0,1*36</t>
  </si>
  <si>
    <t>"UV šířka*délka*výška*počet"0,75*0,75*0,1*19</t>
  </si>
  <si>
    <t>871310310</t>
  </si>
  <si>
    <t>Montáž kanalizačního potrubí z plastů z polypropylenu PP hladkého plnostěnného SN 10 DN 150</t>
  </si>
  <si>
    <t>203450153</t>
  </si>
  <si>
    <t>"délka kanal. přípojek" 254,57+86,34</t>
  </si>
  <si>
    <t>28617003</t>
  </si>
  <si>
    <t>trubka kanalizační PP plnostěnná třívrstvá DN 150x1000mm SN10</t>
  </si>
  <si>
    <t>578759537</t>
  </si>
  <si>
    <t>340,91*1,015 "Přepočtené koeficientem množství</t>
  </si>
  <si>
    <t>871350310</t>
  </si>
  <si>
    <t>Montáž kanalizačního potrubí z plastů z polypropylenu PP hladkého plnostěnného SN 10 DN 200</t>
  </si>
  <si>
    <t>1744914391</t>
  </si>
  <si>
    <t>"délka kanal. přípojek" 20,89</t>
  </si>
  <si>
    <t>28617004</t>
  </si>
  <si>
    <t>trubka kanalizační PP plnostěnná třívrstvá DN 200x1000mm SN10</t>
  </si>
  <si>
    <t>187699455</t>
  </si>
  <si>
    <t>20,89*1,015 "Přepočtené koeficientem množství</t>
  </si>
  <si>
    <t>877310310</t>
  </si>
  <si>
    <t>Montáž tvarovek na kanalizačním plastovém potrubí z polypropylenu PP hladkého plnostěnného kolen DN 150</t>
  </si>
  <si>
    <t>-900560033</t>
  </si>
  <si>
    <t>28617182</t>
  </si>
  <si>
    <t>koleno kanalizační PP SN16 45° DN 150</t>
  </si>
  <si>
    <t>599265922</t>
  </si>
  <si>
    <t>"pro přípojka DN 150 na přípojku DN 150" 1</t>
  </si>
  <si>
    <t>"pro přípojka DN 150 na přípojku DN 250" 29</t>
  </si>
  <si>
    <t>"pro přípojka DN 150 na přípojku DN 300" 3</t>
  </si>
  <si>
    <t>"pro přípojka UV" 8</t>
  </si>
  <si>
    <t>28617172</t>
  </si>
  <si>
    <t>koleno kanalizační PP SN16 30° DN 150</t>
  </si>
  <si>
    <t>-776957497</t>
  </si>
  <si>
    <t>"pro přípojka UV" 6</t>
  </si>
  <si>
    <t>28617162</t>
  </si>
  <si>
    <t>koleno kanalizační PP SN16 15° DN 150</t>
  </si>
  <si>
    <t>-821254410</t>
  </si>
  <si>
    <t>"pro přípojka UV" 14</t>
  </si>
  <si>
    <t>877310320</t>
  </si>
  <si>
    <t>Montáž tvarovek na kanalizačním plastovém potrubí z polypropylenu PP hladkého plnostěnného odboček DN 150</t>
  </si>
  <si>
    <t>1461953163</t>
  </si>
  <si>
    <t>28617205</t>
  </si>
  <si>
    <t>odbočka kanalizační PP SN16 45° DN 150/150</t>
  </si>
  <si>
    <t>1592599432</t>
  </si>
  <si>
    <t>Poznámka k položce:
sedlová</t>
  </si>
  <si>
    <t>"pro přípojka DN 150 na přípojku DN 150" 2</t>
  </si>
  <si>
    <t>28617210</t>
  </si>
  <si>
    <t>odbočka kanalizační PP SN16 45° DN 250/150</t>
  </si>
  <si>
    <t>-1370296633</t>
  </si>
  <si>
    <t>28617214</t>
  </si>
  <si>
    <t>odbočka kanalizační PP SN16 45° DN 300/150</t>
  </si>
  <si>
    <t>1006725533</t>
  </si>
  <si>
    <t>877350310</t>
  </si>
  <si>
    <t>Montáž tvarovek na kanalizačním plastovém potrubí z polypropylenu PP hladkého plnostěnného kolen DN 200</t>
  </si>
  <si>
    <t>2003469413</t>
  </si>
  <si>
    <t>28617183</t>
  </si>
  <si>
    <t>koleno kanalizační PP SN16 45° DN 200</t>
  </si>
  <si>
    <t>564732814</t>
  </si>
  <si>
    <t>"pro přípojka DN 200 na přípojku DN 300" 5</t>
  </si>
  <si>
    <t>877350320</t>
  </si>
  <si>
    <t>Montáž tvarovek na kanalizačním plastovém potrubí z polypropylenu PP hladkého plnostěnného odboček DN 200</t>
  </si>
  <si>
    <t>442439339</t>
  </si>
  <si>
    <t>28617215</t>
  </si>
  <si>
    <t>odbočka kanalizační PP SN16 45° DN 300/200</t>
  </si>
  <si>
    <t>-114139175</t>
  </si>
  <si>
    <t>1414720622</t>
  </si>
  <si>
    <t>894811157</t>
  </si>
  <si>
    <t>Revizní šachta z tvrdého PVC v otevřeném výkopu typ přímý (DN šachty/DN trubního vedení) DN 400/200, odolnost vnějšímu tlaku 12,5 t, hloubka od 2480 do 2780 mm</t>
  </si>
  <si>
    <t>-579972725</t>
  </si>
  <si>
    <t>895941111</t>
  </si>
  <si>
    <t>Zřízení vpusti kanalizační uliční z betonových dílců typ UV-50 normální</t>
  </si>
  <si>
    <t>874635831</t>
  </si>
  <si>
    <t>Poznámka k položce:
Poznámka k položce: popř. polypropylenu</t>
  </si>
  <si>
    <t>59223852</t>
  </si>
  <si>
    <t>dno pro uliční vpusť s kalovou prohlubní betonové 450x300x50mm</t>
  </si>
  <si>
    <t>1278430581</t>
  </si>
  <si>
    <t>59223854</t>
  </si>
  <si>
    <t>skruž pro uliční vpusť s výtokovým otvorem PVC betonová 450x350x50mm</t>
  </si>
  <si>
    <t>-202792101</t>
  </si>
  <si>
    <t>59223860</t>
  </si>
  <si>
    <t>skruž pro uliční vpusť středová betonová 450x195x50mm</t>
  </si>
  <si>
    <t>-1543782597</t>
  </si>
  <si>
    <t>59223858</t>
  </si>
  <si>
    <t>skruž pro uliční vpusť horní betonová 450x570x50mm</t>
  </si>
  <si>
    <t>1517874745</t>
  </si>
  <si>
    <t>28661784</t>
  </si>
  <si>
    <t>revizní šachty D 400-kalový koš pro D 315</t>
  </si>
  <si>
    <t>-1340738493</t>
  </si>
  <si>
    <t>59223864R00</t>
  </si>
  <si>
    <t>prstenec pro uliční vpusť vyrovnávací betonový 450-500/170</t>
  </si>
  <si>
    <t>1898771897</t>
  </si>
  <si>
    <t>1809410747</t>
  </si>
  <si>
    <t>671296144</t>
  </si>
  <si>
    <t>-1905809545</t>
  </si>
  <si>
    <t>-586835624</t>
  </si>
  <si>
    <t>SO 303 - Retenční nádrž</t>
  </si>
  <si>
    <t>-2081081216</t>
  </si>
  <si>
    <t>"retenční nádrž plocha*hloubka"(117*0,475)+(50*0,325)</t>
  </si>
  <si>
    <t>-1866506834</t>
  </si>
  <si>
    <t>"drenážní rýha délka*hloubka"8,14*0,8</t>
  </si>
  <si>
    <t>617742373</t>
  </si>
  <si>
    <t>"zemina výkopu- zásyp vedení"71,825+6,512</t>
  </si>
  <si>
    <t>813804821</t>
  </si>
  <si>
    <t>78,34*2 "Přepočtené koeficientem množství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</si>
  <si>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</si>
  <si>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</si>
  <si>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106537179</t>
  </si>
  <si>
    <t>"drenážní rýha plocha*výška"8,14*0,51</t>
  </si>
  <si>
    <t>"drenážní rýha plocha*výška"8,14*0,21</t>
  </si>
  <si>
    <t>58333674</t>
  </si>
  <si>
    <t>kamenivo těžené hrubé frakce 16/32</t>
  </si>
  <si>
    <t>-50078170</t>
  </si>
  <si>
    <t>8,14*0,51</t>
  </si>
  <si>
    <t>4,151*2 "Přepočtené koeficientem množství</t>
  </si>
  <si>
    <t>58337401</t>
  </si>
  <si>
    <t>kamenivo dekorační (kačírek) frakce 8/16</t>
  </si>
  <si>
    <t>-107358603</t>
  </si>
  <si>
    <t>8,14*0,21</t>
  </si>
  <si>
    <t>1,709*2 "Přepočtené koeficientem množství</t>
  </si>
  <si>
    <t>1796309690</t>
  </si>
  <si>
    <t>"obalení potrubí délka*obvod"(4,03*0,8)+(2*0,8)+(1,53*0,8)</t>
  </si>
  <si>
    <t>2101829855</t>
  </si>
  <si>
    <t>6,048*1,02 "Přepočtené koeficientem množství</t>
  </si>
  <si>
    <t>-2081021623</t>
  </si>
  <si>
    <t>"plocha*tloušťka"(0,93*(1,4+4,33)+0,89*(1,4+1,72)+0,93*(1,4+1,45)+0,87*(1,4+1,92))*0,3</t>
  </si>
  <si>
    <t>386</t>
  </si>
  <si>
    <t>Osazení nerezové česle, štěrbina svislá 10-15 mm, sklon 45°, délka 0,7 m, přišroubované</t>
  </si>
  <si>
    <t>1942469011</t>
  </si>
  <si>
    <t>562R00</t>
  </si>
  <si>
    <t>nerezové česle, štěrbina svislá 10-15 mm, sklon 45°, délka 0,7 m, přišroubované</t>
  </si>
  <si>
    <t>322128316</t>
  </si>
  <si>
    <t>-187643876</t>
  </si>
  <si>
    <t>"drenážní rýha plocha*výška" 8,14*0,1</t>
  </si>
  <si>
    <t>797668783</t>
  </si>
  <si>
    <t>"plocha" 0,8*(1,45+1,92+4,33+1,72)</t>
  </si>
  <si>
    <t>871350410R00</t>
  </si>
  <si>
    <t>Montáž kanalizačního potrubí z plastů z polypropylenu PP korugovaného nebo žebrovaného SN 10 DN 160</t>
  </si>
  <si>
    <t>-1136396089</t>
  </si>
  <si>
    <t>28610402</t>
  </si>
  <si>
    <t>trubka drenážní systému budov celoperforovaná flexibilní tyčová PVC-U DN 160 SN4 2,5m šířka štěrbin 1,2mm</t>
  </si>
  <si>
    <t>-409135172</t>
  </si>
  <si>
    <t>4,2*1,015 "Přepočtené koeficientem množství</t>
  </si>
  <si>
    <t>2100748788</t>
  </si>
  <si>
    <t>Poznámka k položce:
bezpečnostní přepad</t>
  </si>
  <si>
    <t>"délka trasy ŠD2" 1,22</t>
  </si>
  <si>
    <t>"délka trasy ŠD3" 0,77</t>
  </si>
  <si>
    <t>2100592664</t>
  </si>
  <si>
    <t>1,99*1,015 "Přepočtené koeficientem množství</t>
  </si>
  <si>
    <t>1360939522</t>
  </si>
  <si>
    <t>28612226R00</t>
  </si>
  <si>
    <t xml:space="preserve">odbočka kanalizační plastová PVC KG T-kus DN 250x250/90° SN12/16  </t>
  </si>
  <si>
    <t>1763769564</t>
  </si>
  <si>
    <t>28611726</t>
  </si>
  <si>
    <t>víčko kanalizace plastové KG DN 250</t>
  </si>
  <si>
    <t>-923874021</t>
  </si>
  <si>
    <t>42284021</t>
  </si>
  <si>
    <t>klapka zpětná koncová litinová pro odpadní vodu L55 067 601 DN 250</t>
  </si>
  <si>
    <t>203113373</t>
  </si>
  <si>
    <t>42284021R00</t>
  </si>
  <si>
    <t>klapka zpětná koncová litinová L55 067 601 DN 150</t>
  </si>
  <si>
    <t>-839914939</t>
  </si>
  <si>
    <t>877375121</t>
  </si>
  <si>
    <t>Výřez a montáž odbočné tvarovky na potrubí z trub z tvrdého PVC DN 300</t>
  </si>
  <si>
    <t>-1987939497</t>
  </si>
  <si>
    <t>Poznámka k položce:
regulovaný odtok, otvor v potrubí DN 250, navrtávka do víčka</t>
  </si>
  <si>
    <t>748059633</t>
  </si>
  <si>
    <t>-2088693140</t>
  </si>
  <si>
    <t>SO 304 - Vodovodní řad</t>
  </si>
  <si>
    <t xml:space="preserve">    722 - Zdravotechnika - vnitřní vodovod</t>
  </si>
  <si>
    <t xml:space="preserve">    741 - Elektroinstalace - silnoproud</t>
  </si>
  <si>
    <t>1614318845</t>
  </si>
  <si>
    <t>Poznámka k položce:
potrubí HDPE 110/10</t>
  </si>
  <si>
    <t>"plocha ve stáv. komunikaci" ((3,33+0,3)*(0,7+0,3+0,3))+((6,05+0,3)*(0,7+0,3+0,3))</t>
  </si>
  <si>
    <t>-2075378878</t>
  </si>
  <si>
    <t>-1360364898</t>
  </si>
  <si>
    <t>858004121</t>
  </si>
  <si>
    <t>-346925283</t>
  </si>
  <si>
    <t>118818208</t>
  </si>
  <si>
    <t>1326937176</t>
  </si>
  <si>
    <t>"délka*šířka" 72*0,9</t>
  </si>
  <si>
    <t>-1064171629</t>
  </si>
  <si>
    <t>"šoupě, hydranty šířka*délka*hloubka*počet"1*1*1,6*19</t>
  </si>
  <si>
    <t>-2104654854</t>
  </si>
  <si>
    <t>"vedení vodovodní šířka*průř. plocha" (0,9*446,8982)+(0,9*128,9017)</t>
  </si>
  <si>
    <t>-452692152</t>
  </si>
  <si>
    <t>"inž.sítě délka*šířka*hloubka"9*1*0,5</t>
  </si>
  <si>
    <t>2132795586</t>
  </si>
  <si>
    <t>"vedení vodovodní délka*hloubka" 2*(446,8982+128,9017)</t>
  </si>
  <si>
    <t>945428180</t>
  </si>
  <si>
    <t>1024271027</t>
  </si>
  <si>
    <t>"ornice výkopu"64,8*0,2</t>
  </si>
  <si>
    <t>-1200286620</t>
  </si>
  <si>
    <t>"zemina výkopu- zásyp vedení"(30,4+518,22)-543,073</t>
  </si>
  <si>
    <t>-1193898769</t>
  </si>
  <si>
    <t>5,547*2 "Přepočtené koeficientem množství</t>
  </si>
  <si>
    <t>902175085</t>
  </si>
  <si>
    <t>"zemina výkopu vedení" 518,22</t>
  </si>
  <si>
    <t>"- vedení"-(3,14*0,055*0,055*550,3)</t>
  </si>
  <si>
    <t>"zemina výkopu šachty" 30,4</t>
  </si>
  <si>
    <t>"- podkladní desky šachty" -(0,21+0,11)</t>
  </si>
  <si>
    <t>-169629972</t>
  </si>
  <si>
    <t>"ornicem3/tloušťka" 12,96/0,15</t>
  </si>
  <si>
    <t>-1955743619</t>
  </si>
  <si>
    <t>"šoupě, hydranty šířka*délka*výška*počet" 0,3*0,3*0,1*19</t>
  </si>
  <si>
    <t>"patní kolena šířka*délka*výška*počet" 0,3*0,3*0,1*4</t>
  </si>
  <si>
    <t>452313131</t>
  </si>
  <si>
    <t>Podkladní a zajišťovací konstrukce z betonu prostého v otevřeném výkopu bloky pro potrubí z betonu tř. C 12/15</t>
  </si>
  <si>
    <t>198299816</t>
  </si>
  <si>
    <t>"patní kolena hydrantů šířka*délka*výška*počet" 0,3*0,3*0,3*4</t>
  </si>
  <si>
    <t>452353101</t>
  </si>
  <si>
    <t>Bednění podkladních a zajišťovacích konstrukcí v otevřeném výkopu bloků pro potrubí</t>
  </si>
  <si>
    <t>-1527590107</t>
  </si>
  <si>
    <t>"patní kolena hydrantů šířka*délka*výška*počet" 0,3*4*0,3*4</t>
  </si>
  <si>
    <t>1482267052</t>
  </si>
  <si>
    <t>"plocha stávající vozovky" 12,974</t>
  </si>
  <si>
    <t>-1590689827</t>
  </si>
  <si>
    <t>1940887070</t>
  </si>
  <si>
    <t>485735183</t>
  </si>
  <si>
    <t>-1855668074</t>
  </si>
  <si>
    <t>-707385983</t>
  </si>
  <si>
    <t>"plocha stávající vozovky"12,974*2</t>
  </si>
  <si>
    <t>543984982</t>
  </si>
  <si>
    <t>857241131</t>
  </si>
  <si>
    <t>Montáž litinových tvarovek na potrubí litinovém tlakovém jednoosých na potrubí z trub hrdlových v otevřeném výkopu, kanálu nebo v šachtě s integrovaným těsněním DN 80</t>
  </si>
  <si>
    <t>-1087974611</t>
  </si>
  <si>
    <t>55250642</t>
  </si>
  <si>
    <t>koleno přírubové s patkou PP litinové DN 80</t>
  </si>
  <si>
    <t>848828545</t>
  </si>
  <si>
    <t>55253619</t>
  </si>
  <si>
    <t>přechod přírubový,práškový epoxid tl 250µm FFR-kus litinový dl 300mm DN 200/80</t>
  </si>
  <si>
    <t>1741302504</t>
  </si>
  <si>
    <t>857261131</t>
  </si>
  <si>
    <t>Montáž litinových tvarovek na potrubí litinovém tlakovém jednoosých na potrubí z trub hrdlových v otevřeném výkopu, kanálu nebo v šachtě s integrovaným těsněním DN 100</t>
  </si>
  <si>
    <t>-2020000742</t>
  </si>
  <si>
    <t>55253594</t>
  </si>
  <si>
    <t>kříž přírubový litinový,práškový epoxid tl 250µm TT-kus DN 150/100</t>
  </si>
  <si>
    <t>-2099180150</t>
  </si>
  <si>
    <t>55253591</t>
  </si>
  <si>
    <t>kříž přírubový litinový,práškový epoxid tl 250µm TT-kus DN 100/80</t>
  </si>
  <si>
    <t>-1389867773</t>
  </si>
  <si>
    <t>55253592</t>
  </si>
  <si>
    <t>kříž přírubový litinový PN10/16 TT-kus DN 100/100</t>
  </si>
  <si>
    <t>1988623341</t>
  </si>
  <si>
    <t>55250643</t>
  </si>
  <si>
    <t>koleno přírubové s patkou PP litinové DN 100</t>
  </si>
  <si>
    <t>818385068</t>
  </si>
  <si>
    <t>55253620</t>
  </si>
  <si>
    <t>přechod přírubový,práškový epoxid tl 250µm FFR-kus litinový dl 300mm DN 200/100</t>
  </si>
  <si>
    <t>-531100945</t>
  </si>
  <si>
    <t>55253893</t>
  </si>
  <si>
    <t>tvarovka přírubová s hrdlem z tvárné litiny,práškový epoxid tl 250µm EU-kus dl 130mm DN 100</t>
  </si>
  <si>
    <t>-1167275070</t>
  </si>
  <si>
    <t>55251321</t>
  </si>
  <si>
    <t>příruba pro tvarovku vodovodní vícefunkční DN 100</t>
  </si>
  <si>
    <t>638142327</t>
  </si>
  <si>
    <t>Poznámka k položce:
točivá příruba TP</t>
  </si>
  <si>
    <t>891267211</t>
  </si>
  <si>
    <t>Montáž vodovodních armatur na potrubí hydrantů nadzemních DN 100</t>
  </si>
  <si>
    <t>1179886114</t>
  </si>
  <si>
    <t>42273687</t>
  </si>
  <si>
    <t>hydrant nadzemní DN 100 tvárná litina dvojitý uzávěr s koulí krycí v 1500mm</t>
  </si>
  <si>
    <t>-2128032897</t>
  </si>
  <si>
    <t>Poznámka k položce:
požární - 1x, kalník -1x</t>
  </si>
  <si>
    <t>42273594R00</t>
  </si>
  <si>
    <t>hydrantová drenáž</t>
  </si>
  <si>
    <t>1055227367</t>
  </si>
  <si>
    <t>899401113</t>
  </si>
  <si>
    <t>Osazení poklopů litinových hydrantových</t>
  </si>
  <si>
    <t>-1167762318</t>
  </si>
  <si>
    <t>56230635</t>
  </si>
  <si>
    <t>poklop uliční hydrantový oválný plastový PA s litinovým víkem</t>
  </si>
  <si>
    <t>1576823534</t>
  </si>
  <si>
    <t>56230638</t>
  </si>
  <si>
    <t>deska podkladová uličního poklopu plastového hydrantového</t>
  </si>
  <si>
    <t>267824081</t>
  </si>
  <si>
    <t>871251141</t>
  </si>
  <si>
    <t>Montáž vodovodního potrubí z plastů v otevřeném výkopu z polyetylenu PE 100 svařovaných na tupo SDR 11/PN16 D 110 x 10,0 mm</t>
  </si>
  <si>
    <t>-77721864</t>
  </si>
  <si>
    <t>"vedení vodovodního délka" 412,55+137,71</t>
  </si>
  <si>
    <t>28613511</t>
  </si>
  <si>
    <t>potrubí třívrstvé PE100 RC SDR11 110x10,0 dl 100m</t>
  </si>
  <si>
    <t>-402864099</t>
  </si>
  <si>
    <t>550,3*1,015 "Přepočtené koeficientem množství</t>
  </si>
  <si>
    <t>877261101</t>
  </si>
  <si>
    <t>Montáž tvarovek na vodovodním plastovém potrubí z polyetylenu PE 100 elektrotvarovek SDR 11/PN16 spojek, oblouků nebo redukcí d 110</t>
  </si>
  <si>
    <t>1478950300</t>
  </si>
  <si>
    <t>28653136</t>
  </si>
  <si>
    <t>nákružek lemový PE 100 SDR11 110mm</t>
  </si>
  <si>
    <t>1297653397</t>
  </si>
  <si>
    <t>28650133R00</t>
  </si>
  <si>
    <t>spojka multi tlakového vodovodního potrubí 150/100 hrdlo-příruba</t>
  </si>
  <si>
    <t>-1956671176</t>
  </si>
  <si>
    <t>28650133R01</t>
  </si>
  <si>
    <t>spojka multi tlakového vodovodního potrubí 100/100 hrdlo-příruba</t>
  </si>
  <si>
    <t>1604172906</t>
  </si>
  <si>
    <t>28650133R02</t>
  </si>
  <si>
    <t>spojka multi tlakového vodovodního potrubí 100/100 hrdlo-hrdlo</t>
  </si>
  <si>
    <t>-885139906</t>
  </si>
  <si>
    <t>877261110</t>
  </si>
  <si>
    <t>Montáž tvarovek na vodovodním plastovém potrubí z polyetylenu PE 100 elektrotvarovek SDR 11/PN16 kolen 45° d 110</t>
  </si>
  <si>
    <t>62424838</t>
  </si>
  <si>
    <t>28614949</t>
  </si>
  <si>
    <t>elektrokoleno 45° PE 100 PN16 D 110mm</t>
  </si>
  <si>
    <t>-1078169974</t>
  </si>
  <si>
    <t>28614949R00</t>
  </si>
  <si>
    <t>elektrokoleno 15° PE 100 PN16 D 110mm</t>
  </si>
  <si>
    <t>-105323208</t>
  </si>
  <si>
    <t>28614949R01</t>
  </si>
  <si>
    <t>elektrokoleno 30° PE 100 PN16 D 110mm</t>
  </si>
  <si>
    <t>2125536151</t>
  </si>
  <si>
    <t>891241222</t>
  </si>
  <si>
    <t>Montáž vodovodních armatur na potrubí šoupátek nebo klapek uzavíracích v šachtách s ručním kolečkem DN 80</t>
  </si>
  <si>
    <t>-370593464</t>
  </si>
  <si>
    <t>42221303</t>
  </si>
  <si>
    <t>šoupátko pitná voda litina GGG 50 krátká stavební dl PN10/16 DN 80x180mm</t>
  </si>
  <si>
    <t>547303304</t>
  </si>
  <si>
    <t>891247111</t>
  </si>
  <si>
    <t>Montáž vodovodních armatur na potrubí hydrantů podzemních (bez osazení poklopů) DN 80</t>
  </si>
  <si>
    <t>820865583</t>
  </si>
  <si>
    <t>42273591</t>
  </si>
  <si>
    <t>hydrant podzemní DN 80 PN 16 jednoduchý uzávěr krycí v 1500mm</t>
  </si>
  <si>
    <t>1810880699</t>
  </si>
  <si>
    <t>Poznámka k položce:
vzdušník - 1x, kalník -1x</t>
  </si>
  <si>
    <t>-1562097195</t>
  </si>
  <si>
    <t>891261222</t>
  </si>
  <si>
    <t>Montáž vodovodních armatur na potrubí šoupátek nebo klapek uzavíracích v šachtách s ručním kolečkem DN 100</t>
  </si>
  <si>
    <t>1555514788</t>
  </si>
  <si>
    <t>42221304</t>
  </si>
  <si>
    <t>šoupátko pitná voda litina GGG 50 krátká stavební dl PN10/16 DN 100x190mm</t>
  </si>
  <si>
    <t>117834061</t>
  </si>
  <si>
    <t>891311222</t>
  </si>
  <si>
    <t>Montáž vodovodních armatur na potrubí šoupátek nebo klapek uzavíracích v šachtách s ručním kolečkem DN 150</t>
  </si>
  <si>
    <t>-921838103</t>
  </si>
  <si>
    <t>42221306</t>
  </si>
  <si>
    <t>šoupátko pitná voda litina GGG 50 krátká stavební dl PN10/16 DN 150x210mm</t>
  </si>
  <si>
    <t>470134705</t>
  </si>
  <si>
    <t>893811152</t>
  </si>
  <si>
    <t>Osazení vodoměrné šachty z polypropylenu PP samonosné pro běžné zatížení kruhové, průměru D do 1,0 m, světlé hloubky od 1,2 m do 1,5 m</t>
  </si>
  <si>
    <t>-816466616</t>
  </si>
  <si>
    <t>56230583</t>
  </si>
  <si>
    <t>šachta vodoměrná samonosná kruhová 1,0/1,5 m</t>
  </si>
  <si>
    <t>-2111935075</t>
  </si>
  <si>
    <t>Poznámka k položce:
polypropylenová,  rozměr 1000x1500 +200 mm, šachta je uvnitř vybavena stupadly pro snadný sestup a výstup (2ks), vstupní šachta  o průměru 600 mm a výšce 200 mm</t>
  </si>
  <si>
    <t>899401112</t>
  </si>
  <si>
    <t>Osazení poklopů litinových šoupátkových</t>
  </si>
  <si>
    <t>-2022895564</t>
  </si>
  <si>
    <t>42291352</t>
  </si>
  <si>
    <t>poklop litinový šoupátkový pro zemní soupravy osazení do terénu a do vozovky</t>
  </si>
  <si>
    <t>-205159725</t>
  </si>
  <si>
    <t>56230636</t>
  </si>
  <si>
    <t>deska podkladová uličního poklopu plastového ventilkového a šoupatového</t>
  </si>
  <si>
    <t>-1077045808</t>
  </si>
  <si>
    <t>899722113</t>
  </si>
  <si>
    <t>Krytí potrubí z plastů výstražnou fólií z PVC šířky 34 cm</t>
  </si>
  <si>
    <t>1456331560</t>
  </si>
  <si>
    <t>Poznámka k položce:
2 pásky vedel sebe</t>
  </si>
  <si>
    <t>550,3*1,1 "Přepočtené koeficientem množství</t>
  </si>
  <si>
    <t>1743202946</t>
  </si>
  <si>
    <t>"délka vyříznutí"(2*(3,33+0,3))+(0,7+0,3+0,3)+(2*(6,05+0,3))+(0,7+0,3+0,3)</t>
  </si>
  <si>
    <t>-1532951297</t>
  </si>
  <si>
    <t>89078154</t>
  </si>
  <si>
    <t>376367205</t>
  </si>
  <si>
    <t>13,636*5 "Přepočtené koeficientem množství</t>
  </si>
  <si>
    <t>75</t>
  </si>
  <si>
    <t>-917282767</t>
  </si>
  <si>
    <t>"zemina a kamenivo" 8,044</t>
  </si>
  <si>
    <t>76</t>
  </si>
  <si>
    <t>1360311827</t>
  </si>
  <si>
    <t>"asfalt" 4,1+1,661</t>
  </si>
  <si>
    <t>77</t>
  </si>
  <si>
    <t>-1984218213</t>
  </si>
  <si>
    <t>78</t>
  </si>
  <si>
    <t>1140607170</t>
  </si>
  <si>
    <t>722</t>
  </si>
  <si>
    <t>Zdravotechnika - vnitřní vodovod</t>
  </si>
  <si>
    <t>79</t>
  </si>
  <si>
    <t>722290237</t>
  </si>
  <si>
    <t>Zkoušky, proplach a desinfekce vodovodního potrubí proplach a desinfekce vodovodního potrubí přes DN 80 do DN 200</t>
  </si>
  <si>
    <t>-857700878</t>
  </si>
  <si>
    <t>Poznámka k položce:
- před uvedením provizorních vodovodů do provozu 
- před uvedením nových vodovodů do provozu</t>
  </si>
  <si>
    <t>741</t>
  </si>
  <si>
    <t>Elektroinstalace - silnoproud</t>
  </si>
  <si>
    <t>80</t>
  </si>
  <si>
    <t>741120201</t>
  </si>
  <si>
    <t>Montáž vodičů izolovaných měděných bez ukončení uložených volně plných a laněných s PVC pláštěm, bezhalogenových, ohniodolných (např. CY, CHAH-V) průřezu žíly 1,5 až 16 mm2</t>
  </si>
  <si>
    <t>-1734339673</t>
  </si>
  <si>
    <t>81</t>
  </si>
  <si>
    <t>34140826</t>
  </si>
  <si>
    <t>vodič propojovací jádro Cu plné izolace PVC 450/750V (H07V-U) 1x6mm2</t>
  </si>
  <si>
    <t>-247316820</t>
  </si>
  <si>
    <t>82</t>
  </si>
  <si>
    <t>998741101</t>
  </si>
  <si>
    <t>Přesun hmot pro silnoproud stanovený z hmotnosti přesunovaného materiálu vodorovná dopravní vzdálenost do 50 m v objektech výšky do 6 m</t>
  </si>
  <si>
    <t>2029731938</t>
  </si>
  <si>
    <t>SO 305 - Vodovodní přípojky</t>
  </si>
  <si>
    <t>1840150970</t>
  </si>
  <si>
    <t>-1661300996</t>
  </si>
  <si>
    <t>472835427</t>
  </si>
  <si>
    <t>"délka*šířka" 224,2*0,8</t>
  </si>
  <si>
    <t>131251104</t>
  </si>
  <si>
    <t>Hloubení nezapažených jam a zářezů strojně s urovnáním dna do předepsaného profilu a spádu v hornině třídy těžitelnosti I skupiny 3 přes 100 do 500 m3</t>
  </si>
  <si>
    <t>-2028141587</t>
  </si>
  <si>
    <t>"šachta DN 1000 šířka*délka*hloubka*počet"1,4*1,4*1,5*37</t>
  </si>
  <si>
    <t>1334460609</t>
  </si>
  <si>
    <t>"vedení vodovodní přípojky šířka*délka*hloubka"</t>
  </si>
  <si>
    <t>((0,8*9*1*1,5)+0,8*(54,89-9*1)*1,03)+((0,8*1,5*(1/3*46,31)+0,8*(2/3*46,31)*1,03))+((0,8*1,5*(2/3*84,98)+0,8*(1/3*84,98)*1,03))</t>
  </si>
  <si>
    <t>((0,8*1,5*(1/4*81,99)+0,8*(3/4*81,99)*1,03))+((0,8*1,5*46,72))</t>
  </si>
  <si>
    <t>176517484</t>
  </si>
  <si>
    <t>"vedení  vodovodní délka*hloubka" 2*314,9*1,5</t>
  </si>
  <si>
    <t>1518000566</t>
  </si>
  <si>
    <t>-1729681444</t>
  </si>
  <si>
    <t>"ornice výkopu" 179,4*0,2</t>
  </si>
  <si>
    <t>-1967203488</t>
  </si>
  <si>
    <t>"zemina výkopu- zásyp vedení"(108,78+315,233)-371,627</t>
  </si>
  <si>
    <t>-1525916772</t>
  </si>
  <si>
    <t>52,386*2 "Přepočtené koeficientem množství</t>
  </si>
  <si>
    <t>2132929883</t>
  </si>
  <si>
    <t>"zemina výkopu vedení" 315,233</t>
  </si>
  <si>
    <t>"- vedení"-(3,14*0,016*0,016*314,9)</t>
  </si>
  <si>
    <t>"zemina výkopu šachty" 108,78</t>
  </si>
  <si>
    <t>"- podkladní desky šachty" -5,661</t>
  </si>
  <si>
    <t>"šachta"-(37*3,14*0,5*0,5*1,6)</t>
  </si>
  <si>
    <t>1398154645</t>
  </si>
  <si>
    <t>"ornicem3/tloušťka" 35,88/0,15</t>
  </si>
  <si>
    <t>-2051186658</t>
  </si>
  <si>
    <t>"šachty šířka*délka*výška*počet" 1,2*1,2*0,1*37</t>
  </si>
  <si>
    <t>"šoupě, hydranty šířka*délka*výška*počet" 0,3*0,3*0,1*37</t>
  </si>
  <si>
    <t>871161141</t>
  </si>
  <si>
    <t>Montáž vodovodního potrubí z plastů v otevřeném výkopu z polyetylenu PE 100 svařovaných na tupo SDR 11/PN16 D 32 x 3,0 mm</t>
  </si>
  <si>
    <t>638572029</t>
  </si>
  <si>
    <t>28613170</t>
  </si>
  <si>
    <t>trubka vodovodní PE100 SDR11 se signalizační vrstvou 32x3,0mm</t>
  </si>
  <si>
    <t>84719366</t>
  </si>
  <si>
    <t>314,89*1,015 "Přepočtené koeficientem množství</t>
  </si>
  <si>
    <t>891181112</t>
  </si>
  <si>
    <t>Montáž vodovodních armatur na potrubí šoupátek nebo klapek uzavíracích v otevřeném výkopu nebo v šachtách s osazením zemní soupravy (bez poklopů) DN 40</t>
  </si>
  <si>
    <t>1637950707</t>
  </si>
  <si>
    <t>42221300R00</t>
  </si>
  <si>
    <t>šoupátko pitná voda litina GGG 50 krátká stavební dl PN10/16 DN 25x96mm</t>
  </si>
  <si>
    <t>2111590924</t>
  </si>
  <si>
    <t>42291078R00</t>
  </si>
  <si>
    <t>souprava zemní pro šoupátka DN 25mm Rd 2,0m</t>
  </si>
  <si>
    <t>1310701672</t>
  </si>
  <si>
    <t>Poznámka k položce:
teleskopická 1,3-1,8 m</t>
  </si>
  <si>
    <t>891249111</t>
  </si>
  <si>
    <t>Montáž vodovodních armatur na potrubí navrtávacích pasů s ventilem Jt 1 MPa, na potrubí z trub litinových, ocelových nebo plastických hmot DN 80</t>
  </si>
  <si>
    <t>-2063435218</t>
  </si>
  <si>
    <t>42273500</t>
  </si>
  <si>
    <t>pás navrtávací s kulovým kohoutem PN 10 DN 50,65x1"</t>
  </si>
  <si>
    <t>-1862446204</t>
  </si>
  <si>
    <t>1967631478</t>
  </si>
  <si>
    <t>-1344342919</t>
  </si>
  <si>
    <t>-69041908</t>
  </si>
  <si>
    <t>1515677973</t>
  </si>
  <si>
    <t>2073353276</t>
  </si>
  <si>
    <t>-1585354166</t>
  </si>
  <si>
    <t>314,9*1,1 "Přepočtené koeficientem množství</t>
  </si>
  <si>
    <t>-25246557</t>
  </si>
  <si>
    <t>-529964932</t>
  </si>
  <si>
    <t>306457939</t>
  </si>
  <si>
    <t>573591264</t>
  </si>
  <si>
    <t>-1349840609</t>
  </si>
  <si>
    <t>-100852750</t>
  </si>
  <si>
    <t>SO 306 - Přeložka přiváděcího vodovodního řadu</t>
  </si>
  <si>
    <t>-30308976</t>
  </si>
  <si>
    <t>"nové kce" 5,8</t>
  </si>
  <si>
    <t>"bourací kce" 10</t>
  </si>
  <si>
    <t>1714501103</t>
  </si>
  <si>
    <t>"nové kce" 17,3</t>
  </si>
  <si>
    <t>"bourací kce" 13</t>
  </si>
  <si>
    <t>-1682798392</t>
  </si>
  <si>
    <t>-436604541</t>
  </si>
  <si>
    <t>"délka*šířka - nové kce" 52*0,9</t>
  </si>
  <si>
    <t>"délka*šířka - nové kce" 148,6*0,9</t>
  </si>
  <si>
    <t>979053175</t>
  </si>
  <si>
    <t>"vedení vodovodní šířka*průř. plocha nové kce"(0,9*128,5876)+(0,9*179,4179)</t>
  </si>
  <si>
    <t>"vedení vodovodní délka*šířka*hloubka - vedení - ornice - bourací kce"(148,6*0,9*1,5)-((3,14*0,125*0,125*75)+(3,14*0,075*0,075*73,6))-133,8*0,2</t>
  </si>
  <si>
    <t>-274816948</t>
  </si>
  <si>
    <t>"inž.sítě délka*šířka*hloubka - nové kce"3*1*0,5</t>
  </si>
  <si>
    <t>"inž.sítě délka*šířka*hloubka - bourací kce"148,6*1*0,5</t>
  </si>
  <si>
    <t>-1035492140</t>
  </si>
  <si>
    <t>"vedení vodovodní délka*hloubka - nové kce" 2*(128,5876+179,4179)</t>
  </si>
  <si>
    <t>"vedení vodovodní délka*hloubka - bourací kce" 2*148,6*1,5</t>
  </si>
  <si>
    <t>847312691</t>
  </si>
  <si>
    <t>-1950948691</t>
  </si>
  <si>
    <t>"ornice výkopu - nové kce"46,8*0,2</t>
  </si>
  <si>
    <t>"ornice výkopu - bourací kce"133,8*0,2</t>
  </si>
  <si>
    <t>-524238591</t>
  </si>
  <si>
    <t>"zemina výkopu- zásyp vedení"446,075-382,108</t>
  </si>
  <si>
    <t>-2067683950</t>
  </si>
  <si>
    <t>63,697*2 "Přepočtené koeficientem množství</t>
  </si>
  <si>
    <t>380835384</t>
  </si>
  <si>
    <t>"zemina výkopu vedení" 446,075</t>
  </si>
  <si>
    <t>"- lože"-14,686</t>
  </si>
  <si>
    <t>"- obsypy"-42,058</t>
  </si>
  <si>
    <t>"- vedení"-((3,14*0,125*0,125*104,9)+(3,14*0,08*0,08*103,3))</t>
  </si>
  <si>
    <t>642370892</t>
  </si>
  <si>
    <t>"vedení vodovodní výška*šířka*délka-vedení" ((0,5*0,9*104,9)-(3,14*0,125*0,125*104,9))</t>
  </si>
  <si>
    <t>-745276532</t>
  </si>
  <si>
    <t>42,058*1,8 "Přepočtené koeficientem množství</t>
  </si>
  <si>
    <t>-1361201707</t>
  </si>
  <si>
    <t>"ornicem3/tloušťka" 36,12/0,15</t>
  </si>
  <si>
    <t>1589022995</t>
  </si>
  <si>
    <t>"vedení vodovodní výška*šířka*délka"0,1*(0,8*104,9)+0,075*(0,8*104,9)</t>
  </si>
  <si>
    <t>850361811R00</t>
  </si>
  <si>
    <t>Bourání stávajícího potrubí z trub litinových hrdlových nebo přírubových v otevřeném výkopu DN přes 150 do 250</t>
  </si>
  <si>
    <t>ks</t>
  </si>
  <si>
    <t>-2094131254</t>
  </si>
  <si>
    <t>Poznámka k položce:
odstranění tvarovak - KP 150-30+ KP 250-30</t>
  </si>
  <si>
    <t>857362922</t>
  </si>
  <si>
    <t>Výměna litinových tvarovek na potrubí litinovém tlakovém jednoosých na potrubí z trub přírubových v otevřeném výkopu, kanálu nebo v šachtě DN 250</t>
  </si>
  <si>
    <t>-1390204133</t>
  </si>
  <si>
    <t>Poznámka k položce:
přepojení stávajících tvarovek jednoosých SMHP250+SMHP150</t>
  </si>
  <si>
    <t>877361101</t>
  </si>
  <si>
    <t>Montáž tvarovek na vodovodním plastovém potrubí z polyetylenu PE 100 elektrotvarovek SDR 11/PN16 spojek, oblouků nebo redukcí d 250</t>
  </si>
  <si>
    <t>865815548</t>
  </si>
  <si>
    <t>spojka multi tlakového vodovodního potrubí 250/250 hrdlo-příruba</t>
  </si>
  <si>
    <t>289708545</t>
  </si>
  <si>
    <t>850361811</t>
  </si>
  <si>
    <t>-681349116</t>
  </si>
  <si>
    <t>"stávající vedení DN 150" 73,6</t>
  </si>
  <si>
    <t>"stávající vedení DN 250" 75</t>
  </si>
  <si>
    <t>851361131</t>
  </si>
  <si>
    <t>Montáž potrubí z trub litinových tlakových hrdlových v otevřeném výkopu s integrovaným těsněním DN 250</t>
  </si>
  <si>
    <t>-1637960648</t>
  </si>
  <si>
    <t>55253115</t>
  </si>
  <si>
    <t>trouba kanalizační hrdlová litinová pozinkovaná 6m DN 250</t>
  </si>
  <si>
    <t>1979854721</t>
  </si>
  <si>
    <t>Poznámka k položce:
potrubí z tvárné litiny s jednokomorovým hrdlem, povrchová ochrana: vně ZN/Al 400g/m2+nátěr; uvnitř vysokopecní cementová vystýlka, zámkové spoje</t>
  </si>
  <si>
    <t>857361131</t>
  </si>
  <si>
    <t>Montáž litinových tvarovek na potrubí litinovém tlakovém jednoosých na potrubí z trub hrdlových v otevřeném výkopu, kanálu nebo v šachtě s integrovaným těsněním DN 250</t>
  </si>
  <si>
    <t>-370461360</t>
  </si>
  <si>
    <t>55253945</t>
  </si>
  <si>
    <t>koleno hrdlové z tvárné litiny,práškový epoxid tl 250µm MMK-kus DN 250-45°</t>
  </si>
  <si>
    <t>-339360435</t>
  </si>
  <si>
    <t>55253909</t>
  </si>
  <si>
    <t>koleno hrdlové z tvárné litiny,práškový epoxid tl 250µm MMK-kus DN 250-11,25°</t>
  </si>
  <si>
    <t>-604614723</t>
  </si>
  <si>
    <t>55253933</t>
  </si>
  <si>
    <t>koleno hrdlové z tvárné litiny,práškový epoxid tl 250µm MMK-kus DN 250-30°</t>
  </si>
  <si>
    <t>-1898836680</t>
  </si>
  <si>
    <t>55259475</t>
  </si>
  <si>
    <t>koleno hrdlové z tvárné litiny MMK-kus DN 250-45°</t>
  </si>
  <si>
    <t>-384310875</t>
  </si>
  <si>
    <t>55253897</t>
  </si>
  <si>
    <t>tvarovka přírubová s hrdlem z tvárné litiny,práškový epoxid tl 250µm EU-kus dl 145mm DN 250</t>
  </si>
  <si>
    <t>-786120236</t>
  </si>
  <si>
    <t>55251322</t>
  </si>
  <si>
    <t>příruba pro tvarovku vodovodní vícefunkční DN 150</t>
  </si>
  <si>
    <t>1975147702</t>
  </si>
  <si>
    <t>Poznámka k položce:
točivíá příruba TP 150</t>
  </si>
  <si>
    <t>871321141</t>
  </si>
  <si>
    <t>Montáž vodovodního potrubí z plastů v otevřeném výkopu z polyetylenu PE 100 svařovaných na tupo SDR 11/PN16 D 160 x 14,6 mm</t>
  </si>
  <si>
    <t>88030143</t>
  </si>
  <si>
    <t>28613534</t>
  </si>
  <si>
    <t>potrubí třívrstvé PE100 RC SDR11 160x14,6 dl 12m</t>
  </si>
  <si>
    <t>267722994</t>
  </si>
  <si>
    <t>103,3*1,015 "Přepočtené koeficientem množství</t>
  </si>
  <si>
    <t>877321110</t>
  </si>
  <si>
    <t>Montáž tvarovek na vodovodním plastovém potrubí z polyetylenu PE 100 elektrotvarovek SDR 11/PN16 kolen 45° d 160</t>
  </si>
  <si>
    <t>2075488033</t>
  </si>
  <si>
    <t>28653139</t>
  </si>
  <si>
    <t>nákružek lemový PE 100 SDR11 160mm</t>
  </si>
  <si>
    <t>1739509017</t>
  </si>
  <si>
    <t>spojka multi tlakového vodovodního potrubí 150/150 hrdlo-příruba</t>
  </si>
  <si>
    <t>-1215123527</t>
  </si>
  <si>
    <t>28614951</t>
  </si>
  <si>
    <t>elektrokoleno 45° PE 100 PN16 D 160mm</t>
  </si>
  <si>
    <t>-152393785</t>
  </si>
  <si>
    <t>28614951R00</t>
  </si>
  <si>
    <t>elektrokoleno 30° PE 100 PN16 D 160mm</t>
  </si>
  <si>
    <t>323661348</t>
  </si>
  <si>
    <t>28614951R01</t>
  </si>
  <si>
    <t>elektrokoleno 15° PE 100 PN16 D 160mm</t>
  </si>
  <si>
    <t>-1515527939</t>
  </si>
  <si>
    <t>879221911</t>
  </si>
  <si>
    <t>Výměna napojení vodovodní přípojky v otevřeném výkopu ve sklonu přes 20 % DN 63</t>
  </si>
  <si>
    <t>-1199338482</t>
  </si>
  <si>
    <t>Poznámka k položce:
odstranění potrubí ve výkopu v místě napojení</t>
  </si>
  <si>
    <t>-1065168839</t>
  </si>
  <si>
    <t>"DN 160"103,3</t>
  </si>
  <si>
    <t>"DN 250"104,9</t>
  </si>
  <si>
    <t>208,2*1,1 "Přepočtené koeficientem množství</t>
  </si>
  <si>
    <t>428302730</t>
  </si>
  <si>
    <t>-304632655</t>
  </si>
  <si>
    <t>1967141903</t>
  </si>
  <si>
    <t>14,608*5 "Přepočtené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</si>
  <si>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</si>
  <si>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</si>
  <si>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239374044</t>
  </si>
  <si>
    <t>-1779033303</t>
  </si>
  <si>
    <t>463030443</t>
  </si>
  <si>
    <t>373830023</t>
  </si>
  <si>
    <t>751934986</t>
  </si>
  <si>
    <t>-1301126237</t>
  </si>
  <si>
    <t>-1255584085</t>
  </si>
  <si>
    <t>SO 307 - Přeložka vodovodu - užitková voda</t>
  </si>
  <si>
    <t>-1316383236</t>
  </si>
  <si>
    <t>1255368532</t>
  </si>
  <si>
    <t>-1802190267</t>
  </si>
  <si>
    <t>-1581360151</t>
  </si>
  <si>
    <t>"délka*šířka" (230,63-12)*0,8</t>
  </si>
  <si>
    <t>131251201</t>
  </si>
  <si>
    <t>Hloubení zapažených jam a zářezů strojně s urovnáním dna do předepsaného profilu a spádu v hornině třídy těžitelnosti I skupiny 3 do 20 m3</t>
  </si>
  <si>
    <t>-586165403</t>
  </si>
  <si>
    <t>"šoupě, hydranty délka*šířka*hloubka*počet"1*1*1,6*5</t>
  </si>
  <si>
    <t>"bourací práce délka*šířka*hloubka"1*1*2</t>
  </si>
  <si>
    <t>-1802610565</t>
  </si>
  <si>
    <t>"vedení vodovodní šířka*průř. plocha" 0,8*278,7025</t>
  </si>
  <si>
    <t>1119150995</t>
  </si>
  <si>
    <t>"inž.sítě délka*šířka*hloubka"7*1*0,5</t>
  </si>
  <si>
    <t>-1422515641</t>
  </si>
  <si>
    <t>"ornice výkopu"174,9*0,2</t>
  </si>
  <si>
    <t>85391928</t>
  </si>
  <si>
    <t>"zemina výkopu- zásyp vedení"(8+222,962)-222,138</t>
  </si>
  <si>
    <t>-528773360</t>
  </si>
  <si>
    <t>8,824*2 "Přepočtené koeficientem množství</t>
  </si>
  <si>
    <t>-1550116216</t>
  </si>
  <si>
    <t>"zemina výkopu vedení" 222,962</t>
  </si>
  <si>
    <t>"- vedení"-(3,14*0,11*0,11*230,6)</t>
  </si>
  <si>
    <t>"zemina výkopu šachty" 10</t>
  </si>
  <si>
    <t>"- podkladní desky šachty" -0,063</t>
  </si>
  <si>
    <t>-1502647318</t>
  </si>
  <si>
    <t>"ornicem3/tloušťka" 34,98/0,15</t>
  </si>
  <si>
    <t>-1670487799</t>
  </si>
  <si>
    <t>"šoupě, hydranty šířka*délka*výška*počet" 0,3*0,3*0,1*5</t>
  </si>
  <si>
    <t>"patní kolena šířka*délka*výška*počet" 0,3*0,3*0,1*2</t>
  </si>
  <si>
    <t>-1601328084</t>
  </si>
  <si>
    <t>-1019072613</t>
  </si>
  <si>
    <t>2097502552</t>
  </si>
  <si>
    <t>-1528986725</t>
  </si>
  <si>
    <t>-544239326</t>
  </si>
  <si>
    <t>1395241262</t>
  </si>
  <si>
    <t>"vedení vodovodního délka"230,63</t>
  </si>
  <si>
    <t>1595301857</t>
  </si>
  <si>
    <t>230,646765165558*1,015 "Přepočtené koeficientem množství</t>
  </si>
  <si>
    <t>871365811</t>
  </si>
  <si>
    <t>Bourání stávajícího potrubí z PVC nebo polypropylenu PP v otevřeném výkopu DN přes 150 do 250</t>
  </si>
  <si>
    <t>-67993339</t>
  </si>
  <si>
    <t>"stávající potrubí DN 150" 2</t>
  </si>
  <si>
    <t>-1957332197</t>
  </si>
  <si>
    <t>-1644551223</t>
  </si>
  <si>
    <t>1948499327</t>
  </si>
  <si>
    <t>-605602956</t>
  </si>
  <si>
    <t>-1435900888</t>
  </si>
  <si>
    <t>28615975</t>
  </si>
  <si>
    <t>elektrospojka SDR11 PE 100 PN16 D 110mm</t>
  </si>
  <si>
    <t>-1258591503</t>
  </si>
  <si>
    <t>877321118</t>
  </si>
  <si>
    <t>Montáž tvarovek na vodovodním plastovém potrubí z polyetylenu PE 100 elektrotvarovek SDR 11/PN16 záslepek d 160</t>
  </si>
  <si>
    <t>-1981496842</t>
  </si>
  <si>
    <t>28614591</t>
  </si>
  <si>
    <t>elektrozáslepka SDR11 PE 100 PN16 D 160mm</t>
  </si>
  <si>
    <t>-690596841</t>
  </si>
  <si>
    <t>Poznámka k položce:
na stávající potrubí PE 100 - 3 řady s užitkovou vodou, z toho 2 neprovozované</t>
  </si>
  <si>
    <t>28611722</t>
  </si>
  <si>
    <t>víčko kanalizace plastové KG DN 160</t>
  </si>
  <si>
    <t>1490182765</t>
  </si>
  <si>
    <t>Poznámka k položce:
na stávající vrt DN 150, který se bude odstraňovat</t>
  </si>
  <si>
    <t>-1976656204</t>
  </si>
  <si>
    <t>-751045058</t>
  </si>
  <si>
    <t>891241811</t>
  </si>
  <si>
    <t>Demontáž vodovodních armatur na potrubí šoupátek nebo klapek uzavíracích v otevřeném výkopu nebo v šachtách DN 80</t>
  </si>
  <si>
    <t>-572645539</t>
  </si>
  <si>
    <t>Poznámka k položce:
stávající hydrant, uložení pro další použití</t>
  </si>
  <si>
    <t>-1655498103</t>
  </si>
  <si>
    <t>Poznámka k položce:
přesun 1x hydrantu</t>
  </si>
  <si>
    <t>-23522454</t>
  </si>
  <si>
    <t>-341387970</t>
  </si>
  <si>
    <t>250781018</t>
  </si>
  <si>
    <t>-2130333283</t>
  </si>
  <si>
    <t>-1146749364</t>
  </si>
  <si>
    <t>-1821751031</t>
  </si>
  <si>
    <t>-1842067561</t>
  </si>
  <si>
    <t>2143081592</t>
  </si>
  <si>
    <t>1885889745</t>
  </si>
  <si>
    <t>-1089061281</t>
  </si>
  <si>
    <t>230,6*1,1 "Přepočtené koeficientem množství</t>
  </si>
  <si>
    <t>-1275909670</t>
  </si>
  <si>
    <t>-1433826203</t>
  </si>
  <si>
    <t>1204845312</t>
  </si>
  <si>
    <t>0,047*5 "Přepočtené koeficientem množství</t>
  </si>
  <si>
    <t>543623975</t>
  </si>
  <si>
    <t>-531933192</t>
  </si>
  <si>
    <t>-75652845</t>
  </si>
  <si>
    <t>-2086826280</t>
  </si>
  <si>
    <t>222000344</t>
  </si>
  <si>
    <t>-142882329</t>
  </si>
  <si>
    <t>-1740041034</t>
  </si>
  <si>
    <t>SO 308 - Splašková kanalizace</t>
  </si>
  <si>
    <t>639459150</t>
  </si>
  <si>
    <t>1763753883</t>
  </si>
  <si>
    <t>93471367</t>
  </si>
  <si>
    <t>-1170041508</t>
  </si>
  <si>
    <t>20219878</t>
  </si>
  <si>
    <t>"šachta šířka*délka*hloubka"1,6*1,6*(1,87+1,97+(12*2))</t>
  </si>
  <si>
    <t>-2074051139</t>
  </si>
  <si>
    <t>"šachta šířka*délka*hloubka"1,6*1,6*(0,5+0,78+0,74+0,05+0,3+0,61+0,5+(5*0,3))</t>
  </si>
  <si>
    <t>603038186</t>
  </si>
  <si>
    <t>"vedení kanalizační DN 250 šířka*průřez. plocha" (1*166,5454)+(1*558,1664)</t>
  </si>
  <si>
    <t>132454204</t>
  </si>
  <si>
    <t>Hloubení zapažených rýh šířky přes 800 do 2 000 mm strojně s urovnáním dna do předepsaného profilu a spádu v hornině třídy těžitelnosti II skupiny 5 přes 100 do 500 m3</t>
  </si>
  <si>
    <t>-2003418269</t>
  </si>
  <si>
    <t>"vedení kanalizační DN 250 šířka*průřez. plocha"(1*64,173)+(1*96,9716)</t>
  </si>
  <si>
    <t>-665555611</t>
  </si>
  <si>
    <t>"inž.sítě délka*šířka*hloubka"2*1*0,5</t>
  </si>
  <si>
    <t>-841499097</t>
  </si>
  <si>
    <t>"vedení kanalizační průřezová plocha" 2*(166,5454+558,1664+64,173+96,9716)</t>
  </si>
  <si>
    <t>376828441</t>
  </si>
  <si>
    <t>1634679157</t>
  </si>
  <si>
    <t>"zemina výkopu- zásyp vedení"71,27+12,75+724,71+161,15-622,087</t>
  </si>
  <si>
    <t>36768030</t>
  </si>
  <si>
    <t>347,79*2 "Přepočtené koeficientem množství</t>
  </si>
  <si>
    <t>1699923027</t>
  </si>
  <si>
    <t>"zemina výkopu vedení" (724,71+161,15)</t>
  </si>
  <si>
    <t>"-podklady vedení"-66,29</t>
  </si>
  <si>
    <t>"-obsyp vedení"-211,151</t>
  </si>
  <si>
    <t>"-vedení"-(3,14*0,125*0,125*473,5)</t>
  </si>
  <si>
    <t>"zemina výkopu šachty" (71,27+12,75)</t>
  </si>
  <si>
    <t>"- podkladní desky šachty" -3,58</t>
  </si>
  <si>
    <t>"-šachty"-(3,14*0,65*0,65*(2,5+2,78+2,74+2,05+2,3+2,61+1,87+1,97+2,5+(5*2,3)))</t>
  </si>
  <si>
    <t>257976264</t>
  </si>
  <si>
    <t>"vedení kanalizační výška*šířka*délka-vedení" (((0,25+0,3)*0,9*473,5)-(3,14*0,125*0,125*473,5))</t>
  </si>
  <si>
    <t>1173956697</t>
  </si>
  <si>
    <t>211,151*1,8 "Přepočtené koeficientem množství</t>
  </si>
  <si>
    <t>-1193602208</t>
  </si>
  <si>
    <t>"vedení kanalizační výška*šířka*délka"0,1*(0,8*473,5)+0,075*(0,8*473,5)</t>
  </si>
  <si>
    <t>-1284882303</t>
  </si>
  <si>
    <t>"šachty šířka*délka*výška*počet" 1,6*1,6*0,1*14</t>
  </si>
  <si>
    <t>452311151</t>
  </si>
  <si>
    <t>Podkladní a zajišťovací konstrukce z betonu prostého v otevřeném výkopu desky pod potrubí, stoky a drobné objekty z betonu tř. C 20/25</t>
  </si>
  <si>
    <t>-2055251407</t>
  </si>
  <si>
    <t>"bet. šachta" 2*((3,14*1,3)*0,0257)</t>
  </si>
  <si>
    <t>871360330</t>
  </si>
  <si>
    <t>Montáž kanalizačního potrubí z plastů z polypropylenu PP hladkého plnostěnného SN 16 DN 250</t>
  </si>
  <si>
    <t>-1627085583</t>
  </si>
  <si>
    <t>"vedení kanalizační délka" 364,63+108,84</t>
  </si>
  <si>
    <t>28617096</t>
  </si>
  <si>
    <t>trubka kanalizační PP plnostěnná třívrstvá DN 250x6000mm SN16</t>
  </si>
  <si>
    <t>336547446</t>
  </si>
  <si>
    <t>473,47*1,015 "Přepočtené koeficientem množství</t>
  </si>
  <si>
    <t>967139752</t>
  </si>
  <si>
    <t>719867423</t>
  </si>
  <si>
    <t>-81994164</t>
  </si>
  <si>
    <t>1858725393</t>
  </si>
  <si>
    <t>1828525648</t>
  </si>
  <si>
    <t>-1262747939</t>
  </si>
  <si>
    <t>792428910</t>
  </si>
  <si>
    <t>59224185</t>
  </si>
  <si>
    <t>prstenec šachtový vyrovnávací betonový 625x120x60mm</t>
  </si>
  <si>
    <t>-2043572234</t>
  </si>
  <si>
    <t>-2006495075</t>
  </si>
  <si>
    <t>59224014</t>
  </si>
  <si>
    <t>prstenec šachtový vyrovnávací betonový 625x100x120mm</t>
  </si>
  <si>
    <t>1910774409</t>
  </si>
  <si>
    <t>499912971</t>
  </si>
  <si>
    <t>894703011</t>
  </si>
  <si>
    <t>Ostatní konstrukce na trubním vedení z kameniny dlažba šachet ze stokových desek čtyř a vícehranných</t>
  </si>
  <si>
    <t>1009745413</t>
  </si>
  <si>
    <t>Poznámka k položce:
zřízení dvouřadového pásku ze žulových kostek</t>
  </si>
  <si>
    <t>"šachty počet*plocha" 2*((3,14*0,9*0,9)-(3,14*0,6*0,6))</t>
  </si>
  <si>
    <t>-78351666</t>
  </si>
  <si>
    <t>325256824</t>
  </si>
  <si>
    <t>1305822456</t>
  </si>
  <si>
    <t>1917707302</t>
  </si>
  <si>
    <t>3*0,12</t>
  </si>
  <si>
    <t>564090917</t>
  </si>
  <si>
    <t>-732619733</t>
  </si>
  <si>
    <t>SO 309 - Kanalizační přípojky splaškové kanalizace</t>
  </si>
  <si>
    <t>-1084068416</t>
  </si>
  <si>
    <t>1043718942</t>
  </si>
  <si>
    <t>-1183675114</t>
  </si>
  <si>
    <t>1395844177</t>
  </si>
  <si>
    <t>"délka*šířka" 323,22*0,8</t>
  </si>
  <si>
    <t>-927288298</t>
  </si>
  <si>
    <t>"šachta DN 400 šířka*délka*hloubka*počet"(0,6*0,6*1,8*15)+(0,6*0,6*2*22)</t>
  </si>
  <si>
    <t>-1848294961</t>
  </si>
  <si>
    <t>"šachta šířka*délka*hloubka"0,6*0,6*0,3*22</t>
  </si>
  <si>
    <t>132254203</t>
  </si>
  <si>
    <t>Hloubení zapažených rýh šířky přes 800 do 2 000 mm strojně s urovnáním dna do předepsaného profilu a spádu v hornině třídy těžitelnosti I skupiny 3 přes 50 do 100 m3</t>
  </si>
  <si>
    <t>-534887747</t>
  </si>
  <si>
    <t>1/2*(((0,8*3*1*2,2)+0,8*(19,34-3*1)*1,73)+((0,8*2,2*(1/2*28,07)+0,8*(1/2*28,07)*1,73)))</t>
  </si>
  <si>
    <t>1/2*(((0,8*2,2*(3/4*8,37)+0,8*(1/4*8,07)*1,73))+((0,8*2,2*20,97)))</t>
  </si>
  <si>
    <t>-1283231665</t>
  </si>
  <si>
    <t>((0,8*7*1*2,2)+0,8*(40,04-7*1)*(2,2-0,47))+((0,8*2,2*(1/2*73,43)+0,8*(1/2*73,43)*1,73))</t>
  </si>
  <si>
    <t>((0,8*2,2*(3/4*50,28)+0,8*(1/4*50,28)*(2,2-0,47)))+((0,8*2,2*5,86))</t>
  </si>
  <si>
    <t>1/2*(((0,8*3*1*2,2)+0,8*(16,34*1)*2,2)+((0,8*2,2*(1/2*28,07)+0,8*(1/2*28,07)*2,2)))</t>
  </si>
  <si>
    <t>1/2*(((0,8*2,2*(3/4*8,37)+0,8*(1/4*8,07)*(2,2)))+((0,8*2,2*20,97)))</t>
  </si>
  <si>
    <t>-1711321804</t>
  </si>
  <si>
    <t>"inž.sítě délka*šířka*hloubka"2,5*1*0,5</t>
  </si>
  <si>
    <t>-988860083</t>
  </si>
  <si>
    <t>"vedení kanalizační délka*hloubka" 2*(226,5+19,8)*2,5</t>
  </si>
  <si>
    <t>1613158448</t>
  </si>
  <si>
    <t>-550060561</t>
  </si>
  <si>
    <t>"ornice výkopu" 258,6*0,2</t>
  </si>
  <si>
    <t>131144174</t>
  </si>
  <si>
    <t>"zemina výkopu- zásyp vedení"(25,56+2,38+61,38+335,03)-331,4</t>
  </si>
  <si>
    <t>-1852948332</t>
  </si>
  <si>
    <t>92,95*2 "Přepočtené koeficientem množství</t>
  </si>
  <si>
    <t>-1667832503</t>
  </si>
  <si>
    <t>"zemina výkopu vedení" (61,38+335,03)</t>
  </si>
  <si>
    <t>"- lože vedení"-14,78</t>
  </si>
  <si>
    <t>"- obsyp vedení"-62,473</t>
  </si>
  <si>
    <t>"- vedení"-((3,14*0,075*0,075*226,5)+(3,14*0,1*0,1*19,8))</t>
  </si>
  <si>
    <t>"zemina výkopu šachty" 25,56+2,38</t>
  </si>
  <si>
    <t>"- podkladní desky šachty" -1,33</t>
  </si>
  <si>
    <t>"šachta"-((15*3,14*0,2*0,2*1,8)+(22*3,14*0,2*0,2*2,3))</t>
  </si>
  <si>
    <t>171250796</t>
  </si>
  <si>
    <t>"vedení kanalizační výška*šířka*délka" (((0,45)*0,6*226,5)-(3,14*0,075*0,075*226,5))+(((0,2+0,3)*0,6*19,8)-(3,14*0,1*0,1*19,8))</t>
  </si>
  <si>
    <t>546340162</t>
  </si>
  <si>
    <t>62,473*1,8 "Přepočtené koeficientem množství</t>
  </si>
  <si>
    <t>-1703752345</t>
  </si>
  <si>
    <t>"ornicem3/tloušťka" 51,72/0,15</t>
  </si>
  <si>
    <t>-1014019592</t>
  </si>
  <si>
    <t>"vedení kanalizační délka*šířka*výška" (226,5+19,8)*0,6*0,1</t>
  </si>
  <si>
    <t>-955906294</t>
  </si>
  <si>
    <t>"šachty šířka*délka*výška*počet"0,6*0,6*0,1*37</t>
  </si>
  <si>
    <t>871310330</t>
  </si>
  <si>
    <t>Montáž kanalizačního potrubí z plastů z polypropylenu PP hladkého plnostěnného SN 16 DN 150</t>
  </si>
  <si>
    <t>-1117032839</t>
  </si>
  <si>
    <t>28617094</t>
  </si>
  <si>
    <t>trubka kanalizační PP plnostěnná třívrstvá DN 150x6000mm SN16</t>
  </si>
  <si>
    <t>-1331277096</t>
  </si>
  <si>
    <t>226,5*1,015 "Přepočtené koeficientem množství</t>
  </si>
  <si>
    <t>871350330</t>
  </si>
  <si>
    <t>Montáž kanalizačního potrubí z plastů z polypropylenu PP hladkého plnostěnného SN 16 DN 200</t>
  </si>
  <si>
    <t>301284927</t>
  </si>
  <si>
    <t>28617095</t>
  </si>
  <si>
    <t>trubka kanalizační PP plnostěnná třívrstvá DN 200x6000mm SN16</t>
  </si>
  <si>
    <t>1396037353</t>
  </si>
  <si>
    <t>19,8*1,015 "Přepočtené koeficientem množství</t>
  </si>
  <si>
    <t>1989278734</t>
  </si>
  <si>
    <t>1060122947</t>
  </si>
  <si>
    <t>"pro přípojka na přípojku DN 250" 28</t>
  </si>
  <si>
    <t>1308363510</t>
  </si>
  <si>
    <t>1004397171</t>
  </si>
  <si>
    <t>Poznámka k položce:
sedlová, přípojek 33</t>
  </si>
  <si>
    <t>-121088552</t>
  </si>
  <si>
    <t>316413780</t>
  </si>
  <si>
    <t>-1363800430</t>
  </si>
  <si>
    <t>28617211</t>
  </si>
  <si>
    <t>odbočka kanalizační PP SN16 45° DN 250/200</t>
  </si>
  <si>
    <t>-1616019410</t>
  </si>
  <si>
    <t>-2125599839</t>
  </si>
  <si>
    <t>1343330706</t>
  </si>
  <si>
    <t>1415345190</t>
  </si>
  <si>
    <t>643453140</t>
  </si>
  <si>
    <t>1865298150</t>
  </si>
  <si>
    <t>-766298124</t>
  </si>
  <si>
    <t>SO 400 - Elektro a sdělovací objekty</t>
  </si>
  <si>
    <t>SO 401 - Veřejné osvětlení</t>
  </si>
  <si>
    <t xml:space="preserve">    742 - Elektroinstalace - slaboproud</t>
  </si>
  <si>
    <t>-1729543183</t>
  </si>
  <si>
    <t>"stožár"1*1*1*23</t>
  </si>
  <si>
    <t>132251104</t>
  </si>
  <si>
    <t>Hloubení nezapažených rýh šířky do 800 mm strojně s urovnáním dna do předepsaného profilu a spádu v hornině třídy těžitelnosti I skupiny 3 přes 100 m3</t>
  </si>
  <si>
    <t>-1679244866</t>
  </si>
  <si>
    <t>"délka*šířka*hloubka vedení"720*0,4*1</t>
  </si>
  <si>
    <t>1203624751</t>
  </si>
  <si>
    <t>"zemina výkopu- zásyp" 23+288-172,8</t>
  </si>
  <si>
    <t>841262558</t>
  </si>
  <si>
    <t>138,2*2 "Přepočtené koeficientem množství</t>
  </si>
  <si>
    <t>174101101</t>
  </si>
  <si>
    <t>-946053210</t>
  </si>
  <si>
    <t>"délka*šířka*výška zásypu" 720*0,4*0,6</t>
  </si>
  <si>
    <t>1635573775</t>
  </si>
  <si>
    <t>"délka*šířka*výška zásypu" 720*0,4*0,4</t>
  </si>
  <si>
    <t>58331200</t>
  </si>
  <si>
    <t>štěrkopísek netříděný zásypový</t>
  </si>
  <si>
    <t>1161328359</t>
  </si>
  <si>
    <t>115,2*2 "Přepočtené koeficientem množství</t>
  </si>
  <si>
    <t>275313611</t>
  </si>
  <si>
    <t>Základy z betonu prostého patky a bloky z betonu kamenem neprokládaného tř. C 16/20</t>
  </si>
  <si>
    <t>531317938</t>
  </si>
  <si>
    <t>899721111</t>
  </si>
  <si>
    <t>Signalizační vodič na potrubí DN do 150 mm</t>
  </si>
  <si>
    <t>-1427532568</t>
  </si>
  <si>
    <t>720*1,1 "Přepočtené koeficientem množství</t>
  </si>
  <si>
    <t>1726126497</t>
  </si>
  <si>
    <t>654,545454545455*1,1 "Přepočtené koeficientem množství</t>
  </si>
  <si>
    <t>945421110</t>
  </si>
  <si>
    <t>Hydraulická zvedací plošina včetně obsluhy instalovaná na automobilovém podvozku, výšky zdvihu do 18 m</t>
  </si>
  <si>
    <t>127448850</t>
  </si>
  <si>
    <t>766386142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</si>
  <si>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</si>
  <si>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</si>
  <si>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-1808024090</t>
  </si>
  <si>
    <t>741110302</t>
  </si>
  <si>
    <t>Montáž trubek ochranných s nasunutím nebo našroubováním do krabic plastových tuhých, uložených pevně, vnitřní Ø přes 40 do 90 mm</t>
  </si>
  <si>
    <t>1301491337</t>
  </si>
  <si>
    <t>34571361</t>
  </si>
  <si>
    <t>trubka elektroinstalační HDPE tuhá dvouplášťová korugovaná D 41/50mm</t>
  </si>
  <si>
    <t>-1029348028</t>
  </si>
  <si>
    <t>766*1,05 "Přepočtené koeficientem množství</t>
  </si>
  <si>
    <t>741110304</t>
  </si>
  <si>
    <t>Montáž trubek ochranných s nasunutím nebo našroubováním do krabic plastových tuhých, uložených pevně, vnitřní Ø přes 133 do 152 mm</t>
  </si>
  <si>
    <t>-1523486942</t>
  </si>
  <si>
    <t>28611140</t>
  </si>
  <si>
    <t>trubka kanalizační PVC DN 250x1000mm SN4</t>
  </si>
  <si>
    <t>-1851301075</t>
  </si>
  <si>
    <t>23*1,05 "Přepočtené koeficientem množství</t>
  </si>
  <si>
    <t>741122611</t>
  </si>
  <si>
    <t>Montáž kabelů měděných bez ukončení uložených pevně plných kulatých nebo bezhalogenových (např. CYKY) počtu a průřezu žil 3x1,5 až 6 mm2</t>
  </si>
  <si>
    <t>-1738778198</t>
  </si>
  <si>
    <t>34111030</t>
  </si>
  <si>
    <t>kabel instalační jádro Cu plné izolace PVC plášť PVC 450/750V (CYKY) 3x1,5mm2</t>
  </si>
  <si>
    <t>-947975014</t>
  </si>
  <si>
    <t>138*1,05 "Přepočtené koeficientem množství</t>
  </si>
  <si>
    <t>741123225</t>
  </si>
  <si>
    <t>Montáž kabelů hliníkových bez ukončení uložených volně plných nebo laněných kulatých (např. AYKY) počtu a průřezu žil 4x25 mm2</t>
  </si>
  <si>
    <t>-1993908007</t>
  </si>
  <si>
    <t>34113120</t>
  </si>
  <si>
    <t>kabel silový jádro Al izolace PVC plášť PVC 0,6/1kV (1-AYKY) 4x25mm2</t>
  </si>
  <si>
    <t>-1826978255</t>
  </si>
  <si>
    <t>789*1,05 "Přepočtené koeficientem množství</t>
  </si>
  <si>
    <t>741127156</t>
  </si>
  <si>
    <t>Montáž přípojnicového rozvodu z vodičů hliníkových průmyslového upevňovacích částí ocelového stožáru</t>
  </si>
  <si>
    <t>98873863</t>
  </si>
  <si>
    <t>Poznámka k položce:
Poznámka k položce: elektrovýzbroj stožárů osvětlení</t>
  </si>
  <si>
    <t>1138445</t>
  </si>
  <si>
    <t xml:space="preserve">výzbroj stožárová </t>
  </si>
  <si>
    <t>1392339756</t>
  </si>
  <si>
    <t>741130021</t>
  </si>
  <si>
    <t>Ukončení vodičů izolovaných s označením a zapojením na svorkovnici s otevřením a uzavřením krytu, průřezu žíly do 2,5 mm2</t>
  </si>
  <si>
    <t>1897228707</t>
  </si>
  <si>
    <t>741130026</t>
  </si>
  <si>
    <t>Ukončení vodičů izolovaných s označením a zapojením na svorkovnici s otevřením a uzavřením krytu, průřezu žíly do 25 mm2</t>
  </si>
  <si>
    <t>-1793252585</t>
  </si>
  <si>
    <t>741210001</t>
  </si>
  <si>
    <t>Montáž rozvodnic oceloplechových nebo plastových bez zapojení vodičů běžných, hmotnosti do 20 kg</t>
  </si>
  <si>
    <t>1722431520</t>
  </si>
  <si>
    <t>1136641</t>
  </si>
  <si>
    <t>stožárová svorkovnice SR</t>
  </si>
  <si>
    <t>-1443749957</t>
  </si>
  <si>
    <t>741372833</t>
  </si>
  <si>
    <t>Demontáž svítidel bez zachování funkčnosti (do suti) průmyslových výbojkových venkovních na stožáru přes 3 m</t>
  </si>
  <si>
    <t>1297768300</t>
  </si>
  <si>
    <t>Poznámka k položce:
Poznámka k položce: včetně demontáže stožáru a likvidace</t>
  </si>
  <si>
    <t>741373002</t>
  </si>
  <si>
    <t>Montáž svítidel výbojkových se zapojením vodičů průmyslových nebo venkovních na výložník</t>
  </si>
  <si>
    <t>-1230608012</t>
  </si>
  <si>
    <t>34774200</t>
  </si>
  <si>
    <t>žárovka LED E40 uliční žárovka 38W</t>
  </si>
  <si>
    <t>-449225355</t>
  </si>
  <si>
    <t>741910514</t>
  </si>
  <si>
    <t>Montáž kovových nosných a doplňkových konstrukcí se zhotovením pro upevnění přístrojů a zařízení celkové hmotnosti přes 50 do 100 kg</t>
  </si>
  <si>
    <t>70578199</t>
  </si>
  <si>
    <t>31674113</t>
  </si>
  <si>
    <t>stožár osvětlovací uliční Pz 159/133/114 v 6,2m</t>
  </si>
  <si>
    <t>-1307760131</t>
  </si>
  <si>
    <t>741410021</t>
  </si>
  <si>
    <t>Montáž uzemňovacího vedení s upevněním, propojením a připojením pomocí svorek v zemi s izolací spojů pásku průřezu do 120 mm2 v městské zástavbě</t>
  </si>
  <si>
    <t>-1691147099</t>
  </si>
  <si>
    <t>35442062</t>
  </si>
  <si>
    <t>pás zemnící 30x4mm FeZn</t>
  </si>
  <si>
    <t>kg</t>
  </si>
  <si>
    <t>1632024793</t>
  </si>
  <si>
    <t>"délka*hmotnost kg/1bm" 766*0,95</t>
  </si>
  <si>
    <t>741810002</t>
  </si>
  <si>
    <t>Zkoušky a prohlídky elektrických rozvodů a zařízení celková prohlídka a vyhotovení revizní zprávy pro objem montážních prací přes 100 do 500 tis. Kč</t>
  </si>
  <si>
    <t>1633148589</t>
  </si>
  <si>
    <t>741820101</t>
  </si>
  <si>
    <t>Měření osvětlovacího zařízení izolačního stavu svítidel na pracovišti do. 200 ks svítidel</t>
  </si>
  <si>
    <t>soubor</t>
  </si>
  <si>
    <t>1741466188</t>
  </si>
  <si>
    <t>998741201</t>
  </si>
  <si>
    <t>Přesun hmot pro silnoproud stanovený procentní sazbou (%) z ceny vodorovná dopravní vzdálenost do 50 m v objektech výšky do 6 m</t>
  </si>
  <si>
    <t>%</t>
  </si>
  <si>
    <t>1051433397</t>
  </si>
  <si>
    <t>998741293</t>
  </si>
  <si>
    <t>Přesun hmot pro silnoproud stanovený procentní sazbou (%) z ceny Příplatek k cenám za zvětšený přesun přes vymezenou největší dopravní vzdálenost do 500 m</t>
  </si>
  <si>
    <t>-100139935</t>
  </si>
  <si>
    <t>742</t>
  </si>
  <si>
    <t>Elektroinstalace - slaboproud</t>
  </si>
  <si>
    <t>742122001R00</t>
  </si>
  <si>
    <t>Montáž kabelové spojky nebo svorkovnice pro slaboproud do 15 žil</t>
  </si>
  <si>
    <t>kpl</t>
  </si>
  <si>
    <t>896662823</t>
  </si>
  <si>
    <t>Poznámka k položce:
Poznámka k položce: napojení nového rozvodu VO ve stávající lampě či rozvaděči, včetně seřízení a uvedení do provozu</t>
  </si>
  <si>
    <t>SO 402 - Příprava chrániček pro metropolitní síť</t>
  </si>
  <si>
    <t>1825494210</t>
  </si>
  <si>
    <t>"délka*šířka*hloubka vedení"490*0,4*0,6</t>
  </si>
  <si>
    <t>250027151</t>
  </si>
  <si>
    <t>"zemina výkopu- zásyp" 117,6-39,2</t>
  </si>
  <si>
    <t>1261868523</t>
  </si>
  <si>
    <t>78,4*2 "Přepočtené koeficientem množství</t>
  </si>
  <si>
    <t>2113393842</t>
  </si>
  <si>
    <t>"délka*šířka*výška zásypu" 490*0,4*0,2</t>
  </si>
  <si>
    <t>-1437811284</t>
  </si>
  <si>
    <t>"délka*šířka*výška zásypu"490*0,4*0,4</t>
  </si>
  <si>
    <t>-1923706750</t>
  </si>
  <si>
    <t>-893134068</t>
  </si>
  <si>
    <t>490*1,1 "Přepočtené koeficientem množství</t>
  </si>
  <si>
    <t>-2100416521</t>
  </si>
  <si>
    <t>-954260379</t>
  </si>
  <si>
    <t>-1154263551</t>
  </si>
  <si>
    <t>79993610</t>
  </si>
  <si>
    <t>-854237732</t>
  </si>
  <si>
    <t>1820*1,05 "Přepočtené koeficientem množství</t>
  </si>
  <si>
    <t>348419277</t>
  </si>
  <si>
    <t>2015406377</t>
  </si>
  <si>
    <t>742110021</t>
  </si>
  <si>
    <t>Montáž trubek elektroinstalačních plastových tuhých pro vnější rozvody uložených volně na příchytky</t>
  </si>
  <si>
    <t>-475267862</t>
  </si>
  <si>
    <t>34571050R01</t>
  </si>
  <si>
    <t>tlustostěnná mikrotrubička 10/6 mm z HDPE materiálu pro přímé položení do země (pískového lože)</t>
  </si>
  <si>
    <t>-1747159853</t>
  </si>
  <si>
    <t>Poznámka k položce:
Hlavní vlastnosti:
Vnější průměr: 10 mm
Vnitřní průměr: 6 mm
Vnitřní povrch: drážkovaný
Barva: růžová
Maximální kapacita: 24 optických vláken</t>
  </si>
  <si>
    <t>2480*1,05 "Přepočtené koeficientem množství</t>
  </si>
  <si>
    <t>742110502R02</t>
  </si>
  <si>
    <t>Montáž podzemní kabelové komory ze 100 % recyklovatelného polypropylenu (PP) o rozměru 580x580 mm, určená pro vytvoření přístupu ke kabelovým trasám.</t>
  </si>
  <si>
    <t>-815707643</t>
  </si>
  <si>
    <t>34573218R03</t>
  </si>
  <si>
    <t>komora kabelová z PP s PP víkem 580x580x600 mm, nosnost 40 t, bez zamykání, nosnost víka 1250 kg</t>
  </si>
  <si>
    <t>134690936</t>
  </si>
  <si>
    <t>998742201</t>
  </si>
  <si>
    <t>Přesun hmot pro slaboproud stanovený procentní sazbou (%) z ceny vodorovná dopravní vzdálenost do 50 m v objektech výšky do 6 m</t>
  </si>
  <si>
    <t>1741256418</t>
  </si>
  <si>
    <t>998742293</t>
  </si>
  <si>
    <t>Přesun hmot pro slaboproud stanovený procentní sazbou (%) z ceny Příplatek k cenám za zvětšený přesun přes vymezenou největší dopravní vzdálenost do 500 m</t>
  </si>
  <si>
    <t>-1984549295</t>
  </si>
  <si>
    <t>SO 800 - Objekty úprav území</t>
  </si>
  <si>
    <t>SO 801 - Sadové úpravy</t>
  </si>
  <si>
    <t>1632175373</t>
  </si>
  <si>
    <t>Poznámka k položce:
ornice z deponie</t>
  </si>
  <si>
    <t>"plocha sadových úprav*tloušťka" (4032+451,6)*0,15</t>
  </si>
  <si>
    <t>-2104410185</t>
  </si>
  <si>
    <t>"ornice"612,54</t>
  </si>
  <si>
    <t>183402131</t>
  </si>
  <si>
    <t>Rozrušení půdy na hloubku přes 50 do 150 mm souvislé plochy přes 500 m2 v rovině nebo na svahu do 1:5</t>
  </si>
  <si>
    <t>28906233</t>
  </si>
  <si>
    <t>"plocha zelené plochy" 4032</t>
  </si>
  <si>
    <t>"plocha mulč" 451,6</t>
  </si>
  <si>
    <t>181151331</t>
  </si>
  <si>
    <t>Plošná úprava terénu v zemině skupiny 1 až 4 s urovnáním povrchu bez doplnění ornice souvislé plochy přes 500 m2 při nerovnostech terénu přes 150 do 200 mm v rovině nebo na svahu do 1:5</t>
  </si>
  <si>
    <t>986243036</t>
  </si>
  <si>
    <t>183403153</t>
  </si>
  <si>
    <t>Obdělání půdy hrabáním v rovině nebo na svahu do 1:5</t>
  </si>
  <si>
    <t>-1260719133</t>
  </si>
  <si>
    <t>-1236637302</t>
  </si>
  <si>
    <t>181451131</t>
  </si>
  <si>
    <t>Založení trávníku na půdě předem připravené plochy přes 1000 m2 výsevem včetně utažení parkového v rovině nebo na svahu do 1:5</t>
  </si>
  <si>
    <t>-1065798011</t>
  </si>
  <si>
    <t>"plocha zatravnění" 4032</t>
  </si>
  <si>
    <t>00572410</t>
  </si>
  <si>
    <t>osivo směs travní parková</t>
  </si>
  <si>
    <t>1653674735</t>
  </si>
  <si>
    <t>4032*0,025 "Přepočtené koeficientem množství</t>
  </si>
  <si>
    <t>183101214</t>
  </si>
  <si>
    <t>Hloubení jamek pro vysazování rostlin v zemině tř.1 až 4 s výměnou půdy z 50% v rovině nebo na svahu do 1:5, objemu přes 0,05 do 0,125 m3</t>
  </si>
  <si>
    <t>1323670365</t>
  </si>
  <si>
    <t>10311100R00</t>
  </si>
  <si>
    <t>zahradnický kompost</t>
  </si>
  <si>
    <t>880657047</t>
  </si>
  <si>
    <t>"25% z 0,1 m3+25%z 0,06 m3*počet" 0,1*0,25*1+0,06*0,25*57</t>
  </si>
  <si>
    <t>58154421</t>
  </si>
  <si>
    <t>písek křemičitý sušený pytlovaný 1/2mm</t>
  </si>
  <si>
    <t>-991314992</t>
  </si>
  <si>
    <t>0,88*1,8 "Přepočtené koeficientem množství</t>
  </si>
  <si>
    <t>183111313</t>
  </si>
  <si>
    <t>Hloubení jamek pro vysazování rostlin v zemině tř.1 až 4 s výměnou půdy z 100% v rovině nebo na svahu do 1:5, objemu přes 0,005 do 0,01 m3</t>
  </si>
  <si>
    <t>221955627</t>
  </si>
  <si>
    <t>1999047554</t>
  </si>
  <si>
    <t>"50% z m3 výkopu*počet" 0,0075*0,5*432+0,003*0,50*5+0,0045*0,50*151+0,005*0,50*45</t>
  </si>
  <si>
    <t>183211312</t>
  </si>
  <si>
    <t>Výsadba květin do připravené půdy se zalitím do připravené půdy, se zalitím trvalek prostokořenných</t>
  </si>
  <si>
    <t>-146474464</t>
  </si>
  <si>
    <t>183211312R01</t>
  </si>
  <si>
    <t>sazenice trvalek - Blatouch bahenní /Caltha palustris/</t>
  </si>
  <si>
    <t>289799846</t>
  </si>
  <si>
    <t>Poznámka k položce:
velikost sazenic K11</t>
  </si>
  <si>
    <t>183211312R02</t>
  </si>
  <si>
    <t>sazenice trvalek - Kuklík potoční /Geum rivale/</t>
  </si>
  <si>
    <t>-64899664</t>
  </si>
  <si>
    <t>Poznámka k položce:
velikost sazenic K9</t>
  </si>
  <si>
    <t>183211313</t>
  </si>
  <si>
    <t>Výsadba květin do připravené půdy se zalitím do připravené půdy, se zalitím cibulí nebo hlíz</t>
  </si>
  <si>
    <t>978574178</t>
  </si>
  <si>
    <t>183211313R00</t>
  </si>
  <si>
    <t>sazenice cibulovin - Krokus zlatý "Cream Beauty" /Crocus chrysanthus Cream Beauty/</t>
  </si>
  <si>
    <t>-657143254</t>
  </si>
  <si>
    <t>Poznámka k položce:
v hnízdech po 7 ks</t>
  </si>
  <si>
    <t>184102112</t>
  </si>
  <si>
    <t>Výsadba dřeviny s balem do předem vyhloubené jamky se zalitím v rovině nebo na svahu do 1:5, při průměru balu přes 200 do 300 mm</t>
  </si>
  <si>
    <t>-1813545000</t>
  </si>
  <si>
    <t>02652025R00</t>
  </si>
  <si>
    <t>Borovice kleč "Pumilio" /Pinus mugo "Pumilio"/</t>
  </si>
  <si>
    <t>2028762363</t>
  </si>
  <si>
    <t>Poznámka k položce:
velikost sazenic 5 l</t>
  </si>
  <si>
    <t>02652025R01</t>
  </si>
  <si>
    <t>Kalina řasnatá "Mariesii" /Vibumum plicatum "Mariesii"/</t>
  </si>
  <si>
    <t>1215219309</t>
  </si>
  <si>
    <t>Poznámka k položce:
velikost sazenic 2 l</t>
  </si>
  <si>
    <t>02652025R02</t>
  </si>
  <si>
    <t xml:space="preserve">Svída krvavá "Midwinter fire" /Cornus sanguinea "Midwinter fire"/ </t>
  </si>
  <si>
    <t>704187131</t>
  </si>
  <si>
    <t>02652025R03</t>
  </si>
  <si>
    <t>Hlohyně šarlatová "Mohave" /Pyracantha "Mohave"/</t>
  </si>
  <si>
    <t>-1084536340</t>
  </si>
  <si>
    <t>Poznámka k položce:
velikost sazenice 3 l</t>
  </si>
  <si>
    <t>02652025R04</t>
  </si>
  <si>
    <t>Ptačí zob vejčitolistý "Argenteum" /Ligustrum ovalifolium "Argenteum"/</t>
  </si>
  <si>
    <t>-1001446889</t>
  </si>
  <si>
    <t>02652025R05</t>
  </si>
  <si>
    <t>Bobkovišeň lékařská "Gabi" /Prunus laurocerasus "Gabi"/</t>
  </si>
  <si>
    <t>-1954972960</t>
  </si>
  <si>
    <t>Poznámka k položce:
velikost sazenin 5 l</t>
  </si>
  <si>
    <t>02652025R06</t>
  </si>
  <si>
    <t>Bobkovišeň lékařská "Caucasica" /Prunus laurocerasus "Caucasica"/</t>
  </si>
  <si>
    <t>-1795496945</t>
  </si>
  <si>
    <t>02652025R07</t>
  </si>
  <si>
    <t>Vrba nachová "Nana" /Salix purpurea "Nana"/</t>
  </si>
  <si>
    <t>-822863233</t>
  </si>
  <si>
    <t>Poznámka k položce:
pruty dlouhé 20 cm, široké 6 mm</t>
  </si>
  <si>
    <t>02652025R08</t>
  </si>
  <si>
    <t>Vrba košíkářská /Salix viminalis/</t>
  </si>
  <si>
    <t>1895651625</t>
  </si>
  <si>
    <t>184102113</t>
  </si>
  <si>
    <t>Výsadba dřeviny s balem do předem vyhloubené jamky se zalitím v rovině nebo na svahu do 1:5, při průměru balu přes 300 do 400 mm</t>
  </si>
  <si>
    <t>1757660381</t>
  </si>
  <si>
    <t>02650300R00</t>
  </si>
  <si>
    <t>Platan východní "Laciniata" /Platanus orientalis "Laciniata"/</t>
  </si>
  <si>
    <t>-782297652</t>
  </si>
  <si>
    <t>Poznámka k položce:
sazenice 12/14</t>
  </si>
  <si>
    <t>02650300R01</t>
  </si>
  <si>
    <t xml:space="preserve">Javor červeny "Gheri red" /Acer rubrum "Gheri red"/ </t>
  </si>
  <si>
    <t>-1353977311</t>
  </si>
  <si>
    <t>02650381R02</t>
  </si>
  <si>
    <t xml:space="preserve">Jeřáb muk "Magnifica" /Sorbus aria "Magnifica" / </t>
  </si>
  <si>
    <t>992670142</t>
  </si>
  <si>
    <t>02650300R03</t>
  </si>
  <si>
    <t>Střemcha obecná "Nana" /Prunuis Padus "Nana/</t>
  </si>
  <si>
    <t>2096255267</t>
  </si>
  <si>
    <t>Poznámka k položce:
sazenice 10/12</t>
  </si>
  <si>
    <t>184215133</t>
  </si>
  <si>
    <t>Ukotvení dřeviny kůly třemi kůly, délky přes 2 do 3 m</t>
  </si>
  <si>
    <t>-877095571</t>
  </si>
  <si>
    <t>60591257</t>
  </si>
  <si>
    <t>kůl vyvazovací dřevěný impregnovaný D 8cm dl 3m</t>
  </si>
  <si>
    <t>-1751273834</t>
  </si>
  <si>
    <t>184802111</t>
  </si>
  <si>
    <t>Chemické odplevelení půdy před založením kultury, trávníku nebo zpevněných ploch o výměře jednotlivě přes 20 m2 v rovině nebo na svahu do 1:5 postřikem na široko</t>
  </si>
  <si>
    <t>-1545261661</t>
  </si>
  <si>
    <t>Poznámka k položce:
Poznámka k položce: chemické odplevelení postřikem neselektivním listovým herbicidem</t>
  </si>
  <si>
    <t>184802611</t>
  </si>
  <si>
    <t>Chemické odplevelení po založení kultury v rovině nebo na svahu do 1:5 postřikem na široko</t>
  </si>
  <si>
    <t>1179441908</t>
  </si>
  <si>
    <t>184852321</t>
  </si>
  <si>
    <t>Řez stromů prováděný lezeckou technikou výchovný (S-RV) špičáky a keřové stromy, výšky do 4 m</t>
  </si>
  <si>
    <t>-1006309005</t>
  </si>
  <si>
    <t>184911431</t>
  </si>
  <si>
    <t>Mulčování vysazených rostlin mulčovací kůrou, tl. přes 100 do 150 mm v rovině nebo na svahu do 1:5</t>
  </si>
  <si>
    <t>-212024462</t>
  </si>
  <si>
    <t>Poznámka k položce:
kolem soliterních keřů a stromů pokryt drcenou borkou tloušťky min. 12 cm</t>
  </si>
  <si>
    <t>"plocha mulče" 451,6</t>
  </si>
  <si>
    <t>10391100</t>
  </si>
  <si>
    <t>kůra mulčovací VL</t>
  </si>
  <si>
    <t>1088994002</t>
  </si>
  <si>
    <t>"plocha*výška" 451,6*0,12</t>
  </si>
  <si>
    <t>185802113</t>
  </si>
  <si>
    <t>Hnojení půdy nebo trávníku v rovině nebo na svahu do 1:5 umělým hnojivem na široko</t>
  </si>
  <si>
    <t>564469432</t>
  </si>
  <si>
    <t>"plocha trávníku/1kg/10 m2" 4032/10000</t>
  </si>
  <si>
    <t>25191155</t>
  </si>
  <si>
    <t>hnojivo průmyslové</t>
  </si>
  <si>
    <t>-1335709802</t>
  </si>
  <si>
    <t>185851121</t>
  </si>
  <si>
    <t>Dovoz vody pro zálivku rostlin na vzdálenost do 1000 m</t>
  </si>
  <si>
    <t>-1309901746</t>
  </si>
  <si>
    <t>"trávník"4032/1000</t>
  </si>
  <si>
    <t>"stromy" 58*100/1000</t>
  </si>
  <si>
    <t>"keře" 598*20/1000</t>
  </si>
  <si>
    <t>"trvalek" 122*5/1000</t>
  </si>
  <si>
    <t>22,402*3 "Přepočtené koeficientem množství</t>
  </si>
  <si>
    <t>231</t>
  </si>
  <si>
    <t>Povýsadbová péče - 48 měsíců</t>
  </si>
  <si>
    <t>-970422399</t>
  </si>
  <si>
    <t>Poznámka k položce:
Povýsadbová péče
Po dobu 4 let bude zajišťována povýsadbová péče dodavatelskou firmou. Nově založeným výsadbám je nutno zajistit udržovací a rozvojovou péči. Založené záhonové výsadby a kořenovou mísu stromů a keřů je nezbytné odplevelovat. Současně je nutné odstranit suché a poškozené části rostlin a výmladky z podnoží. Součástí péče je kontrola funkční účinnosti ukotvení a ochrany před slunečním zářením a kontrola napadení chorobami a škůdci. Je-li potřeba zavlažovat, musí se množství zálivkové vody přizpůsobit stavu výsadby. Především listnaté stromy vyžadují v následujících 4 letech po výsadbě v období sucha vydatnou zálivku. Jejich kořenový systém není ještě dostatečně vyvinutý a mohlo by dojít k uschnutí stromku. Při provádění řezu je nutno dbát na druhové zvláštnosti a na přirozené růstové formy rostlin. Místa řezu s průměrem nad 3 cm je nutno ošetřit. Více viz. tech. dokumentace  D.1.9 Vegetační úpravy.</t>
  </si>
  <si>
    <t>998231411</t>
  </si>
  <si>
    <t>Přesun hmot pro sadovnické a krajinářské úpravy - ručně bez užití mechanizace vodorovná dopravní vzdálenost do 100 m</t>
  </si>
  <si>
    <t>155791137</t>
  </si>
  <si>
    <t>998231431</t>
  </si>
  <si>
    <t>Přesun hmot pro sadovnické a krajinářské úpravy - ručně bez užití mechanizace Příplatek k cenám za zvětšený přesun přes vymezenou největší dopravní vzdálenost za každých dalších i započatých 100 m</t>
  </si>
  <si>
    <t>-455590435</t>
  </si>
  <si>
    <t>17,917*3 "Přepočtené koeficientem množství</t>
  </si>
  <si>
    <t>VON - Vedlejší a ostatní náklady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</si>
  <si>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</si>
  <si>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</si>
  <si>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</si>
  <si>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</si>
  <si>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</si>
  <si>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</si>
  <si>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</si>
  <si>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</si>
  <si>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</si>
  <si>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892233122R00</t>
  </si>
  <si>
    <t>Čištění potrubí profukováním nebo proplach. DN 32</t>
  </si>
  <si>
    <t>-904847387</t>
  </si>
  <si>
    <t>892241111</t>
  </si>
  <si>
    <t>Tlakové zkoušky vodou na potrubí DN do 80</t>
  </si>
  <si>
    <t>-1470524186</t>
  </si>
  <si>
    <t>"SO 305" 314,9</t>
  </si>
  <si>
    <t>892271111</t>
  </si>
  <si>
    <t>Tlakové zkoušky vodou na potrubí DN 100 nebo 125</t>
  </si>
  <si>
    <t>307394555</t>
  </si>
  <si>
    <t>"SO 304" 550,3</t>
  </si>
  <si>
    <t>"SO 307" 230,6</t>
  </si>
  <si>
    <t>892273122R01</t>
  </si>
  <si>
    <t>Čištění potrubí profukováním nebo proplach. DN 100</t>
  </si>
  <si>
    <t>831762096</t>
  </si>
  <si>
    <t>892351111</t>
  </si>
  <si>
    <t>Tlakové zkoušky vodou na potrubí DN 150 nebo 200</t>
  </si>
  <si>
    <t>-2069403064</t>
  </si>
  <si>
    <t>"SO 306" 103,3</t>
  </si>
  <si>
    <t>"SO 309" 226,5+19,8</t>
  </si>
  <si>
    <t>892381111</t>
  </si>
  <si>
    <t>Tlakové zkoušky vodou na potrubí DN 250, 300 nebo 350</t>
  </si>
  <si>
    <t>-1315711856</t>
  </si>
  <si>
    <t>Poznámka k položce:
včetně zajištění konců zkoušených úseků</t>
  </si>
  <si>
    <t>"SO 301" 239+381,2</t>
  </si>
  <si>
    <t>"SO 302" 340,9+20,9</t>
  </si>
  <si>
    <t>"SO 306" 104,9</t>
  </si>
  <si>
    <t>"SO 308" 473,5</t>
  </si>
  <si>
    <t>938908411</t>
  </si>
  <si>
    <t>Čištění vozovek splachováním vodou povrchu podkladu nebo krytu živičného, betonového nebo dlážděného</t>
  </si>
  <si>
    <t>-1750534539</t>
  </si>
  <si>
    <t>Poznámka k položce:
Čištění bude prováděno při znečištění přiléhlých komunikací.</t>
  </si>
  <si>
    <t>HZS</t>
  </si>
  <si>
    <t>Hodinové zúčtovací sazby</t>
  </si>
  <si>
    <t>HZS2212</t>
  </si>
  <si>
    <t>Hodinové zúčtovací sazby profesí PSV provádění stavebních instalací instalatér odborný</t>
  </si>
  <si>
    <t>512</t>
  </si>
  <si>
    <t>119908237</t>
  </si>
  <si>
    <t>Poznámka k položce:
Pomocné a spojovací prostředky.</t>
  </si>
  <si>
    <t>1232842265</t>
  </si>
  <si>
    <t>Poznámka k položce:
Pomocný a spojovací prostředky.</t>
  </si>
  <si>
    <t>HZS2222</t>
  </si>
  <si>
    <t>Hodinové zúčtovací sazby profesí PSV provádění stavebních instalací elektrikář odborný</t>
  </si>
  <si>
    <t>-1880350456</t>
  </si>
  <si>
    <t>VRN</t>
  </si>
  <si>
    <t>Vedlejší rozpočtové náklady</t>
  </si>
  <si>
    <t>VRN1</t>
  </si>
  <si>
    <t>Průzkumné, geodetické a projektové práce</t>
  </si>
  <si>
    <t>010001000.1</t>
  </si>
  <si>
    <t>Průzkumné práce - náklady na geotechnický, hydrogeologický průzkum</t>
  </si>
  <si>
    <t>1024</t>
  </si>
  <si>
    <t>-1536678756</t>
  </si>
  <si>
    <t>Poznámka k položce:
Součástí položky je zejména:
- náklady na geotechnický, hydrogeologický průzkum.</t>
  </si>
  <si>
    <t>010001000.2</t>
  </si>
  <si>
    <t xml:space="preserve">Průzkumné práce - náklady korozní průzkum </t>
  </si>
  <si>
    <t>-596928409</t>
  </si>
  <si>
    <t>Poznámka k položce:
Součástí položky je zejména:
- náklady korozní průzkum.</t>
  </si>
  <si>
    <t>010001000.3</t>
  </si>
  <si>
    <t>Průzkumné práce - náklady na geotechnicý průzkum materiálových nalezišť (zemníků)</t>
  </si>
  <si>
    <t>42681364</t>
  </si>
  <si>
    <t>Poznámka k položce:
Součástí položky je zejména:
- náklady na geotechnicý průzkum materiálových nalezišť (zemníků).</t>
  </si>
  <si>
    <t>012103000</t>
  </si>
  <si>
    <t xml:space="preserve">Geodetické práce před výstavbou </t>
  </si>
  <si>
    <t>1381737587</t>
  </si>
  <si>
    <t>Poznámka k položce:
Veškeré geodetické činnosti spojené s vytýčením stavebních objektů, inženýrských objektů a inženýrských sítí (vč. úhrady za jejich vytýčení). Geodetické vytýčení staveniště v terénu před zahájením stavebních prací (směrově, výškově).</t>
  </si>
  <si>
    <t>012203000</t>
  </si>
  <si>
    <t>Geodetické práce při provádění stavby</t>
  </si>
  <si>
    <t>-1867397937</t>
  </si>
  <si>
    <t>Poznámka k položce:
Veškeré geodetické činnosti spojené s vytýčením stavebních objektů, inženýrských objektů a inženýrských sítí při provádění stavby.</t>
  </si>
  <si>
    <t>012303000</t>
  </si>
  <si>
    <t xml:space="preserve">Geodetické práce po výstavbě </t>
  </si>
  <si>
    <t>-1484374313</t>
  </si>
  <si>
    <t>Poznámka k položce:
Veškeré geodetické činnosti spojené se zdokumentováním skutečného provedení stavby stavebních objektů, inženýrských objektů a inženýrských sítí. Geodetické zaměření provést ve III. třídě přesnosti ve formátu .dgn V7 (Microstation). Výstupy za jednotlivé sítě budou v samostatných souborech (různí spráci sítí jednotlivých sítí) + ke každé síti bude ještě tištěný formát ve 3 paré.</t>
  </si>
  <si>
    <t>012403000</t>
  </si>
  <si>
    <t>Kartografické práce</t>
  </si>
  <si>
    <t>443660248</t>
  </si>
  <si>
    <t>Poznámka k položce:
Vypracování geometrického plánu pro katastrální úřad.</t>
  </si>
  <si>
    <t>013254000</t>
  </si>
  <si>
    <t>Dokumentace skutečného provedení stavby</t>
  </si>
  <si>
    <t>1821810535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</si>
  <si>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</si>
  <si>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013274000</t>
  </si>
  <si>
    <t>Pasportizace objektu před započetím prací</t>
  </si>
  <si>
    <t>1794483463</t>
  </si>
  <si>
    <t>Poznámka k položce:
Před zahájením stavby provede zhotovitel pasportizaci nemovitostí, vč. fotografické dokumentace.</t>
  </si>
  <si>
    <t>013294000</t>
  </si>
  <si>
    <t>Ostatní dokumentace doklady pro kolaudaci</t>
  </si>
  <si>
    <t>62493860</t>
  </si>
  <si>
    <t>Poznámka k položce:
Veškeré jiné administrativní a správní úkony vyplývající ze zadávací dokumentace veřejné zakázky nutné k řádnému dokončení  a předání díla.</t>
  </si>
  <si>
    <t>VRN2</t>
  </si>
  <si>
    <t>Příprava staveniště</t>
  </si>
  <si>
    <t>020001000</t>
  </si>
  <si>
    <t>-1540261529</t>
  </si>
  <si>
    <t>Poznámka k položce:
Položka obsahuje zejména:
-  pasportizace stávajících objektů komunikací (objízdných tras).</t>
  </si>
  <si>
    <t>022002000</t>
  </si>
  <si>
    <t xml:space="preserve">Ochrana stávajících inženýrských sítí před poškozením </t>
  </si>
  <si>
    <t>-1810272103</t>
  </si>
  <si>
    <t>Poznámka k položce:
Součástí položky jsou:
- náklady na zajištění vytýčení jednotlivých sítí od správců sítí         
- popřípadě náklady na koordinaci přeložení či ochrany sítí se správci jednotlivých sítí 
- náklady na zřízení ochrany dřevin.</t>
  </si>
  <si>
    <t>VRN3</t>
  </si>
  <si>
    <t>Zařízení staveniště</t>
  </si>
  <si>
    <t>031203000</t>
  </si>
  <si>
    <t>Terénní úpravy pro zařízení staveniště</t>
  </si>
  <si>
    <t>-1251276384</t>
  </si>
  <si>
    <t>Poznámka k položce:
Součástí položky je zejména:  
- vybudování zpevněné plochy pro zařízení staveniště.</t>
  </si>
  <si>
    <t>032103000</t>
  </si>
  <si>
    <t>Zařízení staveniště - náklady na vybavení staveniště</t>
  </si>
  <si>
    <t>1824381681</t>
  </si>
  <si>
    <t>Poznámka k položce:
Součástí položky je zejména: 
- náklady na stavební buňky (kanceláře, stavební sklady, mobilní WC atd.)                                 
- náklady na provoz a údržbu staveniště (připojení energií, pravidelný úklid apod.)    
- zřízení provozorních komunikací (lávky, můstky, zábrany atd.)
 - kontejnery na odpad
- skládky na staveništi (vyhrazení, přesun apod.).</t>
  </si>
  <si>
    <t>033103000</t>
  </si>
  <si>
    <t>Zařízení staveniště - připojení energií a spotřeba ener. pro zařízení staveniště</t>
  </si>
  <si>
    <t>30892944</t>
  </si>
  <si>
    <t>Poznámka k položce:
Součástí položky jsou zejména náklady na:
- připojení jednotlivých energií (voda, elektrika, WIFI apod.)
- energie jako takové.</t>
  </si>
  <si>
    <t>034103000</t>
  </si>
  <si>
    <t>Zařízení staveniště - zabezpečení staveniště</t>
  </si>
  <si>
    <t>274313112</t>
  </si>
  <si>
    <t>Poznámka k položce:
Součástí položky jsou zejména náklady na:
- oplocení staveniště a ohrazení prováděných objektů
- ochranna okolních pozemků
- dopravní značení staveniště
-  osvětlení staveniště
-  informační tabule apod.</t>
  </si>
  <si>
    <t>035103001</t>
  </si>
  <si>
    <t>Zařízení staveniště - pronájem ploch</t>
  </si>
  <si>
    <t>-1066428327</t>
  </si>
  <si>
    <t>Poznámka k položce:
Součástí položky jsou zejména náklady na:
-  nájem ploch či objektů pro staveniště.</t>
  </si>
  <si>
    <t>039103000</t>
  </si>
  <si>
    <t>Zařízení staveniště - zrušení zařízení staveniště</t>
  </si>
  <si>
    <t>-856468127</t>
  </si>
  <si>
    <t>Poznámka k položce:
Součástí položky jsou zejména náklady na: 
- rozebrání, bourání a odvoz zařízení staveniště
- úpravu terénu po staveništi.</t>
  </si>
  <si>
    <t>VRN4</t>
  </si>
  <si>
    <t>Inženýrská činnost</t>
  </si>
  <si>
    <t>042503000</t>
  </si>
  <si>
    <t>Plán BOZP na staveništi</t>
  </si>
  <si>
    <t>-113856447</t>
  </si>
  <si>
    <t>Poznámka k položce:
Součástí položky jsou zejména náklady na: 
- vypracování plánu BOZP dodavatelem stavby
- koordinace s pracovníkem BOZP investora.</t>
  </si>
  <si>
    <t>043103000</t>
  </si>
  <si>
    <t>Zkoušky bez rozlišení - kamerová zkouška</t>
  </si>
  <si>
    <t>-952072461</t>
  </si>
  <si>
    <t>Poznámka k položce:
Kamerová zkouška kanalizace TV kamerou, po výstavbě pro kontrolu před předáním díla a před uplynutím záruční doby kvůli kontrole díla.</t>
  </si>
  <si>
    <t>043103000R00</t>
  </si>
  <si>
    <t>Zkoušky bez rozlišení - zkouška modulu přetvárnosti</t>
  </si>
  <si>
    <t>1336743833</t>
  </si>
  <si>
    <t>Poznámka k položce:
Jedná se o kontrolní zkoušku pro potřebu objednatele. Povinné zkoušky k jednotlivýcm konstrukčním vrstvám, včetně zemního tělesa komunikace v rozsahu dle platných ČSN. ČSN jsou zahrnuty v příslušných položkách.</t>
  </si>
  <si>
    <t>043103000R01</t>
  </si>
  <si>
    <t>Zkoušky bez rozlišení - zkouška míry zhutnění</t>
  </si>
  <si>
    <t>47595697</t>
  </si>
  <si>
    <t>Poznámka k položce:
Jedná se o kontrolní zkoušku pro potřebu objednatele. Povinné zkoušky k jednotlivým konstrukčním vrstvám, včetně zemního tělesa komunikace v rozsahu dle platných ČSN. ČSN jsou zahrnuty v příslušných položkách.</t>
  </si>
  <si>
    <t>043103000R02</t>
  </si>
  <si>
    <t>Zkoušky bez rozlišení - zkouška vlhkosti</t>
  </si>
  <si>
    <t>612652442</t>
  </si>
  <si>
    <t>043103000R03</t>
  </si>
  <si>
    <t>Zkoušky bez rozlišení - zkouška únosnosti zemní pláně</t>
  </si>
  <si>
    <t>2112252006</t>
  </si>
  <si>
    <t>043103000R04</t>
  </si>
  <si>
    <t>Zkoušky bez rozlišení - zkouška nivelační</t>
  </si>
  <si>
    <t>-799143256</t>
  </si>
  <si>
    <t>043114000</t>
  </si>
  <si>
    <t>Zkoušky tlakové</t>
  </si>
  <si>
    <t>-960343756</t>
  </si>
  <si>
    <t>Poznámka k položce:
Součástí položky jsou náklady na:
- tlakovou zkoušku vzduchem 0,6MPa, DN 100, včetně zabezpečení konců úseků
-- tlakovou zkoušku vzduchem 0,6MPa, DN 50, včetně zabezpečení konců úseků
- příprava pro zkoušku těsnosti</t>
  </si>
  <si>
    <t>043203003</t>
  </si>
  <si>
    <t>Rozbory celkem</t>
  </si>
  <si>
    <t>1662051922</t>
  </si>
  <si>
    <t>Poznámka k položce:
- před uvedením nových vodovodů do provozu</t>
  </si>
  <si>
    <t>044002000</t>
  </si>
  <si>
    <t>Revize</t>
  </si>
  <si>
    <t>-199111399</t>
  </si>
  <si>
    <t>Poznámka k položce:
Součásti položky jsou náklady na:
- revize hydrantů
- signalizačního vedení
- revize STL
- rezize chrániček.</t>
  </si>
  <si>
    <t>VRN5</t>
  </si>
  <si>
    <t>Finanční náklady</t>
  </si>
  <si>
    <t>051002000</t>
  </si>
  <si>
    <t>Pojistné</t>
  </si>
  <si>
    <t>-658973083</t>
  </si>
  <si>
    <t>Poznámka k položce:
Součástí položky je zejména:  
- pojištění dodavatele a pojištění díla</t>
  </si>
  <si>
    <t>VRN7</t>
  </si>
  <si>
    <t>Provozní vlivy</t>
  </si>
  <si>
    <t>071203000</t>
  </si>
  <si>
    <t>Provoz dalšího subjektu</t>
  </si>
  <si>
    <t>1526241379</t>
  </si>
  <si>
    <t>Poznámka k položce:
Součástí položky jsou zejména náklady na: 
- zajištění vjezdu místních obyvatel
- zajištění vjezdu IZS
- zajištění dočasné autobusové zastávky apod.
- zajištění asistence správce sití.</t>
  </si>
  <si>
    <t>072103001</t>
  </si>
  <si>
    <t>Projednání DIO a zajištění DIR komunikace II.a III. třídy</t>
  </si>
  <si>
    <t>1654126046</t>
  </si>
  <si>
    <t>Poznámka k položce:
Součástí položky jsou zejména náklady na: 
- zpracování realizačního DIO
- zajištění vydání všech potřebných rozhodnutí a stanovení pro přechodnou úpravu provozu na pozemních komunikacích dle zpracované PD a dle vyjádření dotčených orgánů.</t>
  </si>
  <si>
    <t>072103011</t>
  </si>
  <si>
    <t>Zajištění DIO komunikace II. a III. třídy - jednoduché el. vedení</t>
  </si>
  <si>
    <t>1717365431</t>
  </si>
  <si>
    <t>Poznámka k položce:
Součástí položky jsou zejména náklady na: 
- montáž, pronájem  a demontáž dočasných dopravních značek kompletních.</t>
  </si>
  <si>
    <t>VRN9</t>
  </si>
  <si>
    <t>Ostatní náklady</t>
  </si>
  <si>
    <t>092103001</t>
  </si>
  <si>
    <t>Náklady na zkušební provoz</t>
  </si>
  <si>
    <t>-433868383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</si>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</sst>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43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80"/>
  <sheetViews>
    <sheetView showGridLines="0" workbookViewId="0" topLeftCell="A68">
      <selection activeCell="A68" sqref="A6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7" customHeight="1">
      <c r="AR2" s="336" t="s">
        <v>6</v>
      </c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S2" s="19" t="s">
        <v>7</v>
      </c>
      <c r="BT2" s="19" t="s">
        <v>8</v>
      </c>
    </row>
    <row r="3" spans="2:72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20" t="s">
        <v>15</v>
      </c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R5" s="22"/>
      <c r="BE5" s="317" t="s">
        <v>16</v>
      </c>
      <c r="BS5" s="19" t="s">
        <v>7</v>
      </c>
    </row>
    <row r="6" spans="2:71" s="1" customFormat="1" ht="37" customHeight="1">
      <c r="B6" s="22"/>
      <c r="D6" s="28" t="s">
        <v>17</v>
      </c>
      <c r="K6" s="322" t="s">
        <v>18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R6" s="22"/>
      <c r="BE6" s="318"/>
      <c r="BS6" s="19" t="s">
        <v>7</v>
      </c>
    </row>
    <row r="7" spans="2:71" s="1" customFormat="1" ht="12" customHeight="1">
      <c r="B7" s="22"/>
      <c r="D7" s="29" t="s">
        <v>19</v>
      </c>
      <c r="K7" s="27" t="s">
        <v>20</v>
      </c>
      <c r="AK7" s="29" t="s">
        <v>21</v>
      </c>
      <c r="AN7" s="27" t="s">
        <v>22</v>
      </c>
      <c r="AR7" s="22"/>
      <c r="BE7" s="318"/>
      <c r="BS7" s="19" t="s">
        <v>7</v>
      </c>
    </row>
    <row r="8" spans="2:71" s="1" customFormat="1" ht="12" customHeight="1">
      <c r="B8" s="22"/>
      <c r="D8" s="29" t="s">
        <v>23</v>
      </c>
      <c r="K8" s="27" t="s">
        <v>24</v>
      </c>
      <c r="AK8" s="29" t="s">
        <v>25</v>
      </c>
      <c r="AN8" s="30" t="s">
        <v>26</v>
      </c>
      <c r="AR8" s="22"/>
      <c r="BE8" s="318"/>
      <c r="BS8" s="19" t="s">
        <v>7</v>
      </c>
    </row>
    <row r="9" spans="2:71" s="1" customFormat="1" ht="29.25" customHeight="1">
      <c r="B9" s="22"/>
      <c r="D9" s="26" t="s">
        <v>27</v>
      </c>
      <c r="K9" s="31" t="s">
        <v>28</v>
      </c>
      <c r="AK9" s="26" t="s">
        <v>29</v>
      </c>
      <c r="AN9" s="31" t="s">
        <v>30</v>
      </c>
      <c r="AR9" s="22"/>
      <c r="BE9" s="318"/>
      <c r="BS9" s="19" t="s">
        <v>7</v>
      </c>
    </row>
    <row r="10" spans="2:71" s="1" customFormat="1" ht="12" customHeight="1">
      <c r="B10" s="22"/>
      <c r="D10" s="29" t="s">
        <v>31</v>
      </c>
      <c r="AK10" s="29" t="s">
        <v>32</v>
      </c>
      <c r="AN10" s="27" t="s">
        <v>33</v>
      </c>
      <c r="AR10" s="22"/>
      <c r="BE10" s="318"/>
      <c r="BS10" s="19" t="s">
        <v>7</v>
      </c>
    </row>
    <row r="11" spans="2:71" s="1" customFormat="1" ht="18.5" customHeight="1">
      <c r="B11" s="22"/>
      <c r="E11" s="27" t="s">
        <v>34</v>
      </c>
      <c r="AK11" s="29" t="s">
        <v>35</v>
      </c>
      <c r="AN11" s="27" t="s">
        <v>3</v>
      </c>
      <c r="AR11" s="22"/>
      <c r="BE11" s="318"/>
      <c r="BS11" s="19" t="s">
        <v>7</v>
      </c>
    </row>
    <row r="12" spans="2:71" s="1" customFormat="1" ht="7" customHeight="1">
      <c r="B12" s="22"/>
      <c r="AR12" s="22"/>
      <c r="BE12" s="318"/>
      <c r="BS12" s="19" t="s">
        <v>7</v>
      </c>
    </row>
    <row r="13" spans="2:71" s="1" customFormat="1" ht="12" customHeight="1">
      <c r="B13" s="22"/>
      <c r="D13" s="29" t="s">
        <v>36</v>
      </c>
      <c r="AK13" s="29" t="s">
        <v>32</v>
      </c>
      <c r="AN13" s="32" t="s">
        <v>37</v>
      </c>
      <c r="AR13" s="22"/>
      <c r="BE13" s="318"/>
      <c r="BS13" s="19" t="s">
        <v>7</v>
      </c>
    </row>
    <row r="14" spans="2:71" ht="12.5">
      <c r="B14" s="22"/>
      <c r="E14" s="323" t="s">
        <v>37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29" t="s">
        <v>35</v>
      </c>
      <c r="AN14" s="32" t="s">
        <v>37</v>
      </c>
      <c r="AR14" s="22"/>
      <c r="BE14" s="318"/>
      <c r="BS14" s="19" t="s">
        <v>7</v>
      </c>
    </row>
    <row r="15" spans="2:71" s="1" customFormat="1" ht="7" customHeight="1">
      <c r="B15" s="22"/>
      <c r="AR15" s="22"/>
      <c r="BE15" s="318"/>
      <c r="BS15" s="19" t="s">
        <v>4</v>
      </c>
    </row>
    <row r="16" spans="2:71" s="1" customFormat="1" ht="12" customHeight="1">
      <c r="B16" s="22"/>
      <c r="D16" s="29" t="s">
        <v>38</v>
      </c>
      <c r="AK16" s="29" t="s">
        <v>32</v>
      </c>
      <c r="AN16" s="27" t="s">
        <v>39</v>
      </c>
      <c r="AR16" s="22"/>
      <c r="BE16" s="318"/>
      <c r="BS16" s="19" t="s">
        <v>4</v>
      </c>
    </row>
    <row r="17" spans="2:71" s="1" customFormat="1" ht="18.5" customHeight="1">
      <c r="B17" s="22"/>
      <c r="E17" s="27" t="s">
        <v>40</v>
      </c>
      <c r="AK17" s="29" t="s">
        <v>35</v>
      </c>
      <c r="AN17" s="27" t="s">
        <v>3</v>
      </c>
      <c r="AR17" s="22"/>
      <c r="BE17" s="318"/>
      <c r="BS17" s="19" t="s">
        <v>41</v>
      </c>
    </row>
    <row r="18" spans="2:71" s="1" customFormat="1" ht="7" customHeight="1">
      <c r="B18" s="22"/>
      <c r="AR18" s="22"/>
      <c r="BE18" s="318"/>
      <c r="BS18" s="19" t="s">
        <v>7</v>
      </c>
    </row>
    <row r="19" spans="2:71" s="1" customFormat="1" ht="12" customHeight="1">
      <c r="B19" s="22"/>
      <c r="D19" s="29" t="s">
        <v>42</v>
      </c>
      <c r="AK19" s="29" t="s">
        <v>32</v>
      </c>
      <c r="AN19" s="27" t="s">
        <v>43</v>
      </c>
      <c r="AR19" s="22"/>
      <c r="BE19" s="318"/>
      <c r="BS19" s="19" t="s">
        <v>7</v>
      </c>
    </row>
    <row r="20" spans="2:71" s="1" customFormat="1" ht="18.5" customHeight="1">
      <c r="B20" s="22"/>
      <c r="E20" s="27" t="s">
        <v>44</v>
      </c>
      <c r="AK20" s="29" t="s">
        <v>35</v>
      </c>
      <c r="AN20" s="27" t="s">
        <v>3</v>
      </c>
      <c r="AR20" s="22"/>
      <c r="BE20" s="318"/>
      <c r="BS20" s="19" t="s">
        <v>4</v>
      </c>
    </row>
    <row r="21" spans="2:57" s="1" customFormat="1" ht="7" customHeight="1">
      <c r="B21" s="22"/>
      <c r="AR21" s="22"/>
      <c r="BE21" s="318"/>
    </row>
    <row r="22" spans="2:57" s="1" customFormat="1" ht="12" customHeight="1">
      <c r="B22" s="22"/>
      <c r="D22" s="29" t="s">
        <v>45</v>
      </c>
      <c r="AR22" s="22"/>
      <c r="BE22" s="318"/>
    </row>
    <row r="23" spans="2:57" s="1" customFormat="1" ht="47.25" customHeight="1">
      <c r="B23" s="22"/>
      <c r="E23" s="325" t="s">
        <v>46</v>
      </c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R23" s="22"/>
      <c r="BE23" s="318"/>
    </row>
    <row r="24" spans="2:57" s="1" customFormat="1" ht="7" customHeight="1">
      <c r="B24" s="22"/>
      <c r="AR24" s="22"/>
      <c r="BE24" s="318"/>
    </row>
    <row r="25" spans="2:57" s="1" customFormat="1" ht="7" customHeight="1">
      <c r="B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22"/>
      <c r="BE25" s="318"/>
    </row>
    <row r="26" spans="1:57" s="2" customFormat="1" ht="25.9" customHeight="1">
      <c r="A26" s="35"/>
      <c r="B26" s="36"/>
      <c r="C26" s="35"/>
      <c r="D26" s="37" t="s">
        <v>47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26">
        <f>ROUND(AG54,2)</f>
        <v>0</v>
      </c>
      <c r="AL26" s="327"/>
      <c r="AM26" s="327"/>
      <c r="AN26" s="327"/>
      <c r="AO26" s="327"/>
      <c r="AP26" s="35"/>
      <c r="AQ26" s="35"/>
      <c r="AR26" s="36"/>
      <c r="BE26" s="318"/>
    </row>
    <row r="27" spans="1:57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318"/>
    </row>
    <row r="28" spans="1:57" s="2" customFormat="1" ht="12.5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328" t="s">
        <v>48</v>
      </c>
      <c r="M28" s="328"/>
      <c r="N28" s="328"/>
      <c r="O28" s="328"/>
      <c r="P28" s="328"/>
      <c r="Q28" s="35"/>
      <c r="R28" s="35"/>
      <c r="S28" s="35"/>
      <c r="T28" s="35"/>
      <c r="U28" s="35"/>
      <c r="V28" s="35"/>
      <c r="W28" s="328" t="s">
        <v>49</v>
      </c>
      <c r="X28" s="328"/>
      <c r="Y28" s="328"/>
      <c r="Z28" s="328"/>
      <c r="AA28" s="328"/>
      <c r="AB28" s="328"/>
      <c r="AC28" s="328"/>
      <c r="AD28" s="328"/>
      <c r="AE28" s="328"/>
      <c r="AF28" s="35"/>
      <c r="AG28" s="35"/>
      <c r="AH28" s="35"/>
      <c r="AI28" s="35"/>
      <c r="AJ28" s="35"/>
      <c r="AK28" s="328" t="s">
        <v>50</v>
      </c>
      <c r="AL28" s="328"/>
      <c r="AM28" s="328"/>
      <c r="AN28" s="328"/>
      <c r="AO28" s="328"/>
      <c r="AP28" s="35"/>
      <c r="AQ28" s="35"/>
      <c r="AR28" s="36"/>
      <c r="BE28" s="318"/>
    </row>
    <row r="29" spans="2:57" s="3" customFormat="1" ht="14.4" customHeight="1">
      <c r="B29" s="40"/>
      <c r="D29" s="29" t="s">
        <v>51</v>
      </c>
      <c r="F29" s="29" t="s">
        <v>52</v>
      </c>
      <c r="L29" s="331">
        <v>0.21</v>
      </c>
      <c r="M29" s="330"/>
      <c r="N29" s="330"/>
      <c r="O29" s="330"/>
      <c r="P29" s="330"/>
      <c r="W29" s="329">
        <f>ROUND(AZ54,2)</f>
        <v>0</v>
      </c>
      <c r="X29" s="330"/>
      <c r="Y29" s="330"/>
      <c r="Z29" s="330"/>
      <c r="AA29" s="330"/>
      <c r="AB29" s="330"/>
      <c r="AC29" s="330"/>
      <c r="AD29" s="330"/>
      <c r="AE29" s="330"/>
      <c r="AK29" s="329">
        <f>ROUND(AV54,2)</f>
        <v>0</v>
      </c>
      <c r="AL29" s="330"/>
      <c r="AM29" s="330"/>
      <c r="AN29" s="330"/>
      <c r="AO29" s="330"/>
      <c r="AR29" s="40"/>
      <c r="BE29" s="319"/>
    </row>
    <row r="30" spans="2:57" s="3" customFormat="1" ht="14.4" customHeight="1">
      <c r="B30" s="40"/>
      <c r="F30" s="29" t="s">
        <v>53</v>
      </c>
      <c r="L30" s="331">
        <v>0.15</v>
      </c>
      <c r="M30" s="330"/>
      <c r="N30" s="330"/>
      <c r="O30" s="330"/>
      <c r="P30" s="330"/>
      <c r="W30" s="329">
        <f>ROUND(BA54,2)</f>
        <v>0</v>
      </c>
      <c r="X30" s="330"/>
      <c r="Y30" s="330"/>
      <c r="Z30" s="330"/>
      <c r="AA30" s="330"/>
      <c r="AB30" s="330"/>
      <c r="AC30" s="330"/>
      <c r="AD30" s="330"/>
      <c r="AE30" s="330"/>
      <c r="AK30" s="329">
        <f>ROUND(AW54,2)</f>
        <v>0</v>
      </c>
      <c r="AL30" s="330"/>
      <c r="AM30" s="330"/>
      <c r="AN30" s="330"/>
      <c r="AO30" s="330"/>
      <c r="AR30" s="40"/>
      <c r="BE30" s="319"/>
    </row>
    <row r="31" spans="2:57" s="3" customFormat="1" ht="14.4" customHeight="1" hidden="1">
      <c r="B31" s="40"/>
      <c r="F31" s="29" t="s">
        <v>54</v>
      </c>
      <c r="L31" s="331">
        <v>0.21</v>
      </c>
      <c r="M31" s="330"/>
      <c r="N31" s="330"/>
      <c r="O31" s="330"/>
      <c r="P31" s="330"/>
      <c r="W31" s="329">
        <f>ROUND(BB54,2)</f>
        <v>0</v>
      </c>
      <c r="X31" s="330"/>
      <c r="Y31" s="330"/>
      <c r="Z31" s="330"/>
      <c r="AA31" s="330"/>
      <c r="AB31" s="330"/>
      <c r="AC31" s="330"/>
      <c r="AD31" s="330"/>
      <c r="AE31" s="330"/>
      <c r="AK31" s="329">
        <v>0</v>
      </c>
      <c r="AL31" s="330"/>
      <c r="AM31" s="330"/>
      <c r="AN31" s="330"/>
      <c r="AO31" s="330"/>
      <c r="AR31" s="40"/>
      <c r="BE31" s="319"/>
    </row>
    <row r="32" spans="2:57" s="3" customFormat="1" ht="14.4" customHeight="1" hidden="1">
      <c r="B32" s="40"/>
      <c r="F32" s="29" t="s">
        <v>55</v>
      </c>
      <c r="L32" s="331">
        <v>0.15</v>
      </c>
      <c r="M32" s="330"/>
      <c r="N32" s="330"/>
      <c r="O32" s="330"/>
      <c r="P32" s="330"/>
      <c r="W32" s="329">
        <f>ROUND(BC54,2)</f>
        <v>0</v>
      </c>
      <c r="X32" s="330"/>
      <c r="Y32" s="330"/>
      <c r="Z32" s="330"/>
      <c r="AA32" s="330"/>
      <c r="AB32" s="330"/>
      <c r="AC32" s="330"/>
      <c r="AD32" s="330"/>
      <c r="AE32" s="330"/>
      <c r="AK32" s="329">
        <v>0</v>
      </c>
      <c r="AL32" s="330"/>
      <c r="AM32" s="330"/>
      <c r="AN32" s="330"/>
      <c r="AO32" s="330"/>
      <c r="AR32" s="40"/>
      <c r="BE32" s="319"/>
    </row>
    <row r="33" spans="2:44" s="3" customFormat="1" ht="14.4" customHeight="1" hidden="1">
      <c r="B33" s="40"/>
      <c r="F33" s="29" t="s">
        <v>56</v>
      </c>
      <c r="L33" s="331">
        <v>0</v>
      </c>
      <c r="M33" s="330"/>
      <c r="N33" s="330"/>
      <c r="O33" s="330"/>
      <c r="P33" s="330"/>
      <c r="W33" s="329">
        <f>ROUND(BD54,2)</f>
        <v>0</v>
      </c>
      <c r="X33" s="330"/>
      <c r="Y33" s="330"/>
      <c r="Z33" s="330"/>
      <c r="AA33" s="330"/>
      <c r="AB33" s="330"/>
      <c r="AC33" s="330"/>
      <c r="AD33" s="330"/>
      <c r="AE33" s="330"/>
      <c r="AK33" s="329">
        <v>0</v>
      </c>
      <c r="AL33" s="330"/>
      <c r="AM33" s="330"/>
      <c r="AN33" s="330"/>
      <c r="AO33" s="330"/>
      <c r="AR33" s="40"/>
    </row>
    <row r="34" spans="1:57" s="2" customFormat="1" ht="7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35"/>
    </row>
    <row r="35" spans="1:57" s="2" customFormat="1" ht="25.9" customHeight="1">
      <c r="A35" s="35"/>
      <c r="B35" s="36"/>
      <c r="C35" s="41"/>
      <c r="D35" s="42" t="s">
        <v>57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58</v>
      </c>
      <c r="U35" s="43"/>
      <c r="V35" s="43"/>
      <c r="W35" s="43"/>
      <c r="X35" s="335" t="s">
        <v>59</v>
      </c>
      <c r="Y35" s="333"/>
      <c r="Z35" s="333"/>
      <c r="AA35" s="333"/>
      <c r="AB35" s="333"/>
      <c r="AC35" s="43"/>
      <c r="AD35" s="43"/>
      <c r="AE35" s="43"/>
      <c r="AF35" s="43"/>
      <c r="AG35" s="43"/>
      <c r="AH35" s="43"/>
      <c r="AI35" s="43"/>
      <c r="AJ35" s="43"/>
      <c r="AK35" s="332">
        <f>SUM(AK26:AK33)</f>
        <v>0</v>
      </c>
      <c r="AL35" s="333"/>
      <c r="AM35" s="333"/>
      <c r="AN35" s="333"/>
      <c r="AO35" s="334"/>
      <c r="AP35" s="41"/>
      <c r="AQ35" s="41"/>
      <c r="AR35" s="36"/>
      <c r="BE35" s="35"/>
    </row>
    <row r="36" spans="1:57" s="2" customFormat="1" ht="7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7" customHeight="1">
      <c r="A37" s="35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6"/>
      <c r="BE37" s="35"/>
    </row>
    <row r="41" spans="1:57" s="2" customFormat="1" ht="7" customHeight="1">
      <c r="A41" s="35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6"/>
      <c r="BE41" s="35"/>
    </row>
    <row r="42" spans="1:57" s="2" customFormat="1" ht="25" customHeight="1">
      <c r="A42" s="35"/>
      <c r="B42" s="36"/>
      <c r="C42" s="23" t="s">
        <v>60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6"/>
      <c r="BE42" s="35"/>
    </row>
    <row r="43" spans="1:57" s="2" customFormat="1" ht="7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6"/>
      <c r="BE43" s="35"/>
    </row>
    <row r="44" spans="2:44" s="4" customFormat="1" ht="12" customHeight="1">
      <c r="B44" s="49"/>
      <c r="C44" s="29" t="s">
        <v>14</v>
      </c>
      <c r="L44" s="4" t="str">
        <f>K5</f>
        <v>01-2022-2</v>
      </c>
      <c r="AR44" s="49"/>
    </row>
    <row r="45" spans="2:44" s="5" customFormat="1" ht="37" customHeight="1">
      <c r="B45" s="50"/>
      <c r="C45" s="51" t="s">
        <v>17</v>
      </c>
      <c r="L45" s="295" t="str">
        <f>K6</f>
        <v>Výstavba ZTV Za Školou II. etapa - aktualizace</v>
      </c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R45" s="50"/>
    </row>
    <row r="46" spans="1:57" s="2" customFormat="1" ht="7" customHeight="1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6"/>
      <c r="BE46" s="35"/>
    </row>
    <row r="47" spans="1:57" s="2" customFormat="1" ht="12" customHeight="1">
      <c r="A47" s="35"/>
      <c r="B47" s="36"/>
      <c r="C47" s="29" t="s">
        <v>23</v>
      </c>
      <c r="D47" s="35"/>
      <c r="E47" s="35"/>
      <c r="F47" s="35"/>
      <c r="G47" s="35"/>
      <c r="H47" s="35"/>
      <c r="I47" s="35"/>
      <c r="J47" s="35"/>
      <c r="K47" s="35"/>
      <c r="L47" s="52" t="str">
        <f>IF(K8="","",K8)</f>
        <v>Dačice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25</v>
      </c>
      <c r="AJ47" s="35"/>
      <c r="AK47" s="35"/>
      <c r="AL47" s="35"/>
      <c r="AM47" s="302" t="str">
        <f>IF(AN8="","",AN8)</f>
        <v>3. 1. 2022</v>
      </c>
      <c r="AN47" s="302"/>
      <c r="AO47" s="35"/>
      <c r="AP47" s="35"/>
      <c r="AQ47" s="35"/>
      <c r="AR47" s="36"/>
      <c r="BE47" s="35"/>
    </row>
    <row r="48" spans="1:57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6"/>
      <c r="BE48" s="35"/>
    </row>
    <row r="49" spans="1:57" s="2" customFormat="1" ht="25.65" customHeight="1">
      <c r="A49" s="35"/>
      <c r="B49" s="36"/>
      <c r="C49" s="29" t="s">
        <v>31</v>
      </c>
      <c r="D49" s="35"/>
      <c r="E49" s="35"/>
      <c r="F49" s="35"/>
      <c r="G49" s="35"/>
      <c r="H49" s="35"/>
      <c r="I49" s="35"/>
      <c r="J49" s="35"/>
      <c r="K49" s="35"/>
      <c r="L49" s="4" t="str">
        <f>IF(E11="","",E11)</f>
        <v>Město Dačice, Krajířova 27, 38013 Dačice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38</v>
      </c>
      <c r="AJ49" s="35"/>
      <c r="AK49" s="35"/>
      <c r="AL49" s="35"/>
      <c r="AM49" s="303" t="str">
        <f>IF(E17="","",E17)</f>
        <v>Ing. arch. Martin Jirovský Ph.D., MBA</v>
      </c>
      <c r="AN49" s="304"/>
      <c r="AO49" s="304"/>
      <c r="AP49" s="304"/>
      <c r="AQ49" s="35"/>
      <c r="AR49" s="36"/>
      <c r="AS49" s="305" t="s">
        <v>61</v>
      </c>
      <c r="AT49" s="306"/>
      <c r="AU49" s="54"/>
      <c r="AV49" s="54"/>
      <c r="AW49" s="54"/>
      <c r="AX49" s="54"/>
      <c r="AY49" s="54"/>
      <c r="AZ49" s="54"/>
      <c r="BA49" s="54"/>
      <c r="BB49" s="54"/>
      <c r="BC49" s="54"/>
      <c r="BD49" s="55"/>
      <c r="BE49" s="35"/>
    </row>
    <row r="50" spans="1:57" s="2" customFormat="1" ht="25.65" customHeight="1">
      <c r="A50" s="35"/>
      <c r="B50" s="36"/>
      <c r="C50" s="29" t="s">
        <v>36</v>
      </c>
      <c r="D50" s="35"/>
      <c r="E50" s="35"/>
      <c r="F50" s="35"/>
      <c r="G50" s="35"/>
      <c r="H50" s="35"/>
      <c r="I50" s="35"/>
      <c r="J50" s="35"/>
      <c r="K50" s="35"/>
      <c r="L50" s="4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42</v>
      </c>
      <c r="AJ50" s="35"/>
      <c r="AK50" s="35"/>
      <c r="AL50" s="35"/>
      <c r="AM50" s="303" t="str">
        <f>IF(E20="","",E20)</f>
        <v>Ateliér M.A.A.T., s.r.o.; Petra Stejskalová</v>
      </c>
      <c r="AN50" s="304"/>
      <c r="AO50" s="304"/>
      <c r="AP50" s="304"/>
      <c r="AQ50" s="35"/>
      <c r="AR50" s="36"/>
      <c r="AS50" s="307"/>
      <c r="AT50" s="308"/>
      <c r="AU50" s="56"/>
      <c r="AV50" s="56"/>
      <c r="AW50" s="56"/>
      <c r="AX50" s="56"/>
      <c r="AY50" s="56"/>
      <c r="AZ50" s="56"/>
      <c r="BA50" s="56"/>
      <c r="BB50" s="56"/>
      <c r="BC50" s="56"/>
      <c r="BD50" s="57"/>
      <c r="BE50" s="35"/>
    </row>
    <row r="51" spans="1:57" s="2" customFormat="1" ht="10.75" customHeight="1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6"/>
      <c r="AS51" s="307"/>
      <c r="AT51" s="308"/>
      <c r="AU51" s="56"/>
      <c r="AV51" s="56"/>
      <c r="AW51" s="56"/>
      <c r="AX51" s="56"/>
      <c r="AY51" s="56"/>
      <c r="AZ51" s="56"/>
      <c r="BA51" s="56"/>
      <c r="BB51" s="56"/>
      <c r="BC51" s="56"/>
      <c r="BD51" s="57"/>
      <c r="BE51" s="35"/>
    </row>
    <row r="52" spans="1:57" s="2" customFormat="1" ht="29.25" customHeight="1">
      <c r="A52" s="35"/>
      <c r="B52" s="36"/>
      <c r="C52" s="299" t="s">
        <v>62</v>
      </c>
      <c r="D52" s="298"/>
      <c r="E52" s="298"/>
      <c r="F52" s="298"/>
      <c r="G52" s="298"/>
      <c r="H52" s="58"/>
      <c r="I52" s="297" t="s">
        <v>63</v>
      </c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309" t="s">
        <v>64</v>
      </c>
      <c r="AH52" s="298"/>
      <c r="AI52" s="298"/>
      <c r="AJ52" s="298"/>
      <c r="AK52" s="298"/>
      <c r="AL52" s="298"/>
      <c r="AM52" s="298"/>
      <c r="AN52" s="297" t="s">
        <v>65</v>
      </c>
      <c r="AO52" s="298"/>
      <c r="AP52" s="298"/>
      <c r="AQ52" s="59" t="s">
        <v>66</v>
      </c>
      <c r="AR52" s="36"/>
      <c r="AS52" s="60" t="s">
        <v>67</v>
      </c>
      <c r="AT52" s="61" t="s">
        <v>68</v>
      </c>
      <c r="AU52" s="61" t="s">
        <v>69</v>
      </c>
      <c r="AV52" s="61" t="s">
        <v>70</v>
      </c>
      <c r="AW52" s="61" t="s">
        <v>71</v>
      </c>
      <c r="AX52" s="61" t="s">
        <v>72</v>
      </c>
      <c r="AY52" s="61" t="s">
        <v>73</v>
      </c>
      <c r="AZ52" s="61" t="s">
        <v>74</v>
      </c>
      <c r="BA52" s="61" t="s">
        <v>75</v>
      </c>
      <c r="BB52" s="61" t="s">
        <v>76</v>
      </c>
      <c r="BC52" s="61" t="s">
        <v>77</v>
      </c>
      <c r="BD52" s="62" t="s">
        <v>78</v>
      </c>
      <c r="BE52" s="35"/>
    </row>
    <row r="53" spans="1:57" s="2" customFormat="1" ht="10.75" customHeight="1">
      <c r="A53" s="35"/>
      <c r="B53" s="3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6"/>
      <c r="AS53" s="63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  <c r="BE53" s="35"/>
    </row>
    <row r="54" spans="2:90" s="6" customFormat="1" ht="32.4" customHeight="1">
      <c r="B54" s="66"/>
      <c r="C54" s="67" t="s">
        <v>79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315">
        <f>ROUND(AG55+AG63+AG73+AG76+AG78,2)</f>
        <v>0</v>
      </c>
      <c r="AH54" s="315"/>
      <c r="AI54" s="315"/>
      <c r="AJ54" s="315"/>
      <c r="AK54" s="315"/>
      <c r="AL54" s="315"/>
      <c r="AM54" s="315"/>
      <c r="AN54" s="316">
        <f aca="true" t="shared" si="0" ref="AN54:AN78">SUM(AG54,AT54)</f>
        <v>0</v>
      </c>
      <c r="AO54" s="316"/>
      <c r="AP54" s="316"/>
      <c r="AQ54" s="70" t="s">
        <v>3</v>
      </c>
      <c r="AR54" s="66"/>
      <c r="AS54" s="71">
        <f>ROUND(AS55+AS63+AS73+AS76+AS78,2)</f>
        <v>0</v>
      </c>
      <c r="AT54" s="72">
        <f aca="true" t="shared" si="1" ref="AT54:AT78">ROUND(SUM(AV54:AW54),2)</f>
        <v>0</v>
      </c>
      <c r="AU54" s="73">
        <f>ROUND(AU55+AU63+AU73+AU76+AU78,5)</f>
        <v>0</v>
      </c>
      <c r="AV54" s="72">
        <f>ROUND(AZ54*L29,2)</f>
        <v>0</v>
      </c>
      <c r="AW54" s="72">
        <f>ROUND(BA54*L30,2)</f>
        <v>0</v>
      </c>
      <c r="AX54" s="72">
        <f>ROUND(BB54*L29,2)</f>
        <v>0</v>
      </c>
      <c r="AY54" s="72">
        <f>ROUND(BC54*L30,2)</f>
        <v>0</v>
      </c>
      <c r="AZ54" s="72">
        <f>ROUND(AZ55+AZ63+AZ73+AZ76+AZ78,2)</f>
        <v>0</v>
      </c>
      <c r="BA54" s="72">
        <f>ROUND(BA55+BA63+BA73+BA76+BA78,2)</f>
        <v>0</v>
      </c>
      <c r="BB54" s="72">
        <f>ROUND(BB55+BB63+BB73+BB76+BB78,2)</f>
        <v>0</v>
      </c>
      <c r="BC54" s="72">
        <f>ROUND(BC55+BC63+BC73+BC76+BC78,2)</f>
        <v>0</v>
      </c>
      <c r="BD54" s="74">
        <f>ROUND(BD55+BD63+BD73+BD76+BD78,2)</f>
        <v>0</v>
      </c>
      <c r="BS54" s="75" t="s">
        <v>80</v>
      </c>
      <c r="BT54" s="75" t="s">
        <v>81</v>
      </c>
      <c r="BU54" s="76" t="s">
        <v>82</v>
      </c>
      <c r="BV54" s="75" t="s">
        <v>83</v>
      </c>
      <c r="BW54" s="75" t="s">
        <v>5</v>
      </c>
      <c r="BX54" s="75" t="s">
        <v>84</v>
      </c>
      <c r="CL54" s="75" t="s">
        <v>20</v>
      </c>
    </row>
    <row r="55" spans="2:91" s="7" customFormat="1" ht="16.5" customHeight="1">
      <c r="B55" s="77"/>
      <c r="C55" s="78"/>
      <c r="D55" s="300" t="s">
        <v>85</v>
      </c>
      <c r="E55" s="300"/>
      <c r="F55" s="300"/>
      <c r="G55" s="300"/>
      <c r="H55" s="300"/>
      <c r="I55" s="79"/>
      <c r="J55" s="300" t="s">
        <v>86</v>
      </c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10">
        <f>ROUND(SUM(AG56:AG62),2)</f>
        <v>0</v>
      </c>
      <c r="AH55" s="311"/>
      <c r="AI55" s="311"/>
      <c r="AJ55" s="311"/>
      <c r="AK55" s="311"/>
      <c r="AL55" s="311"/>
      <c r="AM55" s="311"/>
      <c r="AN55" s="312">
        <f t="shared" si="0"/>
        <v>0</v>
      </c>
      <c r="AO55" s="311"/>
      <c r="AP55" s="311"/>
      <c r="AQ55" s="80" t="s">
        <v>87</v>
      </c>
      <c r="AR55" s="77"/>
      <c r="AS55" s="81">
        <f>ROUND(SUM(AS56:AS62),2)</f>
        <v>0</v>
      </c>
      <c r="AT55" s="82">
        <f t="shared" si="1"/>
        <v>0</v>
      </c>
      <c r="AU55" s="83">
        <f>ROUND(SUM(AU56:AU62),5)</f>
        <v>0</v>
      </c>
      <c r="AV55" s="82">
        <f>ROUND(AZ55*L29,2)</f>
        <v>0</v>
      </c>
      <c r="AW55" s="82">
        <f>ROUND(BA55*L30,2)</f>
        <v>0</v>
      </c>
      <c r="AX55" s="82">
        <f>ROUND(BB55*L29,2)</f>
        <v>0</v>
      </c>
      <c r="AY55" s="82">
        <f>ROUND(BC55*L30,2)</f>
        <v>0</v>
      </c>
      <c r="AZ55" s="82">
        <f>ROUND(SUM(AZ56:AZ62),2)</f>
        <v>0</v>
      </c>
      <c r="BA55" s="82">
        <f>ROUND(SUM(BA56:BA62),2)</f>
        <v>0</v>
      </c>
      <c r="BB55" s="82">
        <f>ROUND(SUM(BB56:BB62),2)</f>
        <v>0</v>
      </c>
      <c r="BC55" s="82">
        <f>ROUND(SUM(BC56:BC62),2)</f>
        <v>0</v>
      </c>
      <c r="BD55" s="84">
        <f>ROUND(SUM(BD56:BD62),2)</f>
        <v>0</v>
      </c>
      <c r="BS55" s="85" t="s">
        <v>80</v>
      </c>
      <c r="BT55" s="85" t="s">
        <v>88</v>
      </c>
      <c r="BU55" s="85" t="s">
        <v>82</v>
      </c>
      <c r="BV55" s="85" t="s">
        <v>83</v>
      </c>
      <c r="BW55" s="85" t="s">
        <v>89</v>
      </c>
      <c r="BX55" s="85" t="s">
        <v>5</v>
      </c>
      <c r="CL55" s="85" t="s">
        <v>20</v>
      </c>
      <c r="CM55" s="85" t="s">
        <v>22</v>
      </c>
    </row>
    <row r="56" spans="1:90" s="4" customFormat="1" ht="16.5" customHeight="1">
      <c r="A56" s="86" t="s">
        <v>90</v>
      </c>
      <c r="B56" s="49"/>
      <c r="C56" s="10"/>
      <c r="D56" s="10"/>
      <c r="E56" s="301" t="s">
        <v>91</v>
      </c>
      <c r="F56" s="301"/>
      <c r="G56" s="301"/>
      <c r="H56" s="301"/>
      <c r="I56" s="301"/>
      <c r="J56" s="10"/>
      <c r="K56" s="301" t="s">
        <v>92</v>
      </c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13">
        <f>'SO 101 - Místní komunikace'!J32</f>
        <v>0</v>
      </c>
      <c r="AH56" s="314"/>
      <c r="AI56" s="314"/>
      <c r="AJ56" s="314"/>
      <c r="AK56" s="314"/>
      <c r="AL56" s="314"/>
      <c r="AM56" s="314"/>
      <c r="AN56" s="313">
        <f t="shared" si="0"/>
        <v>0</v>
      </c>
      <c r="AO56" s="314"/>
      <c r="AP56" s="314"/>
      <c r="AQ56" s="87" t="s">
        <v>93</v>
      </c>
      <c r="AR56" s="49"/>
      <c r="AS56" s="88">
        <v>0</v>
      </c>
      <c r="AT56" s="89">
        <f t="shared" si="1"/>
        <v>0</v>
      </c>
      <c r="AU56" s="90">
        <f>'SO 101 - Místní komunikace'!P91</f>
        <v>0</v>
      </c>
      <c r="AV56" s="89">
        <f>'SO 101 - Místní komunikace'!J35</f>
        <v>0</v>
      </c>
      <c r="AW56" s="89">
        <f>'SO 101 - Místní komunikace'!J36</f>
        <v>0</v>
      </c>
      <c r="AX56" s="89">
        <f>'SO 101 - Místní komunikace'!J37</f>
        <v>0</v>
      </c>
      <c r="AY56" s="89">
        <f>'SO 101 - Místní komunikace'!J38</f>
        <v>0</v>
      </c>
      <c r="AZ56" s="89">
        <f>'SO 101 - Místní komunikace'!F35</f>
        <v>0</v>
      </c>
      <c r="BA56" s="89">
        <f>'SO 101 - Místní komunikace'!F36</f>
        <v>0</v>
      </c>
      <c r="BB56" s="89">
        <f>'SO 101 - Místní komunikace'!F37</f>
        <v>0</v>
      </c>
      <c r="BC56" s="89">
        <f>'SO 101 - Místní komunikace'!F38</f>
        <v>0</v>
      </c>
      <c r="BD56" s="91">
        <f>'SO 101 - Místní komunikace'!F39</f>
        <v>0</v>
      </c>
      <c r="BT56" s="27" t="s">
        <v>22</v>
      </c>
      <c r="BV56" s="27" t="s">
        <v>83</v>
      </c>
      <c r="BW56" s="27" t="s">
        <v>94</v>
      </c>
      <c r="BX56" s="27" t="s">
        <v>89</v>
      </c>
      <c r="CL56" s="27" t="s">
        <v>20</v>
      </c>
    </row>
    <row r="57" spans="1:90" s="4" customFormat="1" ht="16.5" customHeight="1">
      <c r="A57" s="86" t="s">
        <v>90</v>
      </c>
      <c r="B57" s="49"/>
      <c r="C57" s="10"/>
      <c r="D57" s="10"/>
      <c r="E57" s="301" t="s">
        <v>95</v>
      </c>
      <c r="F57" s="301"/>
      <c r="G57" s="301"/>
      <c r="H57" s="301"/>
      <c r="I57" s="301"/>
      <c r="J57" s="10"/>
      <c r="K57" s="301" t="s">
        <v>96</v>
      </c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13">
        <f>'SO 102 - Chodník'!J32</f>
        <v>0</v>
      </c>
      <c r="AH57" s="314"/>
      <c r="AI57" s="314"/>
      <c r="AJ57" s="314"/>
      <c r="AK57" s="314"/>
      <c r="AL57" s="314"/>
      <c r="AM57" s="314"/>
      <c r="AN57" s="313">
        <f t="shared" si="0"/>
        <v>0</v>
      </c>
      <c r="AO57" s="314"/>
      <c r="AP57" s="314"/>
      <c r="AQ57" s="87" t="s">
        <v>93</v>
      </c>
      <c r="AR57" s="49"/>
      <c r="AS57" s="88">
        <v>0</v>
      </c>
      <c r="AT57" s="89">
        <f t="shared" si="1"/>
        <v>0</v>
      </c>
      <c r="AU57" s="90">
        <f>'SO 102 - Chodník'!P90</f>
        <v>0</v>
      </c>
      <c r="AV57" s="89">
        <f>'SO 102 - Chodník'!J35</f>
        <v>0</v>
      </c>
      <c r="AW57" s="89">
        <f>'SO 102 - Chodník'!J36</f>
        <v>0</v>
      </c>
      <c r="AX57" s="89">
        <f>'SO 102 - Chodník'!J37</f>
        <v>0</v>
      </c>
      <c r="AY57" s="89">
        <f>'SO 102 - Chodník'!J38</f>
        <v>0</v>
      </c>
      <c r="AZ57" s="89">
        <f>'SO 102 - Chodník'!F35</f>
        <v>0</v>
      </c>
      <c r="BA57" s="89">
        <f>'SO 102 - Chodník'!F36</f>
        <v>0</v>
      </c>
      <c r="BB57" s="89">
        <f>'SO 102 - Chodník'!F37</f>
        <v>0</v>
      </c>
      <c r="BC57" s="89">
        <f>'SO 102 - Chodník'!F38</f>
        <v>0</v>
      </c>
      <c r="BD57" s="91">
        <f>'SO 102 - Chodník'!F39</f>
        <v>0</v>
      </c>
      <c r="BT57" s="27" t="s">
        <v>22</v>
      </c>
      <c r="BV57" s="27" t="s">
        <v>83</v>
      </c>
      <c r="BW57" s="27" t="s">
        <v>97</v>
      </c>
      <c r="BX57" s="27" t="s">
        <v>89</v>
      </c>
      <c r="CL57" s="27" t="s">
        <v>20</v>
      </c>
    </row>
    <row r="58" spans="1:90" s="4" customFormat="1" ht="16.5" customHeight="1">
      <c r="A58" s="86" t="s">
        <v>90</v>
      </c>
      <c r="B58" s="49"/>
      <c r="C58" s="10"/>
      <c r="D58" s="10"/>
      <c r="E58" s="301" t="s">
        <v>98</v>
      </c>
      <c r="F58" s="301"/>
      <c r="G58" s="301"/>
      <c r="H58" s="301"/>
      <c r="I58" s="301"/>
      <c r="J58" s="10"/>
      <c r="K58" s="301" t="s">
        <v>99</v>
      </c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13">
        <f>'SO 103 - Parkovací stání '!J32</f>
        <v>0</v>
      </c>
      <c r="AH58" s="314"/>
      <c r="AI58" s="314"/>
      <c r="AJ58" s="314"/>
      <c r="AK58" s="314"/>
      <c r="AL58" s="314"/>
      <c r="AM58" s="314"/>
      <c r="AN58" s="313">
        <f t="shared" si="0"/>
        <v>0</v>
      </c>
      <c r="AO58" s="314"/>
      <c r="AP58" s="314"/>
      <c r="AQ58" s="87" t="s">
        <v>93</v>
      </c>
      <c r="AR58" s="49"/>
      <c r="AS58" s="88">
        <v>0</v>
      </c>
      <c r="AT58" s="89">
        <f t="shared" si="1"/>
        <v>0</v>
      </c>
      <c r="AU58" s="90">
        <f>'SO 103 - Parkovací stání '!P90</f>
        <v>0</v>
      </c>
      <c r="AV58" s="89">
        <f>'SO 103 - Parkovací stání '!J35</f>
        <v>0</v>
      </c>
      <c r="AW58" s="89">
        <f>'SO 103 - Parkovací stání '!J36</f>
        <v>0</v>
      </c>
      <c r="AX58" s="89">
        <f>'SO 103 - Parkovací stání '!J37</f>
        <v>0</v>
      </c>
      <c r="AY58" s="89">
        <f>'SO 103 - Parkovací stání '!J38</f>
        <v>0</v>
      </c>
      <c r="AZ58" s="89">
        <f>'SO 103 - Parkovací stání '!F35</f>
        <v>0</v>
      </c>
      <c r="BA58" s="89">
        <f>'SO 103 - Parkovací stání '!F36</f>
        <v>0</v>
      </c>
      <c r="BB58" s="89">
        <f>'SO 103 - Parkovací stání '!F37</f>
        <v>0</v>
      </c>
      <c r="BC58" s="89">
        <f>'SO 103 - Parkovací stání '!F38</f>
        <v>0</v>
      </c>
      <c r="BD58" s="91">
        <f>'SO 103 - Parkovací stání '!F39</f>
        <v>0</v>
      </c>
      <c r="BT58" s="27" t="s">
        <v>22</v>
      </c>
      <c r="BV58" s="27" t="s">
        <v>83</v>
      </c>
      <c r="BW58" s="27" t="s">
        <v>100</v>
      </c>
      <c r="BX58" s="27" t="s">
        <v>89</v>
      </c>
      <c r="CL58" s="27" t="s">
        <v>20</v>
      </c>
    </row>
    <row r="59" spans="1:90" s="4" customFormat="1" ht="16.5" customHeight="1">
      <c r="A59" s="86" t="s">
        <v>90</v>
      </c>
      <c r="B59" s="49"/>
      <c r="C59" s="10"/>
      <c r="D59" s="10"/>
      <c r="E59" s="301" t="s">
        <v>101</v>
      </c>
      <c r="F59" s="301"/>
      <c r="G59" s="301"/>
      <c r="H59" s="301"/>
      <c r="I59" s="301"/>
      <c r="J59" s="10"/>
      <c r="K59" s="301" t="s">
        <v>102</v>
      </c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13">
        <f>'SO 104 - Sjezdy'!J32</f>
        <v>0</v>
      </c>
      <c r="AH59" s="314"/>
      <c r="AI59" s="314"/>
      <c r="AJ59" s="314"/>
      <c r="AK59" s="314"/>
      <c r="AL59" s="314"/>
      <c r="AM59" s="314"/>
      <c r="AN59" s="313">
        <f t="shared" si="0"/>
        <v>0</v>
      </c>
      <c r="AO59" s="314"/>
      <c r="AP59" s="314"/>
      <c r="AQ59" s="87" t="s">
        <v>93</v>
      </c>
      <c r="AR59" s="49"/>
      <c r="AS59" s="88">
        <v>0</v>
      </c>
      <c r="AT59" s="89">
        <f t="shared" si="1"/>
        <v>0</v>
      </c>
      <c r="AU59" s="90">
        <f>'SO 104 - Sjezdy'!P90</f>
        <v>0</v>
      </c>
      <c r="AV59" s="89">
        <f>'SO 104 - Sjezdy'!J35</f>
        <v>0</v>
      </c>
      <c r="AW59" s="89">
        <f>'SO 104 - Sjezdy'!J36</f>
        <v>0</v>
      </c>
      <c r="AX59" s="89">
        <f>'SO 104 - Sjezdy'!J37</f>
        <v>0</v>
      </c>
      <c r="AY59" s="89">
        <f>'SO 104 - Sjezdy'!J38</f>
        <v>0</v>
      </c>
      <c r="AZ59" s="89">
        <f>'SO 104 - Sjezdy'!F35</f>
        <v>0</v>
      </c>
      <c r="BA59" s="89">
        <f>'SO 104 - Sjezdy'!F36</f>
        <v>0</v>
      </c>
      <c r="BB59" s="89">
        <f>'SO 104 - Sjezdy'!F37</f>
        <v>0</v>
      </c>
      <c r="BC59" s="89">
        <f>'SO 104 - Sjezdy'!F38</f>
        <v>0</v>
      </c>
      <c r="BD59" s="91">
        <f>'SO 104 - Sjezdy'!F39</f>
        <v>0</v>
      </c>
      <c r="BT59" s="27" t="s">
        <v>22</v>
      </c>
      <c r="BV59" s="27" t="s">
        <v>83</v>
      </c>
      <c r="BW59" s="27" t="s">
        <v>103</v>
      </c>
      <c r="BX59" s="27" t="s">
        <v>89</v>
      </c>
      <c r="CL59" s="27" t="s">
        <v>20</v>
      </c>
    </row>
    <row r="60" spans="1:90" s="4" customFormat="1" ht="16.5" customHeight="1">
      <c r="A60" s="86" t="s">
        <v>90</v>
      </c>
      <c r="B60" s="49"/>
      <c r="C60" s="10"/>
      <c r="D60" s="10"/>
      <c r="E60" s="301" t="s">
        <v>104</v>
      </c>
      <c r="F60" s="301"/>
      <c r="G60" s="301"/>
      <c r="H60" s="301"/>
      <c r="I60" s="301"/>
      <c r="J60" s="10"/>
      <c r="K60" s="301" t="s">
        <v>105</v>
      </c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13">
        <f>'SO 105 - Plocha pro třídě...'!J32</f>
        <v>0</v>
      </c>
      <c r="AH60" s="314"/>
      <c r="AI60" s="314"/>
      <c r="AJ60" s="314"/>
      <c r="AK60" s="314"/>
      <c r="AL60" s="314"/>
      <c r="AM60" s="314"/>
      <c r="AN60" s="313">
        <f t="shared" si="0"/>
        <v>0</v>
      </c>
      <c r="AO60" s="314"/>
      <c r="AP60" s="314"/>
      <c r="AQ60" s="87" t="s">
        <v>93</v>
      </c>
      <c r="AR60" s="49"/>
      <c r="AS60" s="88">
        <v>0</v>
      </c>
      <c r="AT60" s="89">
        <f t="shared" si="1"/>
        <v>0</v>
      </c>
      <c r="AU60" s="90">
        <f>'SO 105 - Plocha pro třídě...'!P90</f>
        <v>0</v>
      </c>
      <c r="AV60" s="89">
        <f>'SO 105 - Plocha pro třídě...'!J35</f>
        <v>0</v>
      </c>
      <c r="AW60" s="89">
        <f>'SO 105 - Plocha pro třídě...'!J36</f>
        <v>0</v>
      </c>
      <c r="AX60" s="89">
        <f>'SO 105 - Plocha pro třídě...'!J37</f>
        <v>0</v>
      </c>
      <c r="AY60" s="89">
        <f>'SO 105 - Plocha pro třídě...'!J38</f>
        <v>0</v>
      </c>
      <c r="AZ60" s="89">
        <f>'SO 105 - Plocha pro třídě...'!F35</f>
        <v>0</v>
      </c>
      <c r="BA60" s="89">
        <f>'SO 105 - Plocha pro třídě...'!F36</f>
        <v>0</v>
      </c>
      <c r="BB60" s="89">
        <f>'SO 105 - Plocha pro třídě...'!F37</f>
        <v>0</v>
      </c>
      <c r="BC60" s="89">
        <f>'SO 105 - Plocha pro třídě...'!F38</f>
        <v>0</v>
      </c>
      <c r="BD60" s="91">
        <f>'SO 105 - Plocha pro třídě...'!F39</f>
        <v>0</v>
      </c>
      <c r="BT60" s="27" t="s">
        <v>22</v>
      </c>
      <c r="BV60" s="27" t="s">
        <v>83</v>
      </c>
      <c r="BW60" s="27" t="s">
        <v>106</v>
      </c>
      <c r="BX60" s="27" t="s">
        <v>89</v>
      </c>
      <c r="CL60" s="27" t="s">
        <v>20</v>
      </c>
    </row>
    <row r="61" spans="1:90" s="4" customFormat="1" ht="16.5" customHeight="1">
      <c r="A61" s="86" t="s">
        <v>90</v>
      </c>
      <c r="B61" s="49"/>
      <c r="C61" s="10"/>
      <c r="D61" s="10"/>
      <c r="E61" s="301" t="s">
        <v>107</v>
      </c>
      <c r="F61" s="301"/>
      <c r="G61" s="301"/>
      <c r="H61" s="301"/>
      <c r="I61" s="301"/>
      <c r="J61" s="10"/>
      <c r="K61" s="301" t="s">
        <v>108</v>
      </c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13">
        <f>'SO 106 - Sklad nářadí'!J32</f>
        <v>0</v>
      </c>
      <c r="AH61" s="314"/>
      <c r="AI61" s="314"/>
      <c r="AJ61" s="314"/>
      <c r="AK61" s="314"/>
      <c r="AL61" s="314"/>
      <c r="AM61" s="314"/>
      <c r="AN61" s="313">
        <f t="shared" si="0"/>
        <v>0</v>
      </c>
      <c r="AO61" s="314"/>
      <c r="AP61" s="314"/>
      <c r="AQ61" s="87" t="s">
        <v>93</v>
      </c>
      <c r="AR61" s="49"/>
      <c r="AS61" s="88">
        <v>0</v>
      </c>
      <c r="AT61" s="89">
        <f t="shared" si="1"/>
        <v>0</v>
      </c>
      <c r="AU61" s="90">
        <f>'SO 106 - Sklad nářadí'!P93</f>
        <v>0</v>
      </c>
      <c r="AV61" s="89">
        <f>'SO 106 - Sklad nářadí'!J35</f>
        <v>0</v>
      </c>
      <c r="AW61" s="89">
        <f>'SO 106 - Sklad nářadí'!J36</f>
        <v>0</v>
      </c>
      <c r="AX61" s="89">
        <f>'SO 106 - Sklad nářadí'!J37</f>
        <v>0</v>
      </c>
      <c r="AY61" s="89">
        <f>'SO 106 - Sklad nářadí'!J38</f>
        <v>0</v>
      </c>
      <c r="AZ61" s="89">
        <f>'SO 106 - Sklad nářadí'!F35</f>
        <v>0</v>
      </c>
      <c r="BA61" s="89">
        <f>'SO 106 - Sklad nářadí'!F36</f>
        <v>0</v>
      </c>
      <c r="BB61" s="89">
        <f>'SO 106 - Sklad nářadí'!F37</f>
        <v>0</v>
      </c>
      <c r="BC61" s="89">
        <f>'SO 106 - Sklad nářadí'!F38</f>
        <v>0</v>
      </c>
      <c r="BD61" s="91">
        <f>'SO 106 - Sklad nářadí'!F39</f>
        <v>0</v>
      </c>
      <c r="BT61" s="27" t="s">
        <v>22</v>
      </c>
      <c r="BV61" s="27" t="s">
        <v>83</v>
      </c>
      <c r="BW61" s="27" t="s">
        <v>109</v>
      </c>
      <c r="BX61" s="27" t="s">
        <v>89</v>
      </c>
      <c r="CL61" s="27" t="s">
        <v>20</v>
      </c>
    </row>
    <row r="62" spans="1:90" s="4" customFormat="1" ht="16.5" customHeight="1">
      <c r="A62" s="86" t="s">
        <v>90</v>
      </c>
      <c r="B62" s="49"/>
      <c r="C62" s="10"/>
      <c r="D62" s="10"/>
      <c r="E62" s="301" t="s">
        <v>110</v>
      </c>
      <c r="F62" s="301"/>
      <c r="G62" s="301"/>
      <c r="H62" s="301"/>
      <c r="I62" s="301"/>
      <c r="J62" s="10"/>
      <c r="K62" s="301" t="s">
        <v>111</v>
      </c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13">
        <f>'SO 107 - Víceúčelové hřiště'!J32</f>
        <v>0</v>
      </c>
      <c r="AH62" s="314"/>
      <c r="AI62" s="314"/>
      <c r="AJ62" s="314"/>
      <c r="AK62" s="314"/>
      <c r="AL62" s="314"/>
      <c r="AM62" s="314"/>
      <c r="AN62" s="313">
        <f t="shared" si="0"/>
        <v>0</v>
      </c>
      <c r="AO62" s="314"/>
      <c r="AP62" s="314"/>
      <c r="AQ62" s="87" t="s">
        <v>93</v>
      </c>
      <c r="AR62" s="49"/>
      <c r="AS62" s="88">
        <v>0</v>
      </c>
      <c r="AT62" s="89">
        <f t="shared" si="1"/>
        <v>0</v>
      </c>
      <c r="AU62" s="90">
        <f>'SO 107 - Víceúčelové hřiště'!P94</f>
        <v>0</v>
      </c>
      <c r="AV62" s="89">
        <f>'SO 107 - Víceúčelové hřiště'!J35</f>
        <v>0</v>
      </c>
      <c r="AW62" s="89">
        <f>'SO 107 - Víceúčelové hřiště'!J36</f>
        <v>0</v>
      </c>
      <c r="AX62" s="89">
        <f>'SO 107 - Víceúčelové hřiště'!J37</f>
        <v>0</v>
      </c>
      <c r="AY62" s="89">
        <f>'SO 107 - Víceúčelové hřiště'!J38</f>
        <v>0</v>
      </c>
      <c r="AZ62" s="89">
        <f>'SO 107 - Víceúčelové hřiště'!F35</f>
        <v>0</v>
      </c>
      <c r="BA62" s="89">
        <f>'SO 107 - Víceúčelové hřiště'!F36</f>
        <v>0</v>
      </c>
      <c r="BB62" s="89">
        <f>'SO 107 - Víceúčelové hřiště'!F37</f>
        <v>0</v>
      </c>
      <c r="BC62" s="89">
        <f>'SO 107 - Víceúčelové hřiště'!F38</f>
        <v>0</v>
      </c>
      <c r="BD62" s="91">
        <f>'SO 107 - Víceúčelové hřiště'!F39</f>
        <v>0</v>
      </c>
      <c r="BT62" s="27" t="s">
        <v>22</v>
      </c>
      <c r="BV62" s="27" t="s">
        <v>83</v>
      </c>
      <c r="BW62" s="27" t="s">
        <v>112</v>
      </c>
      <c r="BX62" s="27" t="s">
        <v>89</v>
      </c>
      <c r="CL62" s="27" t="s">
        <v>20</v>
      </c>
    </row>
    <row r="63" spans="2:91" s="7" customFormat="1" ht="16.5" customHeight="1">
      <c r="B63" s="77"/>
      <c r="C63" s="78"/>
      <c r="D63" s="300" t="s">
        <v>113</v>
      </c>
      <c r="E63" s="300"/>
      <c r="F63" s="300"/>
      <c r="G63" s="300"/>
      <c r="H63" s="300"/>
      <c r="I63" s="79"/>
      <c r="J63" s="300" t="s">
        <v>114</v>
      </c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10">
        <f>ROUND(SUM(AG64:AG72),2)</f>
        <v>0</v>
      </c>
      <c r="AH63" s="311"/>
      <c r="AI63" s="311"/>
      <c r="AJ63" s="311"/>
      <c r="AK63" s="311"/>
      <c r="AL63" s="311"/>
      <c r="AM63" s="311"/>
      <c r="AN63" s="312">
        <f t="shared" si="0"/>
        <v>0</v>
      </c>
      <c r="AO63" s="311"/>
      <c r="AP63" s="311"/>
      <c r="AQ63" s="80" t="s">
        <v>87</v>
      </c>
      <c r="AR63" s="77"/>
      <c r="AS63" s="81">
        <f>ROUND(SUM(AS64:AS72),2)</f>
        <v>0</v>
      </c>
      <c r="AT63" s="82">
        <f t="shared" si="1"/>
        <v>0</v>
      </c>
      <c r="AU63" s="83">
        <f>ROUND(SUM(AU64:AU72),5)</f>
        <v>0</v>
      </c>
      <c r="AV63" s="82">
        <f>ROUND(AZ63*L29,2)</f>
        <v>0</v>
      </c>
      <c r="AW63" s="82">
        <f>ROUND(BA63*L30,2)</f>
        <v>0</v>
      </c>
      <c r="AX63" s="82">
        <f>ROUND(BB63*L29,2)</f>
        <v>0</v>
      </c>
      <c r="AY63" s="82">
        <f>ROUND(BC63*L30,2)</f>
        <v>0</v>
      </c>
      <c r="AZ63" s="82">
        <f>ROUND(SUM(AZ64:AZ72),2)</f>
        <v>0</v>
      </c>
      <c r="BA63" s="82">
        <f>ROUND(SUM(BA64:BA72),2)</f>
        <v>0</v>
      </c>
      <c r="BB63" s="82">
        <f>ROUND(SUM(BB64:BB72),2)</f>
        <v>0</v>
      </c>
      <c r="BC63" s="82">
        <f>ROUND(SUM(BC64:BC72),2)</f>
        <v>0</v>
      </c>
      <c r="BD63" s="84">
        <f>ROUND(SUM(BD64:BD72),2)</f>
        <v>0</v>
      </c>
      <c r="BS63" s="85" t="s">
        <v>80</v>
      </c>
      <c r="BT63" s="85" t="s">
        <v>88</v>
      </c>
      <c r="BU63" s="85" t="s">
        <v>82</v>
      </c>
      <c r="BV63" s="85" t="s">
        <v>83</v>
      </c>
      <c r="BW63" s="85" t="s">
        <v>115</v>
      </c>
      <c r="BX63" s="85" t="s">
        <v>5</v>
      </c>
      <c r="CL63" s="85" t="s">
        <v>20</v>
      </c>
      <c r="CM63" s="85" t="s">
        <v>22</v>
      </c>
    </row>
    <row r="64" spans="1:90" s="4" customFormat="1" ht="16.5" customHeight="1">
      <c r="A64" s="86" t="s">
        <v>90</v>
      </c>
      <c r="B64" s="49"/>
      <c r="C64" s="10"/>
      <c r="D64" s="10"/>
      <c r="E64" s="301" t="s">
        <v>116</v>
      </c>
      <c r="F64" s="301"/>
      <c r="G64" s="301"/>
      <c r="H64" s="301"/>
      <c r="I64" s="301"/>
      <c r="J64" s="10"/>
      <c r="K64" s="301" t="s">
        <v>117</v>
      </c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13">
        <f>'SO 301 - Dešťová kanalizace'!J32</f>
        <v>0</v>
      </c>
      <c r="AH64" s="314"/>
      <c r="AI64" s="314"/>
      <c r="AJ64" s="314"/>
      <c r="AK64" s="314"/>
      <c r="AL64" s="314"/>
      <c r="AM64" s="314"/>
      <c r="AN64" s="313">
        <f t="shared" si="0"/>
        <v>0</v>
      </c>
      <c r="AO64" s="314"/>
      <c r="AP64" s="314"/>
      <c r="AQ64" s="87" t="s">
        <v>93</v>
      </c>
      <c r="AR64" s="49"/>
      <c r="AS64" s="88">
        <v>0</v>
      </c>
      <c r="AT64" s="89">
        <f t="shared" si="1"/>
        <v>0</v>
      </c>
      <c r="AU64" s="90">
        <f>'SO 301 - Dešťová kanalizace'!P95</f>
        <v>0</v>
      </c>
      <c r="AV64" s="89">
        <f>'SO 301 - Dešťová kanalizace'!J35</f>
        <v>0</v>
      </c>
      <c r="AW64" s="89">
        <f>'SO 301 - Dešťová kanalizace'!J36</f>
        <v>0</v>
      </c>
      <c r="AX64" s="89">
        <f>'SO 301 - Dešťová kanalizace'!J37</f>
        <v>0</v>
      </c>
      <c r="AY64" s="89">
        <f>'SO 301 - Dešťová kanalizace'!J38</f>
        <v>0</v>
      </c>
      <c r="AZ64" s="89">
        <f>'SO 301 - Dešťová kanalizace'!F35</f>
        <v>0</v>
      </c>
      <c r="BA64" s="89">
        <f>'SO 301 - Dešťová kanalizace'!F36</f>
        <v>0</v>
      </c>
      <c r="BB64" s="89">
        <f>'SO 301 - Dešťová kanalizace'!F37</f>
        <v>0</v>
      </c>
      <c r="BC64" s="89">
        <f>'SO 301 - Dešťová kanalizace'!F38</f>
        <v>0</v>
      </c>
      <c r="BD64" s="91">
        <f>'SO 301 - Dešťová kanalizace'!F39</f>
        <v>0</v>
      </c>
      <c r="BT64" s="27" t="s">
        <v>22</v>
      </c>
      <c r="BV64" s="27" t="s">
        <v>83</v>
      </c>
      <c r="BW64" s="27" t="s">
        <v>118</v>
      </c>
      <c r="BX64" s="27" t="s">
        <v>115</v>
      </c>
      <c r="CL64" s="27" t="s">
        <v>20</v>
      </c>
    </row>
    <row r="65" spans="1:90" s="4" customFormat="1" ht="16.5" customHeight="1">
      <c r="A65" s="86" t="s">
        <v>90</v>
      </c>
      <c r="B65" s="49"/>
      <c r="C65" s="10"/>
      <c r="D65" s="10"/>
      <c r="E65" s="301" t="s">
        <v>119</v>
      </c>
      <c r="F65" s="301"/>
      <c r="G65" s="301"/>
      <c r="H65" s="301"/>
      <c r="I65" s="301"/>
      <c r="J65" s="10"/>
      <c r="K65" s="301" t="s">
        <v>120</v>
      </c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13">
        <f>'SO 302 - Kanalizační příp...'!J32</f>
        <v>0</v>
      </c>
      <c r="AH65" s="314"/>
      <c r="AI65" s="314"/>
      <c r="AJ65" s="314"/>
      <c r="AK65" s="314"/>
      <c r="AL65" s="314"/>
      <c r="AM65" s="314"/>
      <c r="AN65" s="313">
        <f t="shared" si="0"/>
        <v>0</v>
      </c>
      <c r="AO65" s="314"/>
      <c r="AP65" s="314"/>
      <c r="AQ65" s="87" t="s">
        <v>93</v>
      </c>
      <c r="AR65" s="49"/>
      <c r="AS65" s="88">
        <v>0</v>
      </c>
      <c r="AT65" s="89">
        <f t="shared" si="1"/>
        <v>0</v>
      </c>
      <c r="AU65" s="90">
        <f>'SO 302 - Kanalizační příp...'!P90</f>
        <v>0</v>
      </c>
      <c r="AV65" s="89">
        <f>'SO 302 - Kanalizační příp...'!J35</f>
        <v>0</v>
      </c>
      <c r="AW65" s="89">
        <f>'SO 302 - Kanalizační příp...'!J36</f>
        <v>0</v>
      </c>
      <c r="AX65" s="89">
        <f>'SO 302 - Kanalizační příp...'!J37</f>
        <v>0</v>
      </c>
      <c r="AY65" s="89">
        <f>'SO 302 - Kanalizační příp...'!J38</f>
        <v>0</v>
      </c>
      <c r="AZ65" s="89">
        <f>'SO 302 - Kanalizační příp...'!F35</f>
        <v>0</v>
      </c>
      <c r="BA65" s="89">
        <f>'SO 302 - Kanalizační příp...'!F36</f>
        <v>0</v>
      </c>
      <c r="BB65" s="89">
        <f>'SO 302 - Kanalizační příp...'!F37</f>
        <v>0</v>
      </c>
      <c r="BC65" s="89">
        <f>'SO 302 - Kanalizační příp...'!F38</f>
        <v>0</v>
      </c>
      <c r="BD65" s="91">
        <f>'SO 302 - Kanalizační příp...'!F39</f>
        <v>0</v>
      </c>
      <c r="BT65" s="27" t="s">
        <v>22</v>
      </c>
      <c r="BV65" s="27" t="s">
        <v>83</v>
      </c>
      <c r="BW65" s="27" t="s">
        <v>121</v>
      </c>
      <c r="BX65" s="27" t="s">
        <v>115</v>
      </c>
      <c r="CL65" s="27" t="s">
        <v>20</v>
      </c>
    </row>
    <row r="66" spans="1:90" s="4" customFormat="1" ht="16.5" customHeight="1">
      <c r="A66" s="86" t="s">
        <v>90</v>
      </c>
      <c r="B66" s="49"/>
      <c r="C66" s="10"/>
      <c r="D66" s="10"/>
      <c r="E66" s="301" t="s">
        <v>122</v>
      </c>
      <c r="F66" s="301"/>
      <c r="G66" s="301"/>
      <c r="H66" s="301"/>
      <c r="I66" s="301"/>
      <c r="J66" s="10"/>
      <c r="K66" s="301" t="s">
        <v>123</v>
      </c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13">
        <f>'SO 303 - Retenční nádrž'!J32</f>
        <v>0</v>
      </c>
      <c r="AH66" s="314"/>
      <c r="AI66" s="314"/>
      <c r="AJ66" s="314"/>
      <c r="AK66" s="314"/>
      <c r="AL66" s="314"/>
      <c r="AM66" s="314"/>
      <c r="AN66" s="313">
        <f t="shared" si="0"/>
        <v>0</v>
      </c>
      <c r="AO66" s="314"/>
      <c r="AP66" s="314"/>
      <c r="AQ66" s="87" t="s">
        <v>93</v>
      </c>
      <c r="AR66" s="49"/>
      <c r="AS66" s="88">
        <v>0</v>
      </c>
      <c r="AT66" s="89">
        <f t="shared" si="1"/>
        <v>0</v>
      </c>
      <c r="AU66" s="90">
        <f>'SO 303 - Retenční nádrž'!P92</f>
        <v>0</v>
      </c>
      <c r="AV66" s="89">
        <f>'SO 303 - Retenční nádrž'!J35</f>
        <v>0</v>
      </c>
      <c r="AW66" s="89">
        <f>'SO 303 - Retenční nádrž'!J36</f>
        <v>0</v>
      </c>
      <c r="AX66" s="89">
        <f>'SO 303 - Retenční nádrž'!J37</f>
        <v>0</v>
      </c>
      <c r="AY66" s="89">
        <f>'SO 303 - Retenční nádrž'!J38</f>
        <v>0</v>
      </c>
      <c r="AZ66" s="89">
        <f>'SO 303 - Retenční nádrž'!F35</f>
        <v>0</v>
      </c>
      <c r="BA66" s="89">
        <f>'SO 303 - Retenční nádrž'!F36</f>
        <v>0</v>
      </c>
      <c r="BB66" s="89">
        <f>'SO 303 - Retenční nádrž'!F37</f>
        <v>0</v>
      </c>
      <c r="BC66" s="89">
        <f>'SO 303 - Retenční nádrž'!F38</f>
        <v>0</v>
      </c>
      <c r="BD66" s="91">
        <f>'SO 303 - Retenční nádrž'!F39</f>
        <v>0</v>
      </c>
      <c r="BT66" s="27" t="s">
        <v>22</v>
      </c>
      <c r="BV66" s="27" t="s">
        <v>83</v>
      </c>
      <c r="BW66" s="27" t="s">
        <v>124</v>
      </c>
      <c r="BX66" s="27" t="s">
        <v>115</v>
      </c>
      <c r="CL66" s="27" t="s">
        <v>20</v>
      </c>
    </row>
    <row r="67" spans="1:90" s="4" customFormat="1" ht="16.5" customHeight="1">
      <c r="A67" s="86" t="s">
        <v>90</v>
      </c>
      <c r="B67" s="49"/>
      <c r="C67" s="10"/>
      <c r="D67" s="10"/>
      <c r="E67" s="301" t="s">
        <v>125</v>
      </c>
      <c r="F67" s="301"/>
      <c r="G67" s="301"/>
      <c r="H67" s="301"/>
      <c r="I67" s="301"/>
      <c r="J67" s="10"/>
      <c r="K67" s="301" t="s">
        <v>126</v>
      </c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13">
        <f>'SO 304 - Vodovodní řad'!J32</f>
        <v>0</v>
      </c>
      <c r="AH67" s="314"/>
      <c r="AI67" s="314"/>
      <c r="AJ67" s="314"/>
      <c r="AK67" s="314"/>
      <c r="AL67" s="314"/>
      <c r="AM67" s="314"/>
      <c r="AN67" s="313">
        <f t="shared" si="0"/>
        <v>0</v>
      </c>
      <c r="AO67" s="314"/>
      <c r="AP67" s="314"/>
      <c r="AQ67" s="87" t="s">
        <v>93</v>
      </c>
      <c r="AR67" s="49"/>
      <c r="AS67" s="88">
        <v>0</v>
      </c>
      <c r="AT67" s="89">
        <f t="shared" si="1"/>
        <v>0</v>
      </c>
      <c r="AU67" s="90">
        <f>'SO 304 - Vodovodní řad'!P96</f>
        <v>0</v>
      </c>
      <c r="AV67" s="89">
        <f>'SO 304 - Vodovodní řad'!J35</f>
        <v>0</v>
      </c>
      <c r="AW67" s="89">
        <f>'SO 304 - Vodovodní řad'!J36</f>
        <v>0</v>
      </c>
      <c r="AX67" s="89">
        <f>'SO 304 - Vodovodní řad'!J37</f>
        <v>0</v>
      </c>
      <c r="AY67" s="89">
        <f>'SO 304 - Vodovodní řad'!J38</f>
        <v>0</v>
      </c>
      <c r="AZ67" s="89">
        <f>'SO 304 - Vodovodní řad'!F35</f>
        <v>0</v>
      </c>
      <c r="BA67" s="89">
        <f>'SO 304 - Vodovodní řad'!F36</f>
        <v>0</v>
      </c>
      <c r="BB67" s="89">
        <f>'SO 304 - Vodovodní řad'!F37</f>
        <v>0</v>
      </c>
      <c r="BC67" s="89">
        <f>'SO 304 - Vodovodní řad'!F38</f>
        <v>0</v>
      </c>
      <c r="BD67" s="91">
        <f>'SO 304 - Vodovodní řad'!F39</f>
        <v>0</v>
      </c>
      <c r="BT67" s="27" t="s">
        <v>22</v>
      </c>
      <c r="BV67" s="27" t="s">
        <v>83</v>
      </c>
      <c r="BW67" s="27" t="s">
        <v>127</v>
      </c>
      <c r="BX67" s="27" t="s">
        <v>115</v>
      </c>
      <c r="CL67" s="27" t="s">
        <v>20</v>
      </c>
    </row>
    <row r="68" spans="1:90" s="4" customFormat="1" ht="16.5" customHeight="1">
      <c r="A68" s="86" t="s">
        <v>90</v>
      </c>
      <c r="B68" s="49"/>
      <c r="C68" s="10"/>
      <c r="D68" s="10"/>
      <c r="E68" s="301" t="s">
        <v>128</v>
      </c>
      <c r="F68" s="301"/>
      <c r="G68" s="301"/>
      <c r="H68" s="301"/>
      <c r="I68" s="301"/>
      <c r="J68" s="10"/>
      <c r="K68" s="301" t="s">
        <v>129</v>
      </c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13">
        <f>'SO 305 - Vodovodní přípojky'!J32</f>
        <v>0</v>
      </c>
      <c r="AH68" s="314"/>
      <c r="AI68" s="314"/>
      <c r="AJ68" s="314"/>
      <c r="AK68" s="314"/>
      <c r="AL68" s="314"/>
      <c r="AM68" s="314"/>
      <c r="AN68" s="313">
        <f t="shared" si="0"/>
        <v>0</v>
      </c>
      <c r="AO68" s="314"/>
      <c r="AP68" s="314"/>
      <c r="AQ68" s="87" t="s">
        <v>93</v>
      </c>
      <c r="AR68" s="49"/>
      <c r="AS68" s="88">
        <v>0</v>
      </c>
      <c r="AT68" s="89">
        <f t="shared" si="1"/>
        <v>0</v>
      </c>
      <c r="AU68" s="90">
        <f>'SO 305 - Vodovodní přípojky'!P93</f>
        <v>0</v>
      </c>
      <c r="AV68" s="89">
        <f>'SO 305 - Vodovodní přípojky'!J35</f>
        <v>0</v>
      </c>
      <c r="AW68" s="89">
        <f>'SO 305 - Vodovodní přípojky'!J36</f>
        <v>0</v>
      </c>
      <c r="AX68" s="89">
        <f>'SO 305 - Vodovodní přípojky'!J37</f>
        <v>0</v>
      </c>
      <c r="AY68" s="89">
        <f>'SO 305 - Vodovodní přípojky'!J38</f>
        <v>0</v>
      </c>
      <c r="AZ68" s="89">
        <f>'SO 305 - Vodovodní přípojky'!F35</f>
        <v>0</v>
      </c>
      <c r="BA68" s="89">
        <f>'SO 305 - Vodovodní přípojky'!F36</f>
        <v>0</v>
      </c>
      <c r="BB68" s="89">
        <f>'SO 305 - Vodovodní přípojky'!F37</f>
        <v>0</v>
      </c>
      <c r="BC68" s="89">
        <f>'SO 305 - Vodovodní přípojky'!F38</f>
        <v>0</v>
      </c>
      <c r="BD68" s="91">
        <f>'SO 305 - Vodovodní přípojky'!F39</f>
        <v>0</v>
      </c>
      <c r="BT68" s="27" t="s">
        <v>22</v>
      </c>
      <c r="BV68" s="27" t="s">
        <v>83</v>
      </c>
      <c r="BW68" s="27" t="s">
        <v>130</v>
      </c>
      <c r="BX68" s="27" t="s">
        <v>115</v>
      </c>
      <c r="CL68" s="27" t="s">
        <v>20</v>
      </c>
    </row>
    <row r="69" spans="1:90" s="4" customFormat="1" ht="16.5" customHeight="1">
      <c r="A69" s="86" t="s">
        <v>90</v>
      </c>
      <c r="B69" s="49"/>
      <c r="C69" s="10"/>
      <c r="D69" s="10"/>
      <c r="E69" s="301" t="s">
        <v>131</v>
      </c>
      <c r="F69" s="301"/>
      <c r="G69" s="301"/>
      <c r="H69" s="301"/>
      <c r="I69" s="301"/>
      <c r="J69" s="10"/>
      <c r="K69" s="301" t="s">
        <v>132</v>
      </c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13">
        <f>'SO 306 - Přeložka přivádě...'!J32</f>
        <v>0</v>
      </c>
      <c r="AH69" s="314"/>
      <c r="AI69" s="314"/>
      <c r="AJ69" s="314"/>
      <c r="AK69" s="314"/>
      <c r="AL69" s="314"/>
      <c r="AM69" s="314"/>
      <c r="AN69" s="313">
        <f t="shared" si="0"/>
        <v>0</v>
      </c>
      <c r="AO69" s="314"/>
      <c r="AP69" s="314"/>
      <c r="AQ69" s="87" t="s">
        <v>93</v>
      </c>
      <c r="AR69" s="49"/>
      <c r="AS69" s="88">
        <v>0</v>
      </c>
      <c r="AT69" s="89">
        <f t="shared" si="1"/>
        <v>0</v>
      </c>
      <c r="AU69" s="90">
        <f>'SO 306 - Přeložka přivádě...'!P94</f>
        <v>0</v>
      </c>
      <c r="AV69" s="89">
        <f>'SO 306 - Přeložka přivádě...'!J35</f>
        <v>0</v>
      </c>
      <c r="AW69" s="89">
        <f>'SO 306 - Přeložka přivádě...'!J36</f>
        <v>0</v>
      </c>
      <c r="AX69" s="89">
        <f>'SO 306 - Přeložka přivádě...'!J37</f>
        <v>0</v>
      </c>
      <c r="AY69" s="89">
        <f>'SO 306 - Přeložka přivádě...'!J38</f>
        <v>0</v>
      </c>
      <c r="AZ69" s="89">
        <f>'SO 306 - Přeložka přivádě...'!F35</f>
        <v>0</v>
      </c>
      <c r="BA69" s="89">
        <f>'SO 306 - Přeložka přivádě...'!F36</f>
        <v>0</v>
      </c>
      <c r="BB69" s="89">
        <f>'SO 306 - Přeložka přivádě...'!F37</f>
        <v>0</v>
      </c>
      <c r="BC69" s="89">
        <f>'SO 306 - Přeložka přivádě...'!F38</f>
        <v>0</v>
      </c>
      <c r="BD69" s="91">
        <f>'SO 306 - Přeložka přivádě...'!F39</f>
        <v>0</v>
      </c>
      <c r="BT69" s="27" t="s">
        <v>22</v>
      </c>
      <c r="BV69" s="27" t="s">
        <v>83</v>
      </c>
      <c r="BW69" s="27" t="s">
        <v>133</v>
      </c>
      <c r="BX69" s="27" t="s">
        <v>115</v>
      </c>
      <c r="CL69" s="27" t="s">
        <v>20</v>
      </c>
    </row>
    <row r="70" spans="1:90" s="4" customFormat="1" ht="16.5" customHeight="1">
      <c r="A70" s="86" t="s">
        <v>90</v>
      </c>
      <c r="B70" s="49"/>
      <c r="C70" s="10"/>
      <c r="D70" s="10"/>
      <c r="E70" s="301" t="s">
        <v>134</v>
      </c>
      <c r="F70" s="301"/>
      <c r="G70" s="301"/>
      <c r="H70" s="301"/>
      <c r="I70" s="301"/>
      <c r="J70" s="10"/>
      <c r="K70" s="301" t="s">
        <v>135</v>
      </c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  <c r="AD70" s="301"/>
      <c r="AE70" s="301"/>
      <c r="AF70" s="301"/>
      <c r="AG70" s="313">
        <f>'SO 307 - Přeložka vodovod...'!J32</f>
        <v>0</v>
      </c>
      <c r="AH70" s="314"/>
      <c r="AI70" s="314"/>
      <c r="AJ70" s="314"/>
      <c r="AK70" s="314"/>
      <c r="AL70" s="314"/>
      <c r="AM70" s="314"/>
      <c r="AN70" s="313">
        <f t="shared" si="0"/>
        <v>0</v>
      </c>
      <c r="AO70" s="314"/>
      <c r="AP70" s="314"/>
      <c r="AQ70" s="87" t="s">
        <v>93</v>
      </c>
      <c r="AR70" s="49"/>
      <c r="AS70" s="88">
        <v>0</v>
      </c>
      <c r="AT70" s="89">
        <f t="shared" si="1"/>
        <v>0</v>
      </c>
      <c r="AU70" s="90">
        <f>'SO 307 - Přeložka vodovod...'!P94</f>
        <v>0</v>
      </c>
      <c r="AV70" s="89">
        <f>'SO 307 - Přeložka vodovod...'!J35</f>
        <v>0</v>
      </c>
      <c r="AW70" s="89">
        <f>'SO 307 - Přeložka vodovod...'!J36</f>
        <v>0</v>
      </c>
      <c r="AX70" s="89">
        <f>'SO 307 - Přeložka vodovod...'!J37</f>
        <v>0</v>
      </c>
      <c r="AY70" s="89">
        <f>'SO 307 - Přeložka vodovod...'!J38</f>
        <v>0</v>
      </c>
      <c r="AZ70" s="89">
        <f>'SO 307 - Přeložka vodovod...'!F35</f>
        <v>0</v>
      </c>
      <c r="BA70" s="89">
        <f>'SO 307 - Přeložka vodovod...'!F36</f>
        <v>0</v>
      </c>
      <c r="BB70" s="89">
        <f>'SO 307 - Přeložka vodovod...'!F37</f>
        <v>0</v>
      </c>
      <c r="BC70" s="89">
        <f>'SO 307 - Přeložka vodovod...'!F38</f>
        <v>0</v>
      </c>
      <c r="BD70" s="91">
        <f>'SO 307 - Přeložka vodovod...'!F39</f>
        <v>0</v>
      </c>
      <c r="BT70" s="27" t="s">
        <v>22</v>
      </c>
      <c r="BV70" s="27" t="s">
        <v>83</v>
      </c>
      <c r="BW70" s="27" t="s">
        <v>136</v>
      </c>
      <c r="BX70" s="27" t="s">
        <v>115</v>
      </c>
      <c r="CL70" s="27" t="s">
        <v>20</v>
      </c>
    </row>
    <row r="71" spans="1:90" s="4" customFormat="1" ht="16.5" customHeight="1">
      <c r="A71" s="86" t="s">
        <v>90</v>
      </c>
      <c r="B71" s="49"/>
      <c r="C71" s="10"/>
      <c r="D71" s="10"/>
      <c r="E71" s="301" t="s">
        <v>137</v>
      </c>
      <c r="F71" s="301"/>
      <c r="G71" s="301"/>
      <c r="H71" s="301"/>
      <c r="I71" s="301"/>
      <c r="J71" s="10"/>
      <c r="K71" s="301" t="s">
        <v>138</v>
      </c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301"/>
      <c r="AG71" s="313">
        <f>'SO 308 - Splašková kanali...'!J32</f>
        <v>0</v>
      </c>
      <c r="AH71" s="314"/>
      <c r="AI71" s="314"/>
      <c r="AJ71" s="314"/>
      <c r="AK71" s="314"/>
      <c r="AL71" s="314"/>
      <c r="AM71" s="314"/>
      <c r="AN71" s="313">
        <f t="shared" si="0"/>
        <v>0</v>
      </c>
      <c r="AO71" s="314"/>
      <c r="AP71" s="314"/>
      <c r="AQ71" s="87" t="s">
        <v>93</v>
      </c>
      <c r="AR71" s="49"/>
      <c r="AS71" s="88">
        <v>0</v>
      </c>
      <c r="AT71" s="89">
        <f t="shared" si="1"/>
        <v>0</v>
      </c>
      <c r="AU71" s="90">
        <f>'SO 308 - Splašková kanali...'!P91</f>
        <v>0</v>
      </c>
      <c r="AV71" s="89">
        <f>'SO 308 - Splašková kanali...'!J35</f>
        <v>0</v>
      </c>
      <c r="AW71" s="89">
        <f>'SO 308 - Splašková kanali...'!J36</f>
        <v>0</v>
      </c>
      <c r="AX71" s="89">
        <f>'SO 308 - Splašková kanali...'!J37</f>
        <v>0</v>
      </c>
      <c r="AY71" s="89">
        <f>'SO 308 - Splašková kanali...'!J38</f>
        <v>0</v>
      </c>
      <c r="AZ71" s="89">
        <f>'SO 308 - Splašková kanali...'!F35</f>
        <v>0</v>
      </c>
      <c r="BA71" s="89">
        <f>'SO 308 - Splašková kanali...'!F36</f>
        <v>0</v>
      </c>
      <c r="BB71" s="89">
        <f>'SO 308 - Splašková kanali...'!F37</f>
        <v>0</v>
      </c>
      <c r="BC71" s="89">
        <f>'SO 308 - Splašková kanali...'!F38</f>
        <v>0</v>
      </c>
      <c r="BD71" s="91">
        <f>'SO 308 - Splašková kanali...'!F39</f>
        <v>0</v>
      </c>
      <c r="BT71" s="27" t="s">
        <v>22</v>
      </c>
      <c r="BV71" s="27" t="s">
        <v>83</v>
      </c>
      <c r="BW71" s="27" t="s">
        <v>139</v>
      </c>
      <c r="BX71" s="27" t="s">
        <v>115</v>
      </c>
      <c r="CL71" s="27" t="s">
        <v>20</v>
      </c>
    </row>
    <row r="72" spans="1:90" s="4" customFormat="1" ht="16.5" customHeight="1">
      <c r="A72" s="86" t="s">
        <v>90</v>
      </c>
      <c r="B72" s="49"/>
      <c r="C72" s="10"/>
      <c r="D72" s="10"/>
      <c r="E72" s="301" t="s">
        <v>140</v>
      </c>
      <c r="F72" s="301"/>
      <c r="G72" s="301"/>
      <c r="H72" s="301"/>
      <c r="I72" s="301"/>
      <c r="J72" s="10"/>
      <c r="K72" s="301" t="s">
        <v>141</v>
      </c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B72" s="301"/>
      <c r="AC72" s="301"/>
      <c r="AD72" s="301"/>
      <c r="AE72" s="301"/>
      <c r="AF72" s="301"/>
      <c r="AG72" s="313">
        <f>'SO 309 - Kanalizační příp...'!J32</f>
        <v>0</v>
      </c>
      <c r="AH72" s="314"/>
      <c r="AI72" s="314"/>
      <c r="AJ72" s="314"/>
      <c r="AK72" s="314"/>
      <c r="AL72" s="314"/>
      <c r="AM72" s="314"/>
      <c r="AN72" s="313">
        <f t="shared" si="0"/>
        <v>0</v>
      </c>
      <c r="AO72" s="314"/>
      <c r="AP72" s="314"/>
      <c r="AQ72" s="87" t="s">
        <v>93</v>
      </c>
      <c r="AR72" s="49"/>
      <c r="AS72" s="88">
        <v>0</v>
      </c>
      <c r="AT72" s="89">
        <f t="shared" si="1"/>
        <v>0</v>
      </c>
      <c r="AU72" s="90">
        <f>'SO 309 - Kanalizační příp...'!P90</f>
        <v>0</v>
      </c>
      <c r="AV72" s="89">
        <f>'SO 309 - Kanalizační příp...'!J35</f>
        <v>0</v>
      </c>
      <c r="AW72" s="89">
        <f>'SO 309 - Kanalizační příp...'!J36</f>
        <v>0</v>
      </c>
      <c r="AX72" s="89">
        <f>'SO 309 - Kanalizační příp...'!J37</f>
        <v>0</v>
      </c>
      <c r="AY72" s="89">
        <f>'SO 309 - Kanalizační příp...'!J38</f>
        <v>0</v>
      </c>
      <c r="AZ72" s="89">
        <f>'SO 309 - Kanalizační příp...'!F35</f>
        <v>0</v>
      </c>
      <c r="BA72" s="89">
        <f>'SO 309 - Kanalizační příp...'!F36</f>
        <v>0</v>
      </c>
      <c r="BB72" s="89">
        <f>'SO 309 - Kanalizační příp...'!F37</f>
        <v>0</v>
      </c>
      <c r="BC72" s="89">
        <f>'SO 309 - Kanalizační příp...'!F38</f>
        <v>0</v>
      </c>
      <c r="BD72" s="91">
        <f>'SO 309 - Kanalizační příp...'!F39</f>
        <v>0</v>
      </c>
      <c r="BT72" s="27" t="s">
        <v>22</v>
      </c>
      <c r="BV72" s="27" t="s">
        <v>83</v>
      </c>
      <c r="BW72" s="27" t="s">
        <v>142</v>
      </c>
      <c r="BX72" s="27" t="s">
        <v>115</v>
      </c>
      <c r="CL72" s="27" t="s">
        <v>20</v>
      </c>
    </row>
    <row r="73" spans="2:91" s="7" customFormat="1" ht="16.5" customHeight="1">
      <c r="B73" s="77"/>
      <c r="C73" s="78"/>
      <c r="D73" s="300" t="s">
        <v>143</v>
      </c>
      <c r="E73" s="300"/>
      <c r="F73" s="300"/>
      <c r="G73" s="300"/>
      <c r="H73" s="300"/>
      <c r="I73" s="79"/>
      <c r="J73" s="300" t="s">
        <v>144</v>
      </c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10">
        <f>ROUND(SUM(AG74:AG75),2)</f>
        <v>0</v>
      </c>
      <c r="AH73" s="311"/>
      <c r="AI73" s="311"/>
      <c r="AJ73" s="311"/>
      <c r="AK73" s="311"/>
      <c r="AL73" s="311"/>
      <c r="AM73" s="311"/>
      <c r="AN73" s="312">
        <f t="shared" si="0"/>
        <v>0</v>
      </c>
      <c r="AO73" s="311"/>
      <c r="AP73" s="311"/>
      <c r="AQ73" s="80" t="s">
        <v>87</v>
      </c>
      <c r="AR73" s="77"/>
      <c r="AS73" s="81">
        <f>ROUND(SUM(AS74:AS75),2)</f>
        <v>0</v>
      </c>
      <c r="AT73" s="82">
        <f t="shared" si="1"/>
        <v>0</v>
      </c>
      <c r="AU73" s="83">
        <f>ROUND(SUM(AU74:AU75),5)</f>
        <v>0</v>
      </c>
      <c r="AV73" s="82">
        <f>ROUND(AZ73*L29,2)</f>
        <v>0</v>
      </c>
      <c r="AW73" s="82">
        <f>ROUND(BA73*L30,2)</f>
        <v>0</v>
      </c>
      <c r="AX73" s="82">
        <f>ROUND(BB73*L29,2)</f>
        <v>0</v>
      </c>
      <c r="AY73" s="82">
        <f>ROUND(BC73*L30,2)</f>
        <v>0</v>
      </c>
      <c r="AZ73" s="82">
        <f>ROUND(SUM(AZ74:AZ75),2)</f>
        <v>0</v>
      </c>
      <c r="BA73" s="82">
        <f>ROUND(SUM(BA74:BA75),2)</f>
        <v>0</v>
      </c>
      <c r="BB73" s="82">
        <f>ROUND(SUM(BB74:BB75),2)</f>
        <v>0</v>
      </c>
      <c r="BC73" s="82">
        <f>ROUND(SUM(BC74:BC75),2)</f>
        <v>0</v>
      </c>
      <c r="BD73" s="84">
        <f>ROUND(SUM(BD74:BD75),2)</f>
        <v>0</v>
      </c>
      <c r="BS73" s="85" t="s">
        <v>80</v>
      </c>
      <c r="BT73" s="85" t="s">
        <v>88</v>
      </c>
      <c r="BU73" s="85" t="s">
        <v>82</v>
      </c>
      <c r="BV73" s="85" t="s">
        <v>83</v>
      </c>
      <c r="BW73" s="85" t="s">
        <v>145</v>
      </c>
      <c r="BX73" s="85" t="s">
        <v>5</v>
      </c>
      <c r="CL73" s="85" t="s">
        <v>20</v>
      </c>
      <c r="CM73" s="85" t="s">
        <v>22</v>
      </c>
    </row>
    <row r="74" spans="1:90" s="4" customFormat="1" ht="16.5" customHeight="1">
      <c r="A74" s="86" t="s">
        <v>90</v>
      </c>
      <c r="B74" s="49"/>
      <c r="C74" s="10"/>
      <c r="D74" s="10"/>
      <c r="E74" s="301" t="s">
        <v>146</v>
      </c>
      <c r="F74" s="301"/>
      <c r="G74" s="301"/>
      <c r="H74" s="301"/>
      <c r="I74" s="301"/>
      <c r="J74" s="10"/>
      <c r="K74" s="301" t="s">
        <v>147</v>
      </c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13">
        <f>'SO 401 - Veřejné osvětlení'!J32</f>
        <v>0</v>
      </c>
      <c r="AH74" s="314"/>
      <c r="AI74" s="314"/>
      <c r="AJ74" s="314"/>
      <c r="AK74" s="314"/>
      <c r="AL74" s="314"/>
      <c r="AM74" s="314"/>
      <c r="AN74" s="313">
        <f t="shared" si="0"/>
        <v>0</v>
      </c>
      <c r="AO74" s="314"/>
      <c r="AP74" s="314"/>
      <c r="AQ74" s="87" t="s">
        <v>93</v>
      </c>
      <c r="AR74" s="49"/>
      <c r="AS74" s="88">
        <v>0</v>
      </c>
      <c r="AT74" s="89">
        <f t="shared" si="1"/>
        <v>0</v>
      </c>
      <c r="AU74" s="90">
        <f>'SO 401 - Veřejné osvětlení'!P94</f>
        <v>0</v>
      </c>
      <c r="AV74" s="89">
        <f>'SO 401 - Veřejné osvětlení'!J35</f>
        <v>0</v>
      </c>
      <c r="AW74" s="89">
        <f>'SO 401 - Veřejné osvětlení'!J36</f>
        <v>0</v>
      </c>
      <c r="AX74" s="89">
        <f>'SO 401 - Veřejné osvětlení'!J37</f>
        <v>0</v>
      </c>
      <c r="AY74" s="89">
        <f>'SO 401 - Veřejné osvětlení'!J38</f>
        <v>0</v>
      </c>
      <c r="AZ74" s="89">
        <f>'SO 401 - Veřejné osvětlení'!F35</f>
        <v>0</v>
      </c>
      <c r="BA74" s="89">
        <f>'SO 401 - Veřejné osvětlení'!F36</f>
        <v>0</v>
      </c>
      <c r="BB74" s="89">
        <f>'SO 401 - Veřejné osvětlení'!F37</f>
        <v>0</v>
      </c>
      <c r="BC74" s="89">
        <f>'SO 401 - Veřejné osvětlení'!F38</f>
        <v>0</v>
      </c>
      <c r="BD74" s="91">
        <f>'SO 401 - Veřejné osvětlení'!F39</f>
        <v>0</v>
      </c>
      <c r="BT74" s="27" t="s">
        <v>22</v>
      </c>
      <c r="BV74" s="27" t="s">
        <v>83</v>
      </c>
      <c r="BW74" s="27" t="s">
        <v>148</v>
      </c>
      <c r="BX74" s="27" t="s">
        <v>145</v>
      </c>
      <c r="CL74" s="27" t="s">
        <v>20</v>
      </c>
    </row>
    <row r="75" spans="1:90" s="4" customFormat="1" ht="16.5" customHeight="1">
      <c r="A75" s="86" t="s">
        <v>90</v>
      </c>
      <c r="B75" s="49"/>
      <c r="C75" s="10"/>
      <c r="D75" s="10"/>
      <c r="E75" s="301" t="s">
        <v>149</v>
      </c>
      <c r="F75" s="301"/>
      <c r="G75" s="301"/>
      <c r="H75" s="301"/>
      <c r="I75" s="301"/>
      <c r="J75" s="10"/>
      <c r="K75" s="301" t="s">
        <v>150</v>
      </c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13">
        <f>'SO 402 - Příprava chránič...'!J32</f>
        <v>0</v>
      </c>
      <c r="AH75" s="314"/>
      <c r="AI75" s="314"/>
      <c r="AJ75" s="314"/>
      <c r="AK75" s="314"/>
      <c r="AL75" s="314"/>
      <c r="AM75" s="314"/>
      <c r="AN75" s="313">
        <f t="shared" si="0"/>
        <v>0</v>
      </c>
      <c r="AO75" s="314"/>
      <c r="AP75" s="314"/>
      <c r="AQ75" s="87" t="s">
        <v>93</v>
      </c>
      <c r="AR75" s="49"/>
      <c r="AS75" s="88">
        <v>0</v>
      </c>
      <c r="AT75" s="89">
        <f t="shared" si="1"/>
        <v>0</v>
      </c>
      <c r="AU75" s="90">
        <f>'SO 402 - Příprava chránič...'!P92</f>
        <v>0</v>
      </c>
      <c r="AV75" s="89">
        <f>'SO 402 - Příprava chránič...'!J35</f>
        <v>0</v>
      </c>
      <c r="AW75" s="89">
        <f>'SO 402 - Příprava chránič...'!J36</f>
        <v>0</v>
      </c>
      <c r="AX75" s="89">
        <f>'SO 402 - Příprava chránič...'!J37</f>
        <v>0</v>
      </c>
      <c r="AY75" s="89">
        <f>'SO 402 - Příprava chránič...'!J38</f>
        <v>0</v>
      </c>
      <c r="AZ75" s="89">
        <f>'SO 402 - Příprava chránič...'!F35</f>
        <v>0</v>
      </c>
      <c r="BA75" s="89">
        <f>'SO 402 - Příprava chránič...'!F36</f>
        <v>0</v>
      </c>
      <c r="BB75" s="89">
        <f>'SO 402 - Příprava chránič...'!F37</f>
        <v>0</v>
      </c>
      <c r="BC75" s="89">
        <f>'SO 402 - Příprava chránič...'!F38</f>
        <v>0</v>
      </c>
      <c r="BD75" s="91">
        <f>'SO 402 - Příprava chránič...'!F39</f>
        <v>0</v>
      </c>
      <c r="BT75" s="27" t="s">
        <v>22</v>
      </c>
      <c r="BV75" s="27" t="s">
        <v>83</v>
      </c>
      <c r="BW75" s="27" t="s">
        <v>151</v>
      </c>
      <c r="BX75" s="27" t="s">
        <v>145</v>
      </c>
      <c r="CL75" s="27" t="s">
        <v>20</v>
      </c>
    </row>
    <row r="76" spans="2:91" s="7" customFormat="1" ht="16.5" customHeight="1">
      <c r="B76" s="77"/>
      <c r="C76" s="78"/>
      <c r="D76" s="300" t="s">
        <v>152</v>
      </c>
      <c r="E76" s="300"/>
      <c r="F76" s="300"/>
      <c r="G76" s="300"/>
      <c r="H76" s="300"/>
      <c r="I76" s="79"/>
      <c r="J76" s="300" t="s">
        <v>153</v>
      </c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10">
        <f>ROUND(AG77,2)</f>
        <v>0</v>
      </c>
      <c r="AH76" s="311"/>
      <c r="AI76" s="311"/>
      <c r="AJ76" s="311"/>
      <c r="AK76" s="311"/>
      <c r="AL76" s="311"/>
      <c r="AM76" s="311"/>
      <c r="AN76" s="312">
        <f t="shared" si="0"/>
        <v>0</v>
      </c>
      <c r="AO76" s="311"/>
      <c r="AP76" s="311"/>
      <c r="AQ76" s="80" t="s">
        <v>87</v>
      </c>
      <c r="AR76" s="77"/>
      <c r="AS76" s="81">
        <f>ROUND(AS77,2)</f>
        <v>0</v>
      </c>
      <c r="AT76" s="82">
        <f t="shared" si="1"/>
        <v>0</v>
      </c>
      <c r="AU76" s="83">
        <f>ROUND(AU77,5)</f>
        <v>0</v>
      </c>
      <c r="AV76" s="82">
        <f>ROUND(AZ76*L29,2)</f>
        <v>0</v>
      </c>
      <c r="AW76" s="82">
        <f>ROUND(BA76*L30,2)</f>
        <v>0</v>
      </c>
      <c r="AX76" s="82">
        <f>ROUND(BB76*L29,2)</f>
        <v>0</v>
      </c>
      <c r="AY76" s="82">
        <f>ROUND(BC76*L30,2)</f>
        <v>0</v>
      </c>
      <c r="AZ76" s="82">
        <f>ROUND(AZ77,2)</f>
        <v>0</v>
      </c>
      <c r="BA76" s="82">
        <f>ROUND(BA77,2)</f>
        <v>0</v>
      </c>
      <c r="BB76" s="82">
        <f>ROUND(BB77,2)</f>
        <v>0</v>
      </c>
      <c r="BC76" s="82">
        <f>ROUND(BC77,2)</f>
        <v>0</v>
      </c>
      <c r="BD76" s="84">
        <f>ROUND(BD77,2)</f>
        <v>0</v>
      </c>
      <c r="BS76" s="85" t="s">
        <v>80</v>
      </c>
      <c r="BT76" s="85" t="s">
        <v>88</v>
      </c>
      <c r="BU76" s="85" t="s">
        <v>82</v>
      </c>
      <c r="BV76" s="85" t="s">
        <v>83</v>
      </c>
      <c r="BW76" s="85" t="s">
        <v>154</v>
      </c>
      <c r="BX76" s="85" t="s">
        <v>5</v>
      </c>
      <c r="CL76" s="85" t="s">
        <v>20</v>
      </c>
      <c r="CM76" s="85" t="s">
        <v>22</v>
      </c>
    </row>
    <row r="77" spans="1:90" s="4" customFormat="1" ht="16.5" customHeight="1">
      <c r="A77" s="86" t="s">
        <v>90</v>
      </c>
      <c r="B77" s="49"/>
      <c r="C77" s="10"/>
      <c r="D77" s="10"/>
      <c r="E77" s="301" t="s">
        <v>155</v>
      </c>
      <c r="F77" s="301"/>
      <c r="G77" s="301"/>
      <c r="H77" s="301"/>
      <c r="I77" s="301"/>
      <c r="J77" s="10"/>
      <c r="K77" s="301" t="s">
        <v>156</v>
      </c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13">
        <f>'SO 801 - Sadové úpravy'!J32</f>
        <v>0</v>
      </c>
      <c r="AH77" s="314"/>
      <c r="AI77" s="314"/>
      <c r="AJ77" s="314"/>
      <c r="AK77" s="314"/>
      <c r="AL77" s="314"/>
      <c r="AM77" s="314"/>
      <c r="AN77" s="313">
        <f t="shared" si="0"/>
        <v>0</v>
      </c>
      <c r="AO77" s="314"/>
      <c r="AP77" s="314"/>
      <c r="AQ77" s="87" t="s">
        <v>93</v>
      </c>
      <c r="AR77" s="49"/>
      <c r="AS77" s="88">
        <v>0</v>
      </c>
      <c r="AT77" s="89">
        <f t="shared" si="1"/>
        <v>0</v>
      </c>
      <c r="AU77" s="90">
        <f>'SO 801 - Sadové úpravy'!P88</f>
        <v>0</v>
      </c>
      <c r="AV77" s="89">
        <f>'SO 801 - Sadové úpravy'!J35</f>
        <v>0</v>
      </c>
      <c r="AW77" s="89">
        <f>'SO 801 - Sadové úpravy'!J36</f>
        <v>0</v>
      </c>
      <c r="AX77" s="89">
        <f>'SO 801 - Sadové úpravy'!J37</f>
        <v>0</v>
      </c>
      <c r="AY77" s="89">
        <f>'SO 801 - Sadové úpravy'!J38</f>
        <v>0</v>
      </c>
      <c r="AZ77" s="89">
        <f>'SO 801 - Sadové úpravy'!F35</f>
        <v>0</v>
      </c>
      <c r="BA77" s="89">
        <f>'SO 801 - Sadové úpravy'!F36</f>
        <v>0</v>
      </c>
      <c r="BB77" s="89">
        <f>'SO 801 - Sadové úpravy'!F37</f>
        <v>0</v>
      </c>
      <c r="BC77" s="89">
        <f>'SO 801 - Sadové úpravy'!F38</f>
        <v>0</v>
      </c>
      <c r="BD77" s="91">
        <f>'SO 801 - Sadové úpravy'!F39</f>
        <v>0</v>
      </c>
      <c r="BT77" s="27" t="s">
        <v>22</v>
      </c>
      <c r="BV77" s="27" t="s">
        <v>83</v>
      </c>
      <c r="BW77" s="27" t="s">
        <v>157</v>
      </c>
      <c r="BX77" s="27" t="s">
        <v>154</v>
      </c>
      <c r="CL77" s="27" t="s">
        <v>20</v>
      </c>
    </row>
    <row r="78" spans="1:91" s="7" customFormat="1" ht="16.5" customHeight="1">
      <c r="A78" s="86" t="s">
        <v>90</v>
      </c>
      <c r="B78" s="77"/>
      <c r="C78" s="78"/>
      <c r="D78" s="300" t="s">
        <v>158</v>
      </c>
      <c r="E78" s="300"/>
      <c r="F78" s="300"/>
      <c r="G78" s="300"/>
      <c r="H78" s="300"/>
      <c r="I78" s="79"/>
      <c r="J78" s="300" t="s">
        <v>159</v>
      </c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12">
        <f>'VON - Vedlejší a ostatní ...'!J30</f>
        <v>0</v>
      </c>
      <c r="AH78" s="311"/>
      <c r="AI78" s="311"/>
      <c r="AJ78" s="311"/>
      <c r="AK78" s="311"/>
      <c r="AL78" s="311"/>
      <c r="AM78" s="311"/>
      <c r="AN78" s="312">
        <f t="shared" si="0"/>
        <v>0</v>
      </c>
      <c r="AO78" s="311"/>
      <c r="AP78" s="311"/>
      <c r="AQ78" s="80" t="s">
        <v>87</v>
      </c>
      <c r="AR78" s="77"/>
      <c r="AS78" s="92">
        <v>0</v>
      </c>
      <c r="AT78" s="93">
        <f t="shared" si="1"/>
        <v>0</v>
      </c>
      <c r="AU78" s="94">
        <f>'VON - Vedlejší a ostatní ...'!P91</f>
        <v>0</v>
      </c>
      <c r="AV78" s="93">
        <f>'VON - Vedlejší a ostatní ...'!J33</f>
        <v>0</v>
      </c>
      <c r="AW78" s="93">
        <f>'VON - Vedlejší a ostatní ...'!J34</f>
        <v>0</v>
      </c>
      <c r="AX78" s="93">
        <f>'VON - Vedlejší a ostatní ...'!J35</f>
        <v>0</v>
      </c>
      <c r="AY78" s="93">
        <f>'VON - Vedlejší a ostatní ...'!J36</f>
        <v>0</v>
      </c>
      <c r="AZ78" s="93">
        <f>'VON - Vedlejší a ostatní ...'!F33</f>
        <v>0</v>
      </c>
      <c r="BA78" s="93">
        <f>'VON - Vedlejší a ostatní ...'!F34</f>
        <v>0</v>
      </c>
      <c r="BB78" s="93">
        <f>'VON - Vedlejší a ostatní ...'!F35</f>
        <v>0</v>
      </c>
      <c r="BC78" s="93">
        <f>'VON - Vedlejší a ostatní ...'!F36</f>
        <v>0</v>
      </c>
      <c r="BD78" s="95">
        <f>'VON - Vedlejší a ostatní ...'!F37</f>
        <v>0</v>
      </c>
      <c r="BT78" s="85" t="s">
        <v>88</v>
      </c>
      <c r="BV78" s="85" t="s">
        <v>83</v>
      </c>
      <c r="BW78" s="85" t="s">
        <v>160</v>
      </c>
      <c r="BX78" s="85" t="s">
        <v>5</v>
      </c>
      <c r="CL78" s="85" t="s">
        <v>20</v>
      </c>
      <c r="CM78" s="85" t="s">
        <v>22</v>
      </c>
    </row>
    <row r="79" spans="1:57" s="2" customFormat="1" ht="30" customHeight="1">
      <c r="A79" s="35"/>
      <c r="B79" s="36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6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s="2" customFormat="1" ht="7" customHeight="1">
      <c r="A80" s="35"/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36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</sheetData>
  <mergeCells count="134">
    <mergeCell ref="K74:AF74"/>
    <mergeCell ref="E74:I74"/>
    <mergeCell ref="K75:AF75"/>
    <mergeCell ref="E75:I75"/>
    <mergeCell ref="J76:AF76"/>
    <mergeCell ref="D76:H76"/>
    <mergeCell ref="E77:I77"/>
    <mergeCell ref="K77:AF77"/>
    <mergeCell ref="J78:AF78"/>
    <mergeCell ref="D78:H78"/>
    <mergeCell ref="K69:AF69"/>
    <mergeCell ref="E69:I69"/>
    <mergeCell ref="K70:AF70"/>
    <mergeCell ref="E70:I70"/>
    <mergeCell ref="E71:I71"/>
    <mergeCell ref="K71:AF71"/>
    <mergeCell ref="E72:I72"/>
    <mergeCell ref="K72:AF72"/>
    <mergeCell ref="D73:H73"/>
    <mergeCell ref="J73:AF73"/>
    <mergeCell ref="K64:AF64"/>
    <mergeCell ref="E64:I64"/>
    <mergeCell ref="K65:AF65"/>
    <mergeCell ref="E65:I65"/>
    <mergeCell ref="K66:AF66"/>
    <mergeCell ref="E66:I66"/>
    <mergeCell ref="K67:AF67"/>
    <mergeCell ref="E67:I67"/>
    <mergeCell ref="E68:I68"/>
    <mergeCell ref="K68:AF68"/>
    <mergeCell ref="AN74:AP74"/>
    <mergeCell ref="AG74:AM74"/>
    <mergeCell ref="AG75:AM75"/>
    <mergeCell ref="AN75:AP75"/>
    <mergeCell ref="AN76:AP76"/>
    <mergeCell ref="AG76:AM76"/>
    <mergeCell ref="AN77:AP77"/>
    <mergeCell ref="AG77:AM77"/>
    <mergeCell ref="AN78:AP78"/>
    <mergeCell ref="AG78:AM78"/>
    <mergeCell ref="AN69:AP69"/>
    <mergeCell ref="AG69:AM69"/>
    <mergeCell ref="AG70:AM70"/>
    <mergeCell ref="AN70:AP70"/>
    <mergeCell ref="AG71:AM71"/>
    <mergeCell ref="AN71:AP71"/>
    <mergeCell ref="AG72:AM72"/>
    <mergeCell ref="AN72:AP72"/>
    <mergeCell ref="AG73:AM73"/>
    <mergeCell ref="AN73:AP73"/>
    <mergeCell ref="AG64:AM64"/>
    <mergeCell ref="AN64:AP64"/>
    <mergeCell ref="AN65:AP65"/>
    <mergeCell ref="AG65:AM65"/>
    <mergeCell ref="AN66:AP66"/>
    <mergeCell ref="AG66:AM66"/>
    <mergeCell ref="AG67:AM67"/>
    <mergeCell ref="AN67:AP67"/>
    <mergeCell ref="AN68:AP68"/>
    <mergeCell ref="AG68:AM68"/>
    <mergeCell ref="L33:P33"/>
    <mergeCell ref="AK33:AO33"/>
    <mergeCell ref="W33:AE33"/>
    <mergeCell ref="AK35:AO35"/>
    <mergeCell ref="X35:AB35"/>
    <mergeCell ref="AR2:BE2"/>
    <mergeCell ref="AG61:AM61"/>
    <mergeCell ref="AN61:AP61"/>
    <mergeCell ref="AG62:AM62"/>
    <mergeCell ref="AN62:AP6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D63:H63"/>
    <mergeCell ref="J63:AF63"/>
    <mergeCell ref="AM47:AN47"/>
    <mergeCell ref="AM49:AP49"/>
    <mergeCell ref="AS49:AT51"/>
    <mergeCell ref="AM50:AP50"/>
    <mergeCell ref="AG52:AM52"/>
    <mergeCell ref="AN52:AP52"/>
    <mergeCell ref="AG55:AM55"/>
    <mergeCell ref="AN55:AP55"/>
    <mergeCell ref="AG56:AM56"/>
    <mergeCell ref="AN56:AP56"/>
    <mergeCell ref="AN57:AP57"/>
    <mergeCell ref="AG57:AM57"/>
    <mergeCell ref="AN58:AP58"/>
    <mergeCell ref="AG58:AM58"/>
    <mergeCell ref="AG59:AM59"/>
    <mergeCell ref="AN59:AP59"/>
    <mergeCell ref="AG60:AM60"/>
    <mergeCell ref="AN60:AP60"/>
    <mergeCell ref="AG54:AM54"/>
    <mergeCell ref="AN54:AP54"/>
    <mergeCell ref="AN63:AP63"/>
    <mergeCell ref="AG63:AM63"/>
    <mergeCell ref="K58:AF58"/>
    <mergeCell ref="E58:I58"/>
    <mergeCell ref="K59:AF59"/>
    <mergeCell ref="E59:I59"/>
    <mergeCell ref="E60:I60"/>
    <mergeCell ref="K60:AF60"/>
    <mergeCell ref="K61:AF61"/>
    <mergeCell ref="E61:I61"/>
    <mergeCell ref="K62:AF62"/>
    <mergeCell ref="E62:I62"/>
    <mergeCell ref="L45:AO45"/>
    <mergeCell ref="I52:AF52"/>
    <mergeCell ref="C52:G52"/>
    <mergeCell ref="J55:AF55"/>
    <mergeCell ref="D55:H55"/>
    <mergeCell ref="E56:I56"/>
    <mergeCell ref="K56:AF56"/>
    <mergeCell ref="E57:I57"/>
    <mergeCell ref="K57:AF57"/>
  </mergeCells>
  <hyperlinks>
    <hyperlink ref="A56" location="'SO 101 - Místní komunikace'!C2" display="/"/>
    <hyperlink ref="A57" location="'SO 102 - Chodník'!C2" display="/"/>
    <hyperlink ref="A58" location="'SO 103 - Parkovací stání '!C2" display="/"/>
    <hyperlink ref="A59" location="'SO 104 - Sjezdy'!C2" display="/"/>
    <hyperlink ref="A60" location="'SO 105 - Plocha pro třídě...'!C2" display="/"/>
    <hyperlink ref="A61" location="'SO 106 - Sklad nářadí'!C2" display="/"/>
    <hyperlink ref="A62" location="'SO 107 - Víceúčelové hřiště'!C2" display="/"/>
    <hyperlink ref="A64" location="'SO 301 - Dešťová kanalizace'!C2" display="/"/>
    <hyperlink ref="A65" location="'SO 302 - Kanalizační příp...'!C2" display="/"/>
    <hyperlink ref="A66" location="'SO 303 - Retenční nádrž'!C2" display="/"/>
    <hyperlink ref="A67" location="'SO 304 - Vodovodní řad'!C2" display="/"/>
    <hyperlink ref="A68" location="'SO 305 - Vodovodní přípojky'!C2" display="/"/>
    <hyperlink ref="A69" location="'SO 306 - Přeložka přivádě...'!C2" display="/"/>
    <hyperlink ref="A70" location="'SO 307 - Přeložka vodovod...'!C2" display="/"/>
    <hyperlink ref="A71" location="'SO 308 - Splašková kanali...'!C2" display="/"/>
    <hyperlink ref="A72" location="'SO 309 - Kanalizační příp...'!C2" display="/"/>
    <hyperlink ref="A74" location="'SO 401 - Veřejné osvětlení'!C2" display="/"/>
    <hyperlink ref="A75" location="'SO 402 - Příprava chránič...'!C2" display="/"/>
    <hyperlink ref="A77" location="'SO 801 - Sadové úpravy'!C2" display="/"/>
    <hyperlink ref="A7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121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1079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1360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ROUND(J90,2)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ROUND((SUM(BE90:BE198)),2)</f>
        <v>0</v>
      </c>
      <c r="G35" s="35"/>
      <c r="H35" s="35"/>
      <c r="I35" s="104">
        <v>0.21</v>
      </c>
      <c r="J35" s="103">
        <f>ROUND(((SUM(BE90:BE198))*I35),2)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ROUND((SUM(BF90:BF198)),2)</f>
        <v>0</v>
      </c>
      <c r="G36" s="35"/>
      <c r="H36" s="35"/>
      <c r="I36" s="104">
        <v>0.15</v>
      </c>
      <c r="J36" s="103">
        <f>ROUND(((SUM(BF90:BF198))*I36),2)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ROUND((SUM(BG90:BG198)),2)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ROUND((SUM(BH90:BH198)),2)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ROUND((SUM(BI90:BI198)),2)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1079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302 - Kanalizační přípojky dešťové kanalizace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J90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J91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J92</f>
        <v>0</v>
      </c>
      <c r="L65" s="118"/>
    </row>
    <row r="66" spans="2:12" s="10" customFormat="1" ht="19.9" customHeight="1">
      <c r="B66" s="118"/>
      <c r="D66" s="119" t="s">
        <v>871</v>
      </c>
      <c r="E66" s="120"/>
      <c r="F66" s="120"/>
      <c r="G66" s="120"/>
      <c r="H66" s="120"/>
      <c r="I66" s="120"/>
      <c r="J66" s="121">
        <f>J136</f>
        <v>0</v>
      </c>
      <c r="L66" s="118"/>
    </row>
    <row r="67" spans="2:12" s="10" customFormat="1" ht="19.9" customHeight="1">
      <c r="B67" s="118"/>
      <c r="D67" s="119" t="s">
        <v>872</v>
      </c>
      <c r="E67" s="120"/>
      <c r="F67" s="120"/>
      <c r="G67" s="120"/>
      <c r="H67" s="120"/>
      <c r="I67" s="120"/>
      <c r="J67" s="121">
        <f>J143</f>
        <v>0</v>
      </c>
      <c r="L67" s="118"/>
    </row>
    <row r="68" spans="2:12" s="10" customFormat="1" ht="19.9" customHeight="1">
      <c r="B68" s="118"/>
      <c r="D68" s="119" t="s">
        <v>175</v>
      </c>
      <c r="E68" s="120"/>
      <c r="F68" s="120"/>
      <c r="G68" s="120"/>
      <c r="H68" s="120"/>
      <c r="I68" s="120"/>
      <c r="J68" s="121">
        <f>J196</f>
        <v>0</v>
      </c>
      <c r="L68" s="118"/>
    </row>
    <row r="69" spans="1:31" s="2" customFormat="1" ht="21.75" customHeight="1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9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7" customHeight="1">
      <c r="A70" s="35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7" customHeight="1">
      <c r="A74" s="35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5" customHeight="1">
      <c r="A75" s="35"/>
      <c r="B75" s="36"/>
      <c r="C75" s="23" t="s">
        <v>176</v>
      </c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17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5"/>
      <c r="D78" s="35"/>
      <c r="E78" s="337" t="str">
        <f>E7</f>
        <v>Výstavba ZTV Za Školou II. etapa - aktualizace</v>
      </c>
      <c r="F78" s="338"/>
      <c r="G78" s="338"/>
      <c r="H78" s="338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29" t="s">
        <v>162</v>
      </c>
      <c r="L79" s="22"/>
    </row>
    <row r="80" spans="1:31" s="2" customFormat="1" ht="16.5" customHeight="1">
      <c r="A80" s="35"/>
      <c r="B80" s="36"/>
      <c r="C80" s="35"/>
      <c r="D80" s="35"/>
      <c r="E80" s="337" t="s">
        <v>1079</v>
      </c>
      <c r="F80" s="339"/>
      <c r="G80" s="339"/>
      <c r="H80" s="339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164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295" t="str">
        <f>E11</f>
        <v>SO 302 - Kanalizační přípojky dešťové kanalizace</v>
      </c>
      <c r="F82" s="339"/>
      <c r="G82" s="339"/>
      <c r="H82" s="339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23</v>
      </c>
      <c r="D84" s="35"/>
      <c r="E84" s="35"/>
      <c r="F84" s="27" t="str">
        <f>F14</f>
        <v>Dačice</v>
      </c>
      <c r="G84" s="35"/>
      <c r="H84" s="35"/>
      <c r="I84" s="29" t="s">
        <v>25</v>
      </c>
      <c r="J84" s="53" t="str">
        <f>IF(J14="","",J14)</f>
        <v>3. 1. 2022</v>
      </c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40" customHeight="1">
      <c r="A86" s="35"/>
      <c r="B86" s="36"/>
      <c r="C86" s="29" t="s">
        <v>31</v>
      </c>
      <c r="D86" s="35"/>
      <c r="E86" s="35"/>
      <c r="F86" s="27" t="str">
        <f>E17</f>
        <v>Město Dačice, Krajířova 27, 38013 Dačice</v>
      </c>
      <c r="G86" s="35"/>
      <c r="H86" s="35"/>
      <c r="I86" s="29" t="s">
        <v>38</v>
      </c>
      <c r="J86" s="33" t="str">
        <f>E23</f>
        <v>Ing. arch. Martin Jirovský Ph.D., MBA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36</v>
      </c>
      <c r="D87" s="35"/>
      <c r="E87" s="35"/>
      <c r="F87" s="27" t="str">
        <f>IF(E20="","",E20)</f>
        <v>Vyplň údaj</v>
      </c>
      <c r="G87" s="35"/>
      <c r="H87" s="35"/>
      <c r="I87" s="29" t="s">
        <v>42</v>
      </c>
      <c r="J87" s="33" t="str">
        <f>E26</f>
        <v>Ateliér M.A.A.T., s.r.o.; Petra Stejskalová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2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22"/>
      <c r="B89" s="123"/>
      <c r="C89" s="124" t="s">
        <v>177</v>
      </c>
      <c r="D89" s="125" t="s">
        <v>66</v>
      </c>
      <c r="E89" s="125" t="s">
        <v>62</v>
      </c>
      <c r="F89" s="125" t="s">
        <v>63</v>
      </c>
      <c r="G89" s="125" t="s">
        <v>178</v>
      </c>
      <c r="H89" s="125" t="s">
        <v>179</v>
      </c>
      <c r="I89" s="125" t="s">
        <v>180</v>
      </c>
      <c r="J89" s="125" t="s">
        <v>168</v>
      </c>
      <c r="K89" s="126" t="s">
        <v>181</v>
      </c>
      <c r="L89" s="127"/>
      <c r="M89" s="60" t="s">
        <v>3</v>
      </c>
      <c r="N89" s="61" t="s">
        <v>51</v>
      </c>
      <c r="O89" s="61" t="s">
        <v>182</v>
      </c>
      <c r="P89" s="61" t="s">
        <v>183</v>
      </c>
      <c r="Q89" s="61" t="s">
        <v>184</v>
      </c>
      <c r="R89" s="61" t="s">
        <v>185</v>
      </c>
      <c r="S89" s="61" t="s">
        <v>186</v>
      </c>
      <c r="T89" s="62" t="s">
        <v>187</v>
      </c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</row>
    <row r="90" spans="1:63" s="2" customFormat="1" ht="22.75" customHeight="1">
      <c r="A90" s="35"/>
      <c r="B90" s="36"/>
      <c r="C90" s="67" t="s">
        <v>188</v>
      </c>
      <c r="D90" s="35"/>
      <c r="E90" s="35"/>
      <c r="F90" s="35"/>
      <c r="G90" s="35"/>
      <c r="H90" s="35"/>
      <c r="I90" s="35"/>
      <c r="J90" s="128">
        <f>BK90</f>
        <v>0</v>
      </c>
      <c r="K90" s="35"/>
      <c r="L90" s="36"/>
      <c r="M90" s="63"/>
      <c r="N90" s="54"/>
      <c r="O90" s="64"/>
      <c r="P90" s="129">
        <f>P91</f>
        <v>0</v>
      </c>
      <c r="Q90" s="64"/>
      <c r="R90" s="129">
        <f>R91</f>
        <v>234.63085655999998</v>
      </c>
      <c r="S90" s="64"/>
      <c r="T90" s="130">
        <f>T91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9" t="s">
        <v>80</v>
      </c>
      <c r="AU90" s="19" t="s">
        <v>169</v>
      </c>
      <c r="BK90" s="131">
        <f>BK91</f>
        <v>0</v>
      </c>
    </row>
    <row r="91" spans="2:63" s="12" customFormat="1" ht="25.9" customHeight="1">
      <c r="B91" s="132"/>
      <c r="D91" s="133" t="s">
        <v>80</v>
      </c>
      <c r="E91" s="134" t="s">
        <v>189</v>
      </c>
      <c r="F91" s="134" t="s">
        <v>190</v>
      </c>
      <c r="I91" s="135"/>
      <c r="J91" s="136">
        <f>BK91</f>
        <v>0</v>
      </c>
      <c r="L91" s="132"/>
      <c r="M91" s="137"/>
      <c r="N91" s="138"/>
      <c r="O91" s="138"/>
      <c r="P91" s="139">
        <f>P92+P136+P143+P196</f>
        <v>0</v>
      </c>
      <c r="Q91" s="138"/>
      <c r="R91" s="139">
        <f>R92+R136+R143+R196</f>
        <v>234.63085655999998</v>
      </c>
      <c r="S91" s="138"/>
      <c r="T91" s="140">
        <f>T92+T136+T143+T196</f>
        <v>0</v>
      </c>
      <c r="AR91" s="133" t="s">
        <v>88</v>
      </c>
      <c r="AT91" s="141" t="s">
        <v>80</v>
      </c>
      <c r="AU91" s="141" t="s">
        <v>81</v>
      </c>
      <c r="AY91" s="133" t="s">
        <v>191</v>
      </c>
      <c r="BK91" s="142">
        <f>BK92+BK136+BK143+BK196</f>
        <v>0</v>
      </c>
    </row>
    <row r="92" spans="2:63" s="12" customFormat="1" ht="22.75" customHeight="1">
      <c r="B92" s="132"/>
      <c r="D92" s="133" t="s">
        <v>80</v>
      </c>
      <c r="E92" s="143" t="s">
        <v>88</v>
      </c>
      <c r="F92" s="143" t="s">
        <v>192</v>
      </c>
      <c r="I92" s="135"/>
      <c r="J92" s="144">
        <f>BK92</f>
        <v>0</v>
      </c>
      <c r="L92" s="132"/>
      <c r="M92" s="137"/>
      <c r="N92" s="138"/>
      <c r="O92" s="138"/>
      <c r="P92" s="139">
        <f>SUM(P93:P135)</f>
        <v>0</v>
      </c>
      <c r="Q92" s="138"/>
      <c r="R92" s="139">
        <f>SUM(R93:R135)</f>
        <v>166.28641</v>
      </c>
      <c r="S92" s="138"/>
      <c r="T92" s="140">
        <f>SUM(T93:T135)</f>
        <v>0</v>
      </c>
      <c r="AR92" s="133" t="s">
        <v>88</v>
      </c>
      <c r="AT92" s="141" t="s">
        <v>80</v>
      </c>
      <c r="AU92" s="141" t="s">
        <v>88</v>
      </c>
      <c r="AY92" s="133" t="s">
        <v>191</v>
      </c>
      <c r="BK92" s="142">
        <f>SUM(BK93:BK135)</f>
        <v>0</v>
      </c>
    </row>
    <row r="93" spans="1:65" s="2" customFormat="1" ht="14.4" customHeight="1">
      <c r="A93" s="35"/>
      <c r="B93" s="145"/>
      <c r="C93" s="146" t="s">
        <v>88</v>
      </c>
      <c r="D93" s="146" t="s">
        <v>193</v>
      </c>
      <c r="E93" s="147" t="s">
        <v>1095</v>
      </c>
      <c r="F93" s="148" t="s">
        <v>1096</v>
      </c>
      <c r="G93" s="149" t="s">
        <v>1097</v>
      </c>
      <c r="H93" s="150">
        <v>15.2</v>
      </c>
      <c r="I93" s="151"/>
      <c r="J93" s="152">
        <f>ROUND(I93*H93,2)</f>
        <v>0</v>
      </c>
      <c r="K93" s="148" t="s">
        <v>197</v>
      </c>
      <c r="L93" s="36"/>
      <c r="M93" s="153" t="s">
        <v>3</v>
      </c>
      <c r="N93" s="154" t="s">
        <v>52</v>
      </c>
      <c r="O93" s="56"/>
      <c r="P93" s="155">
        <f>O93*H93</f>
        <v>0</v>
      </c>
      <c r="Q93" s="155">
        <v>4E-05</v>
      </c>
      <c r="R93" s="155">
        <f>Q93*H93</f>
        <v>0.000608</v>
      </c>
      <c r="S93" s="155">
        <v>0</v>
      </c>
      <c r="T93" s="156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57" t="s">
        <v>198</v>
      </c>
      <c r="AT93" s="157" t="s">
        <v>193</v>
      </c>
      <c r="AU93" s="157" t="s">
        <v>22</v>
      </c>
      <c r="AY93" s="19" t="s">
        <v>191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9" t="s">
        <v>88</v>
      </c>
      <c r="BK93" s="158">
        <f>ROUND(I93*H93,2)</f>
        <v>0</v>
      </c>
      <c r="BL93" s="19" t="s">
        <v>198</v>
      </c>
      <c r="BM93" s="157" t="s">
        <v>1361</v>
      </c>
    </row>
    <row r="94" spans="1:47" s="2" customFormat="1" ht="18">
      <c r="A94" s="35"/>
      <c r="B94" s="36"/>
      <c r="C94" s="35"/>
      <c r="D94" s="160" t="s">
        <v>229</v>
      </c>
      <c r="E94" s="35"/>
      <c r="F94" s="176" t="s">
        <v>1099</v>
      </c>
      <c r="G94" s="35"/>
      <c r="H94" s="35"/>
      <c r="I94" s="177"/>
      <c r="J94" s="35"/>
      <c r="K94" s="35"/>
      <c r="L94" s="36"/>
      <c r="M94" s="178"/>
      <c r="N94" s="179"/>
      <c r="O94" s="56"/>
      <c r="P94" s="56"/>
      <c r="Q94" s="56"/>
      <c r="R94" s="56"/>
      <c r="S94" s="56"/>
      <c r="T94" s="57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9" t="s">
        <v>229</v>
      </c>
      <c r="AU94" s="19" t="s">
        <v>22</v>
      </c>
    </row>
    <row r="95" spans="1:65" s="2" customFormat="1" ht="24.15" customHeight="1">
      <c r="A95" s="35"/>
      <c r="B95" s="145"/>
      <c r="C95" s="146" t="s">
        <v>22</v>
      </c>
      <c r="D95" s="146" t="s">
        <v>193</v>
      </c>
      <c r="E95" s="147" t="s">
        <v>1100</v>
      </c>
      <c r="F95" s="148" t="s">
        <v>1101</v>
      </c>
      <c r="G95" s="149" t="s">
        <v>1102</v>
      </c>
      <c r="H95" s="150">
        <v>45.5</v>
      </c>
      <c r="I95" s="151"/>
      <c r="J95" s="152">
        <f>ROUND(I95*H95,2)</f>
        <v>0</v>
      </c>
      <c r="K95" s="148" t="s">
        <v>197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198</v>
      </c>
      <c r="AT95" s="157" t="s">
        <v>193</v>
      </c>
      <c r="AU95" s="157" t="s">
        <v>22</v>
      </c>
      <c r="AY95" s="19" t="s">
        <v>191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198</v>
      </c>
      <c r="BM95" s="157" t="s">
        <v>1362</v>
      </c>
    </row>
    <row r="96" spans="1:47" s="2" customFormat="1" ht="18">
      <c r="A96" s="35"/>
      <c r="B96" s="36"/>
      <c r="C96" s="35"/>
      <c r="D96" s="160" t="s">
        <v>229</v>
      </c>
      <c r="E96" s="35"/>
      <c r="F96" s="176" t="s">
        <v>1099</v>
      </c>
      <c r="G96" s="35"/>
      <c r="H96" s="35"/>
      <c r="I96" s="177"/>
      <c r="J96" s="35"/>
      <c r="K96" s="35"/>
      <c r="L96" s="36"/>
      <c r="M96" s="178"/>
      <c r="N96" s="179"/>
      <c r="O96" s="56"/>
      <c r="P96" s="56"/>
      <c r="Q96" s="56"/>
      <c r="R96" s="56"/>
      <c r="S96" s="56"/>
      <c r="T96" s="57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9" t="s">
        <v>229</v>
      </c>
      <c r="AU96" s="19" t="s">
        <v>22</v>
      </c>
    </row>
    <row r="97" spans="1:65" s="2" customFormat="1" ht="49" customHeight="1">
      <c r="A97" s="35"/>
      <c r="B97" s="145"/>
      <c r="C97" s="146" t="s">
        <v>215</v>
      </c>
      <c r="D97" s="146" t="s">
        <v>193</v>
      </c>
      <c r="E97" s="147" t="s">
        <v>1104</v>
      </c>
      <c r="F97" s="148" t="s">
        <v>1105</v>
      </c>
      <c r="G97" s="149" t="s">
        <v>222</v>
      </c>
      <c r="H97" s="150">
        <v>8</v>
      </c>
      <c r="I97" s="151"/>
      <c r="J97" s="152">
        <f>ROUND(I97*H97,2)</f>
        <v>0</v>
      </c>
      <c r="K97" s="148" t="s">
        <v>197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0.0369</v>
      </c>
      <c r="R97" s="155">
        <f>Q97*H97</f>
        <v>0.2952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198</v>
      </c>
      <c r="AT97" s="157" t="s">
        <v>193</v>
      </c>
      <c r="AU97" s="157" t="s">
        <v>22</v>
      </c>
      <c r="AY97" s="19" t="s">
        <v>191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198</v>
      </c>
      <c r="BM97" s="157" t="s">
        <v>1363</v>
      </c>
    </row>
    <row r="98" spans="1:65" s="2" customFormat="1" ht="24.15" customHeight="1">
      <c r="A98" s="35"/>
      <c r="B98" s="145"/>
      <c r="C98" s="146" t="s">
        <v>198</v>
      </c>
      <c r="D98" s="146" t="s">
        <v>193</v>
      </c>
      <c r="E98" s="147" t="s">
        <v>1364</v>
      </c>
      <c r="F98" s="148" t="s">
        <v>1365</v>
      </c>
      <c r="G98" s="149" t="s">
        <v>208</v>
      </c>
      <c r="H98" s="150">
        <v>44.46</v>
      </c>
      <c r="I98" s="151"/>
      <c r="J98" s="152">
        <f>ROUND(I98*H98,2)</f>
        <v>0</v>
      </c>
      <c r="K98" s="148" t="s">
        <v>197</v>
      </c>
      <c r="L98" s="36"/>
      <c r="M98" s="153" t="s">
        <v>3</v>
      </c>
      <c r="N98" s="154" t="s">
        <v>52</v>
      </c>
      <c r="O98" s="56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198</v>
      </c>
      <c r="AT98" s="157" t="s">
        <v>193</v>
      </c>
      <c r="AU98" s="157" t="s">
        <v>22</v>
      </c>
      <c r="AY98" s="19" t="s">
        <v>191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88</v>
      </c>
      <c r="BK98" s="158">
        <f>ROUND(I98*H98,2)</f>
        <v>0</v>
      </c>
      <c r="BL98" s="19" t="s">
        <v>198</v>
      </c>
      <c r="BM98" s="157" t="s">
        <v>1366</v>
      </c>
    </row>
    <row r="99" spans="2:51" s="13" customFormat="1" ht="10">
      <c r="B99" s="159"/>
      <c r="D99" s="160" t="s">
        <v>200</v>
      </c>
      <c r="E99" s="161" t="s">
        <v>3</v>
      </c>
      <c r="F99" s="162" t="s">
        <v>1367</v>
      </c>
      <c r="H99" s="163">
        <v>20.574</v>
      </c>
      <c r="I99" s="164"/>
      <c r="L99" s="159"/>
      <c r="M99" s="165"/>
      <c r="N99" s="166"/>
      <c r="O99" s="166"/>
      <c r="P99" s="166"/>
      <c r="Q99" s="166"/>
      <c r="R99" s="166"/>
      <c r="S99" s="166"/>
      <c r="T99" s="167"/>
      <c r="AT99" s="161" t="s">
        <v>200</v>
      </c>
      <c r="AU99" s="161" t="s">
        <v>22</v>
      </c>
      <c r="AV99" s="13" t="s">
        <v>22</v>
      </c>
      <c r="AW99" s="13" t="s">
        <v>41</v>
      </c>
      <c r="AX99" s="13" t="s">
        <v>81</v>
      </c>
      <c r="AY99" s="161" t="s">
        <v>191</v>
      </c>
    </row>
    <row r="100" spans="2:51" s="13" customFormat="1" ht="10">
      <c r="B100" s="159"/>
      <c r="D100" s="160" t="s">
        <v>200</v>
      </c>
      <c r="E100" s="161" t="s">
        <v>3</v>
      </c>
      <c r="F100" s="162" t="s">
        <v>1368</v>
      </c>
      <c r="H100" s="163">
        <v>23.886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200</v>
      </c>
      <c r="AU100" s="161" t="s">
        <v>22</v>
      </c>
      <c r="AV100" s="13" t="s">
        <v>22</v>
      </c>
      <c r="AW100" s="13" t="s">
        <v>41</v>
      </c>
      <c r="AX100" s="13" t="s">
        <v>81</v>
      </c>
      <c r="AY100" s="161" t="s">
        <v>191</v>
      </c>
    </row>
    <row r="101" spans="2:51" s="14" customFormat="1" ht="10">
      <c r="B101" s="168"/>
      <c r="D101" s="160" t="s">
        <v>200</v>
      </c>
      <c r="E101" s="169" t="s">
        <v>3</v>
      </c>
      <c r="F101" s="170" t="s">
        <v>205</v>
      </c>
      <c r="H101" s="171">
        <v>44.46</v>
      </c>
      <c r="I101" s="172"/>
      <c r="L101" s="168"/>
      <c r="M101" s="173"/>
      <c r="N101" s="174"/>
      <c r="O101" s="174"/>
      <c r="P101" s="174"/>
      <c r="Q101" s="174"/>
      <c r="R101" s="174"/>
      <c r="S101" s="174"/>
      <c r="T101" s="175"/>
      <c r="AT101" s="169" t="s">
        <v>200</v>
      </c>
      <c r="AU101" s="169" t="s">
        <v>22</v>
      </c>
      <c r="AV101" s="14" t="s">
        <v>198</v>
      </c>
      <c r="AW101" s="14" t="s">
        <v>41</v>
      </c>
      <c r="AX101" s="14" t="s">
        <v>88</v>
      </c>
      <c r="AY101" s="169" t="s">
        <v>191</v>
      </c>
    </row>
    <row r="102" spans="1:65" s="2" customFormat="1" ht="24.15" customHeight="1">
      <c r="A102" s="35"/>
      <c r="B102" s="145"/>
      <c r="C102" s="146" t="s">
        <v>225</v>
      </c>
      <c r="D102" s="146" t="s">
        <v>193</v>
      </c>
      <c r="E102" s="147" t="s">
        <v>1112</v>
      </c>
      <c r="F102" s="148" t="s">
        <v>1113</v>
      </c>
      <c r="G102" s="149" t="s">
        <v>208</v>
      </c>
      <c r="H102" s="150">
        <v>0.216</v>
      </c>
      <c r="I102" s="151"/>
      <c r="J102" s="152">
        <f>ROUND(I102*H102,2)</f>
        <v>0</v>
      </c>
      <c r="K102" s="148" t="s">
        <v>197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198</v>
      </c>
      <c r="AT102" s="157" t="s">
        <v>193</v>
      </c>
      <c r="AU102" s="157" t="s">
        <v>22</v>
      </c>
      <c r="AY102" s="19" t="s">
        <v>191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198</v>
      </c>
      <c r="BM102" s="157" t="s">
        <v>1369</v>
      </c>
    </row>
    <row r="103" spans="2:51" s="13" customFormat="1" ht="10">
      <c r="B103" s="159"/>
      <c r="D103" s="160" t="s">
        <v>200</v>
      </c>
      <c r="E103" s="161" t="s">
        <v>3</v>
      </c>
      <c r="F103" s="162" t="s">
        <v>1370</v>
      </c>
      <c r="H103" s="163">
        <v>0.216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200</v>
      </c>
      <c r="AU103" s="161" t="s">
        <v>22</v>
      </c>
      <c r="AV103" s="13" t="s">
        <v>22</v>
      </c>
      <c r="AW103" s="13" t="s">
        <v>41</v>
      </c>
      <c r="AX103" s="13" t="s">
        <v>88</v>
      </c>
      <c r="AY103" s="161" t="s">
        <v>191</v>
      </c>
    </row>
    <row r="104" spans="1:65" s="2" customFormat="1" ht="24.15" customHeight="1">
      <c r="A104" s="35"/>
      <c r="B104" s="145"/>
      <c r="C104" s="146" t="s">
        <v>232</v>
      </c>
      <c r="D104" s="146" t="s">
        <v>193</v>
      </c>
      <c r="E104" s="147" t="s">
        <v>1371</v>
      </c>
      <c r="F104" s="148" t="s">
        <v>1372</v>
      </c>
      <c r="G104" s="149" t="s">
        <v>208</v>
      </c>
      <c r="H104" s="150">
        <v>377.259</v>
      </c>
      <c r="I104" s="151"/>
      <c r="J104" s="152">
        <f>ROUND(I104*H104,2)</f>
        <v>0</v>
      </c>
      <c r="K104" s="148" t="s">
        <v>197</v>
      </c>
      <c r="L104" s="36"/>
      <c r="M104" s="153" t="s">
        <v>3</v>
      </c>
      <c r="N104" s="154" t="s">
        <v>52</v>
      </c>
      <c r="O104" s="56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198</v>
      </c>
      <c r="AT104" s="157" t="s">
        <v>193</v>
      </c>
      <c r="AU104" s="157" t="s">
        <v>22</v>
      </c>
      <c r="AY104" s="19" t="s">
        <v>191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88</v>
      </c>
      <c r="BK104" s="158">
        <f>ROUND(I104*H104,2)</f>
        <v>0</v>
      </c>
      <c r="BL104" s="19" t="s">
        <v>198</v>
      </c>
      <c r="BM104" s="157" t="s">
        <v>1373</v>
      </c>
    </row>
    <row r="105" spans="2:51" s="16" customFormat="1" ht="10">
      <c r="B105" s="203"/>
      <c r="D105" s="160" t="s">
        <v>200</v>
      </c>
      <c r="E105" s="204" t="s">
        <v>3</v>
      </c>
      <c r="F105" s="205" t="s">
        <v>1374</v>
      </c>
      <c r="H105" s="204" t="s">
        <v>3</v>
      </c>
      <c r="I105" s="206"/>
      <c r="L105" s="203"/>
      <c r="M105" s="207"/>
      <c r="N105" s="208"/>
      <c r="O105" s="208"/>
      <c r="P105" s="208"/>
      <c r="Q105" s="208"/>
      <c r="R105" s="208"/>
      <c r="S105" s="208"/>
      <c r="T105" s="209"/>
      <c r="AT105" s="204" t="s">
        <v>200</v>
      </c>
      <c r="AU105" s="204" t="s">
        <v>22</v>
      </c>
      <c r="AV105" s="16" t="s">
        <v>88</v>
      </c>
      <c r="AW105" s="16" t="s">
        <v>41</v>
      </c>
      <c r="AX105" s="16" t="s">
        <v>81</v>
      </c>
      <c r="AY105" s="204" t="s">
        <v>191</v>
      </c>
    </row>
    <row r="106" spans="2:51" s="13" customFormat="1" ht="20">
      <c r="B106" s="159"/>
      <c r="D106" s="160" t="s">
        <v>200</v>
      </c>
      <c r="E106" s="161" t="s">
        <v>3</v>
      </c>
      <c r="F106" s="162" t="s">
        <v>1375</v>
      </c>
      <c r="H106" s="163">
        <v>316.394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200</v>
      </c>
      <c r="AU106" s="161" t="s">
        <v>22</v>
      </c>
      <c r="AV106" s="13" t="s">
        <v>22</v>
      </c>
      <c r="AW106" s="13" t="s">
        <v>41</v>
      </c>
      <c r="AX106" s="13" t="s">
        <v>81</v>
      </c>
      <c r="AY106" s="161" t="s">
        <v>191</v>
      </c>
    </row>
    <row r="107" spans="2:51" s="13" customFormat="1" ht="10">
      <c r="B107" s="159"/>
      <c r="D107" s="160" t="s">
        <v>200</v>
      </c>
      <c r="E107" s="161" t="s">
        <v>3</v>
      </c>
      <c r="F107" s="162" t="s">
        <v>1376</v>
      </c>
      <c r="H107" s="163">
        <v>49.621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200</v>
      </c>
      <c r="AU107" s="161" t="s">
        <v>22</v>
      </c>
      <c r="AV107" s="13" t="s">
        <v>22</v>
      </c>
      <c r="AW107" s="13" t="s">
        <v>41</v>
      </c>
      <c r="AX107" s="13" t="s">
        <v>81</v>
      </c>
      <c r="AY107" s="161" t="s">
        <v>191</v>
      </c>
    </row>
    <row r="108" spans="2:51" s="13" customFormat="1" ht="20">
      <c r="B108" s="159"/>
      <c r="D108" s="160" t="s">
        <v>200</v>
      </c>
      <c r="E108" s="161" t="s">
        <v>3</v>
      </c>
      <c r="F108" s="162" t="s">
        <v>1377</v>
      </c>
      <c r="H108" s="163">
        <v>11.244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200</v>
      </c>
      <c r="AU108" s="161" t="s">
        <v>22</v>
      </c>
      <c r="AV108" s="13" t="s">
        <v>22</v>
      </c>
      <c r="AW108" s="13" t="s">
        <v>41</v>
      </c>
      <c r="AX108" s="13" t="s">
        <v>81</v>
      </c>
      <c r="AY108" s="161" t="s">
        <v>191</v>
      </c>
    </row>
    <row r="109" spans="2:51" s="14" customFormat="1" ht="10">
      <c r="B109" s="168"/>
      <c r="D109" s="160" t="s">
        <v>200</v>
      </c>
      <c r="E109" s="169" t="s">
        <v>3</v>
      </c>
      <c r="F109" s="170" t="s">
        <v>205</v>
      </c>
      <c r="H109" s="171">
        <v>377.259</v>
      </c>
      <c r="I109" s="172"/>
      <c r="L109" s="168"/>
      <c r="M109" s="173"/>
      <c r="N109" s="174"/>
      <c r="O109" s="174"/>
      <c r="P109" s="174"/>
      <c r="Q109" s="174"/>
      <c r="R109" s="174"/>
      <c r="S109" s="174"/>
      <c r="T109" s="175"/>
      <c r="AT109" s="169" t="s">
        <v>200</v>
      </c>
      <c r="AU109" s="169" t="s">
        <v>22</v>
      </c>
      <c r="AV109" s="14" t="s">
        <v>198</v>
      </c>
      <c r="AW109" s="14" t="s">
        <v>41</v>
      </c>
      <c r="AX109" s="14" t="s">
        <v>88</v>
      </c>
      <c r="AY109" s="169" t="s">
        <v>191</v>
      </c>
    </row>
    <row r="110" spans="1:65" s="2" customFormat="1" ht="24.15" customHeight="1">
      <c r="A110" s="35"/>
      <c r="B110" s="145"/>
      <c r="C110" s="146" t="s">
        <v>238</v>
      </c>
      <c r="D110" s="146" t="s">
        <v>193</v>
      </c>
      <c r="E110" s="147" t="s">
        <v>1122</v>
      </c>
      <c r="F110" s="148" t="s">
        <v>1123</v>
      </c>
      <c r="G110" s="149" t="s">
        <v>208</v>
      </c>
      <c r="H110" s="150">
        <v>13.852</v>
      </c>
      <c r="I110" s="151"/>
      <c r="J110" s="152">
        <f>ROUND(I110*H110,2)</f>
        <v>0</v>
      </c>
      <c r="K110" s="148" t="s">
        <v>197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198</v>
      </c>
      <c r="AT110" s="157" t="s">
        <v>193</v>
      </c>
      <c r="AU110" s="157" t="s">
        <v>22</v>
      </c>
      <c r="AY110" s="19" t="s">
        <v>191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198</v>
      </c>
      <c r="BM110" s="157" t="s">
        <v>1378</v>
      </c>
    </row>
    <row r="111" spans="2:51" s="16" customFormat="1" ht="10">
      <c r="B111" s="203"/>
      <c r="D111" s="160" t="s">
        <v>200</v>
      </c>
      <c r="E111" s="204" t="s">
        <v>3</v>
      </c>
      <c r="F111" s="205" t="s">
        <v>1379</v>
      </c>
      <c r="H111" s="204" t="s">
        <v>3</v>
      </c>
      <c r="I111" s="206"/>
      <c r="L111" s="203"/>
      <c r="M111" s="207"/>
      <c r="N111" s="208"/>
      <c r="O111" s="208"/>
      <c r="P111" s="208"/>
      <c r="Q111" s="208"/>
      <c r="R111" s="208"/>
      <c r="S111" s="208"/>
      <c r="T111" s="209"/>
      <c r="AT111" s="204" t="s">
        <v>200</v>
      </c>
      <c r="AU111" s="204" t="s">
        <v>22</v>
      </c>
      <c r="AV111" s="16" t="s">
        <v>88</v>
      </c>
      <c r="AW111" s="16" t="s">
        <v>41</v>
      </c>
      <c r="AX111" s="16" t="s">
        <v>81</v>
      </c>
      <c r="AY111" s="204" t="s">
        <v>191</v>
      </c>
    </row>
    <row r="112" spans="2:51" s="13" customFormat="1" ht="10">
      <c r="B112" s="159"/>
      <c r="D112" s="160" t="s">
        <v>200</v>
      </c>
      <c r="E112" s="161" t="s">
        <v>3</v>
      </c>
      <c r="F112" s="162" t="s">
        <v>1380</v>
      </c>
      <c r="H112" s="163">
        <v>13.852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200</v>
      </c>
      <c r="AU112" s="161" t="s">
        <v>22</v>
      </c>
      <c r="AV112" s="13" t="s">
        <v>22</v>
      </c>
      <c r="AW112" s="13" t="s">
        <v>41</v>
      </c>
      <c r="AX112" s="13" t="s">
        <v>88</v>
      </c>
      <c r="AY112" s="161" t="s">
        <v>191</v>
      </c>
    </row>
    <row r="113" spans="1:65" s="2" customFormat="1" ht="24.15" customHeight="1">
      <c r="A113" s="35"/>
      <c r="B113" s="145"/>
      <c r="C113" s="146" t="s">
        <v>244</v>
      </c>
      <c r="D113" s="146" t="s">
        <v>193</v>
      </c>
      <c r="E113" s="147" t="s">
        <v>1127</v>
      </c>
      <c r="F113" s="148" t="s">
        <v>1128</v>
      </c>
      <c r="G113" s="149" t="s">
        <v>208</v>
      </c>
      <c r="H113" s="150">
        <v>4</v>
      </c>
      <c r="I113" s="151"/>
      <c r="J113" s="152">
        <f>ROUND(I113*H113,2)</f>
        <v>0</v>
      </c>
      <c r="K113" s="148" t="s">
        <v>197</v>
      </c>
      <c r="L113" s="36"/>
      <c r="M113" s="153" t="s">
        <v>3</v>
      </c>
      <c r="N113" s="154" t="s">
        <v>52</v>
      </c>
      <c r="O113" s="56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198</v>
      </c>
      <c r="AT113" s="157" t="s">
        <v>193</v>
      </c>
      <c r="AU113" s="157" t="s">
        <v>22</v>
      </c>
      <c r="AY113" s="19" t="s">
        <v>191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198</v>
      </c>
      <c r="BM113" s="157" t="s">
        <v>1381</v>
      </c>
    </row>
    <row r="114" spans="2:51" s="13" customFormat="1" ht="10">
      <c r="B114" s="159"/>
      <c r="D114" s="160" t="s">
        <v>200</v>
      </c>
      <c r="E114" s="161" t="s">
        <v>3</v>
      </c>
      <c r="F114" s="162" t="s">
        <v>1382</v>
      </c>
      <c r="H114" s="163">
        <v>4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200</v>
      </c>
      <c r="AU114" s="161" t="s">
        <v>22</v>
      </c>
      <c r="AV114" s="13" t="s">
        <v>22</v>
      </c>
      <c r="AW114" s="13" t="s">
        <v>41</v>
      </c>
      <c r="AX114" s="13" t="s">
        <v>88</v>
      </c>
      <c r="AY114" s="161" t="s">
        <v>191</v>
      </c>
    </row>
    <row r="115" spans="1:65" s="2" customFormat="1" ht="14.4" customHeight="1">
      <c r="A115" s="35"/>
      <c r="B115" s="145"/>
      <c r="C115" s="146" t="s">
        <v>249</v>
      </c>
      <c r="D115" s="146" t="s">
        <v>193</v>
      </c>
      <c r="E115" s="147" t="s">
        <v>1141</v>
      </c>
      <c r="F115" s="148" t="s">
        <v>1142</v>
      </c>
      <c r="G115" s="149" t="s">
        <v>196</v>
      </c>
      <c r="H115" s="150">
        <v>1230.12</v>
      </c>
      <c r="I115" s="151"/>
      <c r="J115" s="152">
        <f>ROUND(I115*H115,2)</f>
        <v>0</v>
      </c>
      <c r="K115" s="148" t="s">
        <v>197</v>
      </c>
      <c r="L115" s="36"/>
      <c r="M115" s="153" t="s">
        <v>3</v>
      </c>
      <c r="N115" s="154" t="s">
        <v>52</v>
      </c>
      <c r="O115" s="56"/>
      <c r="P115" s="155">
        <f>O115*H115</f>
        <v>0</v>
      </c>
      <c r="Q115" s="155">
        <v>0.00085</v>
      </c>
      <c r="R115" s="155">
        <f>Q115*H115</f>
        <v>1.045602</v>
      </c>
      <c r="S115" s="155">
        <v>0</v>
      </c>
      <c r="T115" s="15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7" t="s">
        <v>198</v>
      </c>
      <c r="AT115" s="157" t="s">
        <v>193</v>
      </c>
      <c r="AU115" s="157" t="s">
        <v>22</v>
      </c>
      <c r="AY115" s="19" t="s">
        <v>191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88</v>
      </c>
      <c r="BK115" s="158">
        <f>ROUND(I115*H115,2)</f>
        <v>0</v>
      </c>
      <c r="BL115" s="19" t="s">
        <v>198</v>
      </c>
      <c r="BM115" s="157" t="s">
        <v>1383</v>
      </c>
    </row>
    <row r="116" spans="2:51" s="13" customFormat="1" ht="10">
      <c r="B116" s="159"/>
      <c r="D116" s="160" t="s">
        <v>200</v>
      </c>
      <c r="E116" s="161" t="s">
        <v>3</v>
      </c>
      <c r="F116" s="162" t="s">
        <v>1384</v>
      </c>
      <c r="H116" s="163">
        <v>1230.12</v>
      </c>
      <c r="I116" s="164"/>
      <c r="L116" s="159"/>
      <c r="M116" s="165"/>
      <c r="N116" s="166"/>
      <c r="O116" s="166"/>
      <c r="P116" s="166"/>
      <c r="Q116" s="166"/>
      <c r="R116" s="166"/>
      <c r="S116" s="166"/>
      <c r="T116" s="167"/>
      <c r="AT116" s="161" t="s">
        <v>200</v>
      </c>
      <c r="AU116" s="161" t="s">
        <v>22</v>
      </c>
      <c r="AV116" s="13" t="s">
        <v>22</v>
      </c>
      <c r="AW116" s="13" t="s">
        <v>41</v>
      </c>
      <c r="AX116" s="13" t="s">
        <v>88</v>
      </c>
      <c r="AY116" s="161" t="s">
        <v>191</v>
      </c>
    </row>
    <row r="117" spans="1:65" s="2" customFormat="1" ht="24.15" customHeight="1">
      <c r="A117" s="35"/>
      <c r="B117" s="145"/>
      <c r="C117" s="146" t="s">
        <v>255</v>
      </c>
      <c r="D117" s="146" t="s">
        <v>193</v>
      </c>
      <c r="E117" s="147" t="s">
        <v>1147</v>
      </c>
      <c r="F117" s="148" t="s">
        <v>1148</v>
      </c>
      <c r="G117" s="149" t="s">
        <v>196</v>
      </c>
      <c r="H117" s="150">
        <v>1230.12</v>
      </c>
      <c r="I117" s="151"/>
      <c r="J117" s="152">
        <f>ROUND(I117*H117,2)</f>
        <v>0</v>
      </c>
      <c r="K117" s="148" t="s">
        <v>197</v>
      </c>
      <c r="L117" s="36"/>
      <c r="M117" s="153" t="s">
        <v>3</v>
      </c>
      <c r="N117" s="154" t="s">
        <v>52</v>
      </c>
      <c r="O117" s="56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198</v>
      </c>
      <c r="AT117" s="157" t="s">
        <v>193</v>
      </c>
      <c r="AU117" s="157" t="s">
        <v>22</v>
      </c>
      <c r="AY117" s="19" t="s">
        <v>191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198</v>
      </c>
      <c r="BM117" s="157" t="s">
        <v>1385</v>
      </c>
    </row>
    <row r="118" spans="1:65" s="2" customFormat="1" ht="37.75" customHeight="1">
      <c r="A118" s="35"/>
      <c r="B118" s="145"/>
      <c r="C118" s="146" t="s">
        <v>263</v>
      </c>
      <c r="D118" s="146" t="s">
        <v>193</v>
      </c>
      <c r="E118" s="147" t="s">
        <v>239</v>
      </c>
      <c r="F118" s="148" t="s">
        <v>240</v>
      </c>
      <c r="G118" s="149" t="s">
        <v>208</v>
      </c>
      <c r="H118" s="150">
        <v>139.65</v>
      </c>
      <c r="I118" s="151"/>
      <c r="J118" s="152">
        <f>ROUND(I118*H118,2)</f>
        <v>0</v>
      </c>
      <c r="K118" s="148" t="s">
        <v>197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198</v>
      </c>
      <c r="AT118" s="157" t="s">
        <v>193</v>
      </c>
      <c r="AU118" s="157" t="s">
        <v>22</v>
      </c>
      <c r="AY118" s="19" t="s">
        <v>191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198</v>
      </c>
      <c r="BM118" s="157" t="s">
        <v>1386</v>
      </c>
    </row>
    <row r="119" spans="2:51" s="13" customFormat="1" ht="10">
      <c r="B119" s="159"/>
      <c r="D119" s="160" t="s">
        <v>200</v>
      </c>
      <c r="E119" s="161" t="s">
        <v>3</v>
      </c>
      <c r="F119" s="162" t="s">
        <v>1387</v>
      </c>
      <c r="H119" s="163">
        <v>139.65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200</v>
      </c>
      <c r="AU119" s="161" t="s">
        <v>22</v>
      </c>
      <c r="AV119" s="13" t="s">
        <v>22</v>
      </c>
      <c r="AW119" s="13" t="s">
        <v>41</v>
      </c>
      <c r="AX119" s="13" t="s">
        <v>88</v>
      </c>
      <c r="AY119" s="161" t="s">
        <v>191</v>
      </c>
    </row>
    <row r="120" spans="1:65" s="2" customFormat="1" ht="24.15" customHeight="1">
      <c r="A120" s="35"/>
      <c r="B120" s="145"/>
      <c r="C120" s="146" t="s">
        <v>269</v>
      </c>
      <c r="D120" s="146" t="s">
        <v>193</v>
      </c>
      <c r="E120" s="147" t="s">
        <v>250</v>
      </c>
      <c r="F120" s="148" t="s">
        <v>251</v>
      </c>
      <c r="G120" s="149" t="s">
        <v>252</v>
      </c>
      <c r="H120" s="150">
        <v>279.672</v>
      </c>
      <c r="I120" s="151"/>
      <c r="J120" s="152">
        <f>ROUND(I120*H120,2)</f>
        <v>0</v>
      </c>
      <c r="K120" s="148" t="s">
        <v>197</v>
      </c>
      <c r="L120" s="36"/>
      <c r="M120" s="153" t="s">
        <v>3</v>
      </c>
      <c r="N120" s="154" t="s">
        <v>52</v>
      </c>
      <c r="O120" s="56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198</v>
      </c>
      <c r="AT120" s="157" t="s">
        <v>193</v>
      </c>
      <c r="AU120" s="157" t="s">
        <v>22</v>
      </c>
      <c r="AY120" s="19" t="s">
        <v>191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198</v>
      </c>
      <c r="BM120" s="157" t="s">
        <v>1388</v>
      </c>
    </row>
    <row r="121" spans="2:51" s="13" customFormat="1" ht="10">
      <c r="B121" s="159"/>
      <c r="D121" s="160" t="s">
        <v>200</v>
      </c>
      <c r="E121" s="161" t="s">
        <v>3</v>
      </c>
      <c r="F121" s="162" t="s">
        <v>1389</v>
      </c>
      <c r="H121" s="163">
        <v>279.672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200</v>
      </c>
      <c r="AU121" s="161" t="s">
        <v>22</v>
      </c>
      <c r="AV121" s="13" t="s">
        <v>22</v>
      </c>
      <c r="AW121" s="13" t="s">
        <v>41</v>
      </c>
      <c r="AX121" s="13" t="s">
        <v>88</v>
      </c>
      <c r="AY121" s="161" t="s">
        <v>191</v>
      </c>
    </row>
    <row r="122" spans="1:65" s="2" customFormat="1" ht="24.15" customHeight="1">
      <c r="A122" s="35"/>
      <c r="B122" s="145"/>
      <c r="C122" s="146" t="s">
        <v>281</v>
      </c>
      <c r="D122" s="146" t="s">
        <v>193</v>
      </c>
      <c r="E122" s="147" t="s">
        <v>899</v>
      </c>
      <c r="F122" s="148" t="s">
        <v>900</v>
      </c>
      <c r="G122" s="149" t="s">
        <v>208</v>
      </c>
      <c r="H122" s="150">
        <v>296.143</v>
      </c>
      <c r="I122" s="151"/>
      <c r="J122" s="152">
        <f>ROUND(I122*H122,2)</f>
        <v>0</v>
      </c>
      <c r="K122" s="148" t="s">
        <v>197</v>
      </c>
      <c r="L122" s="36"/>
      <c r="M122" s="153" t="s">
        <v>3</v>
      </c>
      <c r="N122" s="154" t="s">
        <v>52</v>
      </c>
      <c r="O122" s="56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198</v>
      </c>
      <c r="AT122" s="157" t="s">
        <v>193</v>
      </c>
      <c r="AU122" s="157" t="s">
        <v>22</v>
      </c>
      <c r="AY122" s="19" t="s">
        <v>191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9" t="s">
        <v>88</v>
      </c>
      <c r="BK122" s="158">
        <f>ROUND(I122*H122,2)</f>
        <v>0</v>
      </c>
      <c r="BL122" s="19" t="s">
        <v>198</v>
      </c>
      <c r="BM122" s="157" t="s">
        <v>1390</v>
      </c>
    </row>
    <row r="123" spans="2:51" s="13" customFormat="1" ht="10">
      <c r="B123" s="159"/>
      <c r="D123" s="160" t="s">
        <v>200</v>
      </c>
      <c r="E123" s="161" t="s">
        <v>3</v>
      </c>
      <c r="F123" s="162" t="s">
        <v>1391</v>
      </c>
      <c r="H123" s="163">
        <v>391.11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200</v>
      </c>
      <c r="AU123" s="161" t="s">
        <v>22</v>
      </c>
      <c r="AV123" s="13" t="s">
        <v>22</v>
      </c>
      <c r="AW123" s="13" t="s">
        <v>41</v>
      </c>
      <c r="AX123" s="13" t="s">
        <v>81</v>
      </c>
      <c r="AY123" s="161" t="s">
        <v>191</v>
      </c>
    </row>
    <row r="124" spans="2:51" s="13" customFormat="1" ht="10">
      <c r="B124" s="159"/>
      <c r="D124" s="160" t="s">
        <v>200</v>
      </c>
      <c r="E124" s="161" t="s">
        <v>3</v>
      </c>
      <c r="F124" s="162" t="s">
        <v>1392</v>
      </c>
      <c r="H124" s="163">
        <v>-21.71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200</v>
      </c>
      <c r="AU124" s="161" t="s">
        <v>22</v>
      </c>
      <c r="AV124" s="13" t="s">
        <v>22</v>
      </c>
      <c r="AW124" s="13" t="s">
        <v>41</v>
      </c>
      <c r="AX124" s="13" t="s">
        <v>81</v>
      </c>
      <c r="AY124" s="161" t="s">
        <v>191</v>
      </c>
    </row>
    <row r="125" spans="2:51" s="13" customFormat="1" ht="10">
      <c r="B125" s="159"/>
      <c r="D125" s="160" t="s">
        <v>200</v>
      </c>
      <c r="E125" s="161" t="s">
        <v>3</v>
      </c>
      <c r="F125" s="162" t="s">
        <v>1393</v>
      </c>
      <c r="H125" s="163">
        <v>-91.636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200</v>
      </c>
      <c r="AU125" s="161" t="s">
        <v>22</v>
      </c>
      <c r="AV125" s="13" t="s">
        <v>22</v>
      </c>
      <c r="AW125" s="13" t="s">
        <v>41</v>
      </c>
      <c r="AX125" s="13" t="s">
        <v>81</v>
      </c>
      <c r="AY125" s="161" t="s">
        <v>191</v>
      </c>
    </row>
    <row r="126" spans="2:51" s="13" customFormat="1" ht="10">
      <c r="B126" s="159"/>
      <c r="D126" s="160" t="s">
        <v>200</v>
      </c>
      <c r="E126" s="161" t="s">
        <v>3</v>
      </c>
      <c r="F126" s="162" t="s">
        <v>1394</v>
      </c>
      <c r="H126" s="163">
        <v>-6.677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200</v>
      </c>
      <c r="AU126" s="161" t="s">
        <v>22</v>
      </c>
      <c r="AV126" s="13" t="s">
        <v>22</v>
      </c>
      <c r="AW126" s="13" t="s">
        <v>41</v>
      </c>
      <c r="AX126" s="13" t="s">
        <v>81</v>
      </c>
      <c r="AY126" s="161" t="s">
        <v>191</v>
      </c>
    </row>
    <row r="127" spans="2:51" s="13" customFormat="1" ht="10">
      <c r="B127" s="159"/>
      <c r="D127" s="160" t="s">
        <v>200</v>
      </c>
      <c r="E127" s="161" t="s">
        <v>3</v>
      </c>
      <c r="F127" s="162" t="s">
        <v>1395</v>
      </c>
      <c r="H127" s="163">
        <v>44.68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200</v>
      </c>
      <c r="AU127" s="161" t="s">
        <v>22</v>
      </c>
      <c r="AV127" s="13" t="s">
        <v>22</v>
      </c>
      <c r="AW127" s="13" t="s">
        <v>41</v>
      </c>
      <c r="AX127" s="13" t="s">
        <v>81</v>
      </c>
      <c r="AY127" s="161" t="s">
        <v>191</v>
      </c>
    </row>
    <row r="128" spans="2:51" s="13" customFormat="1" ht="10">
      <c r="B128" s="159"/>
      <c r="D128" s="160" t="s">
        <v>200</v>
      </c>
      <c r="E128" s="161" t="s">
        <v>3</v>
      </c>
      <c r="F128" s="162" t="s">
        <v>1396</v>
      </c>
      <c r="H128" s="163">
        <v>-2.37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200</v>
      </c>
      <c r="AU128" s="161" t="s">
        <v>22</v>
      </c>
      <c r="AV128" s="13" t="s">
        <v>22</v>
      </c>
      <c r="AW128" s="13" t="s">
        <v>41</v>
      </c>
      <c r="AX128" s="13" t="s">
        <v>81</v>
      </c>
      <c r="AY128" s="161" t="s">
        <v>191</v>
      </c>
    </row>
    <row r="129" spans="2:51" s="13" customFormat="1" ht="10">
      <c r="B129" s="159"/>
      <c r="D129" s="160" t="s">
        <v>200</v>
      </c>
      <c r="E129" s="161" t="s">
        <v>3</v>
      </c>
      <c r="F129" s="162" t="s">
        <v>1397</v>
      </c>
      <c r="H129" s="163">
        <v>-7.253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200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191</v>
      </c>
    </row>
    <row r="130" spans="2:51" s="13" customFormat="1" ht="10">
      <c r="B130" s="159"/>
      <c r="D130" s="160" t="s">
        <v>200</v>
      </c>
      <c r="E130" s="161" t="s">
        <v>3</v>
      </c>
      <c r="F130" s="162" t="s">
        <v>1398</v>
      </c>
      <c r="H130" s="163">
        <v>-10.001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200</v>
      </c>
      <c r="AU130" s="161" t="s">
        <v>22</v>
      </c>
      <c r="AV130" s="13" t="s">
        <v>22</v>
      </c>
      <c r="AW130" s="13" t="s">
        <v>41</v>
      </c>
      <c r="AX130" s="13" t="s">
        <v>81</v>
      </c>
      <c r="AY130" s="161" t="s">
        <v>191</v>
      </c>
    </row>
    <row r="131" spans="2:51" s="14" customFormat="1" ht="10">
      <c r="B131" s="168"/>
      <c r="D131" s="160" t="s">
        <v>200</v>
      </c>
      <c r="E131" s="169" t="s">
        <v>3</v>
      </c>
      <c r="F131" s="170" t="s">
        <v>205</v>
      </c>
      <c r="H131" s="171">
        <v>296.14300000000003</v>
      </c>
      <c r="I131" s="172"/>
      <c r="L131" s="168"/>
      <c r="M131" s="173"/>
      <c r="N131" s="174"/>
      <c r="O131" s="174"/>
      <c r="P131" s="174"/>
      <c r="Q131" s="174"/>
      <c r="R131" s="174"/>
      <c r="S131" s="174"/>
      <c r="T131" s="175"/>
      <c r="AT131" s="169" t="s">
        <v>200</v>
      </c>
      <c r="AU131" s="169" t="s">
        <v>22</v>
      </c>
      <c r="AV131" s="14" t="s">
        <v>198</v>
      </c>
      <c r="AW131" s="14" t="s">
        <v>41</v>
      </c>
      <c r="AX131" s="14" t="s">
        <v>88</v>
      </c>
      <c r="AY131" s="169" t="s">
        <v>191</v>
      </c>
    </row>
    <row r="132" spans="1:65" s="2" customFormat="1" ht="37.75" customHeight="1">
      <c r="A132" s="35"/>
      <c r="B132" s="145"/>
      <c r="C132" s="146" t="s">
        <v>287</v>
      </c>
      <c r="D132" s="146" t="s">
        <v>193</v>
      </c>
      <c r="E132" s="147" t="s">
        <v>1171</v>
      </c>
      <c r="F132" s="148" t="s">
        <v>1172</v>
      </c>
      <c r="G132" s="149" t="s">
        <v>208</v>
      </c>
      <c r="H132" s="150">
        <v>91.636</v>
      </c>
      <c r="I132" s="151"/>
      <c r="J132" s="152">
        <f>ROUND(I132*H132,2)</f>
        <v>0</v>
      </c>
      <c r="K132" s="148" t="s">
        <v>197</v>
      </c>
      <c r="L132" s="36"/>
      <c r="M132" s="153" t="s">
        <v>3</v>
      </c>
      <c r="N132" s="154" t="s">
        <v>52</v>
      </c>
      <c r="O132" s="56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198</v>
      </c>
      <c r="AT132" s="157" t="s">
        <v>193</v>
      </c>
      <c r="AU132" s="157" t="s">
        <v>22</v>
      </c>
      <c r="AY132" s="19" t="s">
        <v>191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198</v>
      </c>
      <c r="BM132" s="157" t="s">
        <v>1399</v>
      </c>
    </row>
    <row r="133" spans="2:51" s="13" customFormat="1" ht="10">
      <c r="B133" s="159"/>
      <c r="D133" s="160" t="s">
        <v>200</v>
      </c>
      <c r="E133" s="161" t="s">
        <v>3</v>
      </c>
      <c r="F133" s="162" t="s">
        <v>1400</v>
      </c>
      <c r="H133" s="163">
        <v>91.636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200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191</v>
      </c>
    </row>
    <row r="134" spans="1:65" s="2" customFormat="1" ht="14.4" customHeight="1">
      <c r="A134" s="35"/>
      <c r="B134" s="145"/>
      <c r="C134" s="180" t="s">
        <v>9</v>
      </c>
      <c r="D134" s="180" t="s">
        <v>264</v>
      </c>
      <c r="E134" s="181" t="s">
        <v>1175</v>
      </c>
      <c r="F134" s="182" t="s">
        <v>1176</v>
      </c>
      <c r="G134" s="183" t="s">
        <v>252</v>
      </c>
      <c r="H134" s="184">
        <v>164.945</v>
      </c>
      <c r="I134" s="185"/>
      <c r="J134" s="186">
        <f>ROUND(I134*H134,2)</f>
        <v>0</v>
      </c>
      <c r="K134" s="182" t="s">
        <v>197</v>
      </c>
      <c r="L134" s="187"/>
      <c r="M134" s="188" t="s">
        <v>3</v>
      </c>
      <c r="N134" s="189" t="s">
        <v>52</v>
      </c>
      <c r="O134" s="56"/>
      <c r="P134" s="155">
        <f>O134*H134</f>
        <v>0</v>
      </c>
      <c r="Q134" s="155">
        <v>1</v>
      </c>
      <c r="R134" s="155">
        <f>Q134*H134</f>
        <v>164.945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244</v>
      </c>
      <c r="AT134" s="157" t="s">
        <v>264</v>
      </c>
      <c r="AU134" s="157" t="s">
        <v>22</v>
      </c>
      <c r="AY134" s="19" t="s">
        <v>191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198</v>
      </c>
      <c r="BM134" s="157" t="s">
        <v>1401</v>
      </c>
    </row>
    <row r="135" spans="2:51" s="13" customFormat="1" ht="10">
      <c r="B135" s="159"/>
      <c r="D135" s="160" t="s">
        <v>200</v>
      </c>
      <c r="E135" s="161" t="s">
        <v>3</v>
      </c>
      <c r="F135" s="162" t="s">
        <v>1402</v>
      </c>
      <c r="H135" s="163">
        <v>164.945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200</v>
      </c>
      <c r="AU135" s="161" t="s">
        <v>22</v>
      </c>
      <c r="AV135" s="13" t="s">
        <v>22</v>
      </c>
      <c r="AW135" s="13" t="s">
        <v>41</v>
      </c>
      <c r="AX135" s="13" t="s">
        <v>88</v>
      </c>
      <c r="AY135" s="161" t="s">
        <v>191</v>
      </c>
    </row>
    <row r="136" spans="2:63" s="12" customFormat="1" ht="22.75" customHeight="1">
      <c r="B136" s="132"/>
      <c r="D136" s="133" t="s">
        <v>80</v>
      </c>
      <c r="E136" s="143" t="s">
        <v>198</v>
      </c>
      <c r="F136" s="143" t="s">
        <v>972</v>
      </c>
      <c r="I136" s="135"/>
      <c r="J136" s="144">
        <f>BK136</f>
        <v>0</v>
      </c>
      <c r="L136" s="132"/>
      <c r="M136" s="137"/>
      <c r="N136" s="138"/>
      <c r="O136" s="138"/>
      <c r="P136" s="139">
        <f>SUM(P137:P142)</f>
        <v>0</v>
      </c>
      <c r="Q136" s="138"/>
      <c r="R136" s="139">
        <f>SUM(R137:R142)</f>
        <v>46.32824516</v>
      </c>
      <c r="S136" s="138"/>
      <c r="T136" s="140">
        <f>SUM(T137:T142)</f>
        <v>0</v>
      </c>
      <c r="AR136" s="133" t="s">
        <v>88</v>
      </c>
      <c r="AT136" s="141" t="s">
        <v>80</v>
      </c>
      <c r="AU136" s="141" t="s">
        <v>88</v>
      </c>
      <c r="AY136" s="133" t="s">
        <v>191</v>
      </c>
      <c r="BK136" s="142">
        <f>SUM(BK137:BK142)</f>
        <v>0</v>
      </c>
    </row>
    <row r="137" spans="1:65" s="2" customFormat="1" ht="14.4" customHeight="1">
      <c r="A137" s="35"/>
      <c r="B137" s="145"/>
      <c r="C137" s="146" t="s">
        <v>296</v>
      </c>
      <c r="D137" s="146" t="s">
        <v>193</v>
      </c>
      <c r="E137" s="147" t="s">
        <v>1193</v>
      </c>
      <c r="F137" s="148" t="s">
        <v>1194</v>
      </c>
      <c r="G137" s="149" t="s">
        <v>208</v>
      </c>
      <c r="H137" s="150">
        <v>21.708</v>
      </c>
      <c r="I137" s="151"/>
      <c r="J137" s="152">
        <f>ROUND(I137*H137,2)</f>
        <v>0</v>
      </c>
      <c r="K137" s="148" t="s">
        <v>197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1.89077</v>
      </c>
      <c r="R137" s="155">
        <f>Q137*H137</f>
        <v>41.04483516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198</v>
      </c>
      <c r="AT137" s="157" t="s">
        <v>193</v>
      </c>
      <c r="AU137" s="157" t="s">
        <v>22</v>
      </c>
      <c r="AY137" s="19" t="s">
        <v>191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198</v>
      </c>
      <c r="BM137" s="157" t="s">
        <v>1403</v>
      </c>
    </row>
    <row r="138" spans="2:51" s="13" customFormat="1" ht="10">
      <c r="B138" s="159"/>
      <c r="D138" s="160" t="s">
        <v>200</v>
      </c>
      <c r="E138" s="161" t="s">
        <v>3</v>
      </c>
      <c r="F138" s="162" t="s">
        <v>1404</v>
      </c>
      <c r="H138" s="163">
        <v>21.708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200</v>
      </c>
      <c r="AU138" s="161" t="s">
        <v>22</v>
      </c>
      <c r="AV138" s="13" t="s">
        <v>22</v>
      </c>
      <c r="AW138" s="13" t="s">
        <v>41</v>
      </c>
      <c r="AX138" s="13" t="s">
        <v>88</v>
      </c>
      <c r="AY138" s="161" t="s">
        <v>191</v>
      </c>
    </row>
    <row r="139" spans="1:65" s="2" customFormat="1" ht="24.15" customHeight="1">
      <c r="A139" s="35"/>
      <c r="B139" s="145"/>
      <c r="C139" s="146" t="s">
        <v>301</v>
      </c>
      <c r="D139" s="146" t="s">
        <v>193</v>
      </c>
      <c r="E139" s="147" t="s">
        <v>973</v>
      </c>
      <c r="F139" s="148" t="s">
        <v>974</v>
      </c>
      <c r="G139" s="149" t="s">
        <v>208</v>
      </c>
      <c r="H139" s="150">
        <v>2.365</v>
      </c>
      <c r="I139" s="151"/>
      <c r="J139" s="152">
        <f>ROUND(I139*H139,2)</f>
        <v>0</v>
      </c>
      <c r="K139" s="148" t="s">
        <v>197</v>
      </c>
      <c r="L139" s="36"/>
      <c r="M139" s="153" t="s">
        <v>3</v>
      </c>
      <c r="N139" s="154" t="s">
        <v>52</v>
      </c>
      <c r="O139" s="56"/>
      <c r="P139" s="155">
        <f>O139*H139</f>
        <v>0</v>
      </c>
      <c r="Q139" s="155">
        <v>2.234</v>
      </c>
      <c r="R139" s="155">
        <f>Q139*H139</f>
        <v>5.283410000000001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198</v>
      </c>
      <c r="AT139" s="157" t="s">
        <v>193</v>
      </c>
      <c r="AU139" s="157" t="s">
        <v>22</v>
      </c>
      <c r="AY139" s="19" t="s">
        <v>191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198</v>
      </c>
      <c r="BM139" s="157" t="s">
        <v>1405</v>
      </c>
    </row>
    <row r="140" spans="2:51" s="13" customFormat="1" ht="10">
      <c r="B140" s="159"/>
      <c r="D140" s="160" t="s">
        <v>200</v>
      </c>
      <c r="E140" s="161" t="s">
        <v>3</v>
      </c>
      <c r="F140" s="162" t="s">
        <v>1406</v>
      </c>
      <c r="H140" s="163">
        <v>1.296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200</v>
      </c>
      <c r="AU140" s="161" t="s">
        <v>22</v>
      </c>
      <c r="AV140" s="13" t="s">
        <v>22</v>
      </c>
      <c r="AW140" s="13" t="s">
        <v>41</v>
      </c>
      <c r="AX140" s="13" t="s">
        <v>81</v>
      </c>
      <c r="AY140" s="161" t="s">
        <v>191</v>
      </c>
    </row>
    <row r="141" spans="2:51" s="13" customFormat="1" ht="10">
      <c r="B141" s="159"/>
      <c r="D141" s="160" t="s">
        <v>200</v>
      </c>
      <c r="E141" s="161" t="s">
        <v>3</v>
      </c>
      <c r="F141" s="162" t="s">
        <v>1407</v>
      </c>
      <c r="H141" s="163">
        <v>1.069</v>
      </c>
      <c r="I141" s="164"/>
      <c r="L141" s="159"/>
      <c r="M141" s="165"/>
      <c r="N141" s="166"/>
      <c r="O141" s="166"/>
      <c r="P141" s="166"/>
      <c r="Q141" s="166"/>
      <c r="R141" s="166"/>
      <c r="S141" s="166"/>
      <c r="T141" s="167"/>
      <c r="AT141" s="161" t="s">
        <v>200</v>
      </c>
      <c r="AU141" s="161" t="s">
        <v>22</v>
      </c>
      <c r="AV141" s="13" t="s">
        <v>22</v>
      </c>
      <c r="AW141" s="13" t="s">
        <v>41</v>
      </c>
      <c r="AX141" s="13" t="s">
        <v>81</v>
      </c>
      <c r="AY141" s="161" t="s">
        <v>191</v>
      </c>
    </row>
    <row r="142" spans="2:51" s="14" customFormat="1" ht="10">
      <c r="B142" s="168"/>
      <c r="D142" s="160" t="s">
        <v>200</v>
      </c>
      <c r="E142" s="169" t="s">
        <v>3</v>
      </c>
      <c r="F142" s="170" t="s">
        <v>205</v>
      </c>
      <c r="H142" s="171">
        <v>2.365</v>
      </c>
      <c r="I142" s="172"/>
      <c r="L142" s="168"/>
      <c r="M142" s="173"/>
      <c r="N142" s="174"/>
      <c r="O142" s="174"/>
      <c r="P142" s="174"/>
      <c r="Q142" s="174"/>
      <c r="R142" s="174"/>
      <c r="S142" s="174"/>
      <c r="T142" s="175"/>
      <c r="AT142" s="169" t="s">
        <v>200</v>
      </c>
      <c r="AU142" s="169" t="s">
        <v>22</v>
      </c>
      <c r="AV142" s="14" t="s">
        <v>198</v>
      </c>
      <c r="AW142" s="14" t="s">
        <v>41</v>
      </c>
      <c r="AX142" s="14" t="s">
        <v>88</v>
      </c>
      <c r="AY142" s="169" t="s">
        <v>191</v>
      </c>
    </row>
    <row r="143" spans="2:63" s="12" customFormat="1" ht="22.75" customHeight="1">
      <c r="B143" s="132"/>
      <c r="D143" s="133" t="s">
        <v>80</v>
      </c>
      <c r="E143" s="143" t="s">
        <v>244</v>
      </c>
      <c r="F143" s="143" t="s">
        <v>1000</v>
      </c>
      <c r="I143" s="135"/>
      <c r="J143" s="144">
        <f>BK143</f>
        <v>0</v>
      </c>
      <c r="L143" s="132"/>
      <c r="M143" s="137"/>
      <c r="N143" s="138"/>
      <c r="O143" s="138"/>
      <c r="P143" s="139">
        <f>SUM(P144:P195)</f>
        <v>0</v>
      </c>
      <c r="Q143" s="138"/>
      <c r="R143" s="139">
        <f>SUM(R144:R195)</f>
        <v>22.0162014</v>
      </c>
      <c r="S143" s="138"/>
      <c r="T143" s="140">
        <f>SUM(T144:T195)</f>
        <v>0</v>
      </c>
      <c r="AR143" s="133" t="s">
        <v>88</v>
      </c>
      <c r="AT143" s="141" t="s">
        <v>80</v>
      </c>
      <c r="AU143" s="141" t="s">
        <v>88</v>
      </c>
      <c r="AY143" s="133" t="s">
        <v>191</v>
      </c>
      <c r="BK143" s="142">
        <f>SUM(BK144:BK195)</f>
        <v>0</v>
      </c>
    </row>
    <row r="144" spans="1:65" s="2" customFormat="1" ht="14.4" customHeight="1">
      <c r="A144" s="35"/>
      <c r="B144" s="145"/>
      <c r="C144" s="146" t="s">
        <v>306</v>
      </c>
      <c r="D144" s="146" t="s">
        <v>193</v>
      </c>
      <c r="E144" s="147" t="s">
        <v>1408</v>
      </c>
      <c r="F144" s="148" t="s">
        <v>1409</v>
      </c>
      <c r="G144" s="149" t="s">
        <v>222</v>
      </c>
      <c r="H144" s="150">
        <v>340.91</v>
      </c>
      <c r="I144" s="151"/>
      <c r="J144" s="152">
        <f>ROUND(I144*H144,2)</f>
        <v>0</v>
      </c>
      <c r="K144" s="148" t="s">
        <v>197</v>
      </c>
      <c r="L144" s="36"/>
      <c r="M144" s="153" t="s">
        <v>3</v>
      </c>
      <c r="N144" s="154" t="s">
        <v>52</v>
      </c>
      <c r="O144" s="56"/>
      <c r="P144" s="155">
        <f>O144*H144</f>
        <v>0</v>
      </c>
      <c r="Q144" s="155">
        <v>1E-05</v>
      </c>
      <c r="R144" s="155">
        <f>Q144*H144</f>
        <v>0.0034091000000000004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198</v>
      </c>
      <c r="AT144" s="157" t="s">
        <v>193</v>
      </c>
      <c r="AU144" s="157" t="s">
        <v>22</v>
      </c>
      <c r="AY144" s="19" t="s">
        <v>191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198</v>
      </c>
      <c r="BM144" s="157" t="s">
        <v>1410</v>
      </c>
    </row>
    <row r="145" spans="2:51" s="13" customFormat="1" ht="10">
      <c r="B145" s="159"/>
      <c r="D145" s="160" t="s">
        <v>200</v>
      </c>
      <c r="E145" s="161" t="s">
        <v>3</v>
      </c>
      <c r="F145" s="162" t="s">
        <v>1411</v>
      </c>
      <c r="H145" s="163">
        <v>340.91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200</v>
      </c>
      <c r="AU145" s="161" t="s">
        <v>22</v>
      </c>
      <c r="AV145" s="13" t="s">
        <v>22</v>
      </c>
      <c r="AW145" s="13" t="s">
        <v>41</v>
      </c>
      <c r="AX145" s="13" t="s">
        <v>88</v>
      </c>
      <c r="AY145" s="161" t="s">
        <v>191</v>
      </c>
    </row>
    <row r="146" spans="1:65" s="2" customFormat="1" ht="14.4" customHeight="1">
      <c r="A146" s="35"/>
      <c r="B146" s="145"/>
      <c r="C146" s="180" t="s">
        <v>310</v>
      </c>
      <c r="D146" s="180" t="s">
        <v>264</v>
      </c>
      <c r="E146" s="181" t="s">
        <v>1412</v>
      </c>
      <c r="F146" s="182" t="s">
        <v>1413</v>
      </c>
      <c r="G146" s="183" t="s">
        <v>222</v>
      </c>
      <c r="H146" s="184">
        <v>346.024</v>
      </c>
      <c r="I146" s="185"/>
      <c r="J146" s="186">
        <f>ROUND(I146*H146,2)</f>
        <v>0</v>
      </c>
      <c r="K146" s="182" t="s">
        <v>197</v>
      </c>
      <c r="L146" s="187"/>
      <c r="M146" s="188" t="s">
        <v>3</v>
      </c>
      <c r="N146" s="189" t="s">
        <v>52</v>
      </c>
      <c r="O146" s="56"/>
      <c r="P146" s="155">
        <f>O146*H146</f>
        <v>0</v>
      </c>
      <c r="Q146" s="155">
        <v>0.0029</v>
      </c>
      <c r="R146" s="155">
        <f>Q146*H146</f>
        <v>1.0034695999999999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244</v>
      </c>
      <c r="AT146" s="157" t="s">
        <v>264</v>
      </c>
      <c r="AU146" s="157" t="s">
        <v>22</v>
      </c>
      <c r="AY146" s="19" t="s">
        <v>191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198</v>
      </c>
      <c r="BM146" s="157" t="s">
        <v>1414</v>
      </c>
    </row>
    <row r="147" spans="2:51" s="13" customFormat="1" ht="10">
      <c r="B147" s="159"/>
      <c r="D147" s="160" t="s">
        <v>200</v>
      </c>
      <c r="E147" s="161" t="s">
        <v>3</v>
      </c>
      <c r="F147" s="162" t="s">
        <v>1415</v>
      </c>
      <c r="H147" s="163">
        <v>346.024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200</v>
      </c>
      <c r="AU147" s="161" t="s">
        <v>22</v>
      </c>
      <c r="AV147" s="13" t="s">
        <v>22</v>
      </c>
      <c r="AW147" s="13" t="s">
        <v>41</v>
      </c>
      <c r="AX147" s="13" t="s">
        <v>88</v>
      </c>
      <c r="AY147" s="161" t="s">
        <v>191</v>
      </c>
    </row>
    <row r="148" spans="1:65" s="2" customFormat="1" ht="14.4" customHeight="1">
      <c r="A148" s="35"/>
      <c r="B148" s="145"/>
      <c r="C148" s="146" t="s">
        <v>315</v>
      </c>
      <c r="D148" s="146" t="s">
        <v>193</v>
      </c>
      <c r="E148" s="147" t="s">
        <v>1416</v>
      </c>
      <c r="F148" s="148" t="s">
        <v>1417</v>
      </c>
      <c r="G148" s="149" t="s">
        <v>222</v>
      </c>
      <c r="H148" s="150">
        <v>20.89</v>
      </c>
      <c r="I148" s="151"/>
      <c r="J148" s="152">
        <f>ROUND(I148*H148,2)</f>
        <v>0</v>
      </c>
      <c r="K148" s="148" t="s">
        <v>197</v>
      </c>
      <c r="L148" s="36"/>
      <c r="M148" s="153" t="s">
        <v>3</v>
      </c>
      <c r="N148" s="154" t="s">
        <v>52</v>
      </c>
      <c r="O148" s="56"/>
      <c r="P148" s="155">
        <f>O148*H148</f>
        <v>0</v>
      </c>
      <c r="Q148" s="155">
        <v>1E-05</v>
      </c>
      <c r="R148" s="155">
        <f>Q148*H148</f>
        <v>0.00020890000000000004</v>
      </c>
      <c r="S148" s="155">
        <v>0</v>
      </c>
      <c r="T148" s="15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198</v>
      </c>
      <c r="AT148" s="157" t="s">
        <v>193</v>
      </c>
      <c r="AU148" s="157" t="s">
        <v>22</v>
      </c>
      <c r="AY148" s="19" t="s">
        <v>191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88</v>
      </c>
      <c r="BK148" s="158">
        <f>ROUND(I148*H148,2)</f>
        <v>0</v>
      </c>
      <c r="BL148" s="19" t="s">
        <v>198</v>
      </c>
      <c r="BM148" s="157" t="s">
        <v>1418</v>
      </c>
    </row>
    <row r="149" spans="2:51" s="13" customFormat="1" ht="10">
      <c r="B149" s="159"/>
      <c r="D149" s="160" t="s">
        <v>200</v>
      </c>
      <c r="E149" s="161" t="s">
        <v>3</v>
      </c>
      <c r="F149" s="162" t="s">
        <v>1419</v>
      </c>
      <c r="H149" s="163">
        <v>20.89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200</v>
      </c>
      <c r="AU149" s="161" t="s">
        <v>22</v>
      </c>
      <c r="AV149" s="13" t="s">
        <v>22</v>
      </c>
      <c r="AW149" s="13" t="s">
        <v>41</v>
      </c>
      <c r="AX149" s="13" t="s">
        <v>88</v>
      </c>
      <c r="AY149" s="161" t="s">
        <v>191</v>
      </c>
    </row>
    <row r="150" spans="1:65" s="2" customFormat="1" ht="14.4" customHeight="1">
      <c r="A150" s="35"/>
      <c r="B150" s="145"/>
      <c r="C150" s="180" t="s">
        <v>8</v>
      </c>
      <c r="D150" s="180" t="s">
        <v>264</v>
      </c>
      <c r="E150" s="181" t="s">
        <v>1420</v>
      </c>
      <c r="F150" s="182" t="s">
        <v>1421</v>
      </c>
      <c r="G150" s="183" t="s">
        <v>222</v>
      </c>
      <c r="H150" s="184">
        <v>21.203</v>
      </c>
      <c r="I150" s="185"/>
      <c r="J150" s="186">
        <f>ROUND(I150*H150,2)</f>
        <v>0</v>
      </c>
      <c r="K150" s="182" t="s">
        <v>197</v>
      </c>
      <c r="L150" s="187"/>
      <c r="M150" s="188" t="s">
        <v>3</v>
      </c>
      <c r="N150" s="189" t="s">
        <v>52</v>
      </c>
      <c r="O150" s="56"/>
      <c r="P150" s="155">
        <f>O150*H150</f>
        <v>0</v>
      </c>
      <c r="Q150" s="155">
        <v>0.0046</v>
      </c>
      <c r="R150" s="155">
        <f>Q150*H150</f>
        <v>0.09753379999999999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244</v>
      </c>
      <c r="AT150" s="157" t="s">
        <v>264</v>
      </c>
      <c r="AU150" s="157" t="s">
        <v>22</v>
      </c>
      <c r="AY150" s="19" t="s">
        <v>191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198</v>
      </c>
      <c r="BM150" s="157" t="s">
        <v>1422</v>
      </c>
    </row>
    <row r="151" spans="2:51" s="13" customFormat="1" ht="10">
      <c r="B151" s="159"/>
      <c r="D151" s="160" t="s">
        <v>200</v>
      </c>
      <c r="E151" s="161" t="s">
        <v>3</v>
      </c>
      <c r="F151" s="162" t="s">
        <v>1423</v>
      </c>
      <c r="H151" s="163">
        <v>21.203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200</v>
      </c>
      <c r="AU151" s="161" t="s">
        <v>22</v>
      </c>
      <c r="AV151" s="13" t="s">
        <v>22</v>
      </c>
      <c r="AW151" s="13" t="s">
        <v>41</v>
      </c>
      <c r="AX151" s="13" t="s">
        <v>88</v>
      </c>
      <c r="AY151" s="161" t="s">
        <v>191</v>
      </c>
    </row>
    <row r="152" spans="1:65" s="2" customFormat="1" ht="14.4" customHeight="1">
      <c r="A152" s="35"/>
      <c r="B152" s="145"/>
      <c r="C152" s="146" t="s">
        <v>327</v>
      </c>
      <c r="D152" s="146" t="s">
        <v>193</v>
      </c>
      <c r="E152" s="147" t="s">
        <v>1424</v>
      </c>
      <c r="F152" s="148" t="s">
        <v>1425</v>
      </c>
      <c r="G152" s="149" t="s">
        <v>391</v>
      </c>
      <c r="H152" s="150">
        <v>62</v>
      </c>
      <c r="I152" s="151"/>
      <c r="J152" s="152">
        <f>ROUND(I152*H152,2)</f>
        <v>0</v>
      </c>
      <c r="K152" s="148" t="s">
        <v>197</v>
      </c>
      <c r="L152" s="36"/>
      <c r="M152" s="153" t="s">
        <v>3</v>
      </c>
      <c r="N152" s="154" t="s">
        <v>52</v>
      </c>
      <c r="O152" s="56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198</v>
      </c>
      <c r="AT152" s="157" t="s">
        <v>193</v>
      </c>
      <c r="AU152" s="157" t="s">
        <v>22</v>
      </c>
      <c r="AY152" s="19" t="s">
        <v>191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9" t="s">
        <v>88</v>
      </c>
      <c r="BK152" s="158">
        <f>ROUND(I152*H152,2)</f>
        <v>0</v>
      </c>
      <c r="BL152" s="19" t="s">
        <v>198</v>
      </c>
      <c r="BM152" s="157" t="s">
        <v>1426</v>
      </c>
    </row>
    <row r="153" spans="1:65" s="2" customFormat="1" ht="14.4" customHeight="1">
      <c r="A153" s="35"/>
      <c r="B153" s="145"/>
      <c r="C153" s="180" t="s">
        <v>332</v>
      </c>
      <c r="D153" s="180" t="s">
        <v>264</v>
      </c>
      <c r="E153" s="181" t="s">
        <v>1427</v>
      </c>
      <c r="F153" s="182" t="s">
        <v>1428</v>
      </c>
      <c r="G153" s="183" t="s">
        <v>391</v>
      </c>
      <c r="H153" s="184">
        <v>41</v>
      </c>
      <c r="I153" s="185"/>
      <c r="J153" s="186">
        <f>ROUND(I153*H153,2)</f>
        <v>0</v>
      </c>
      <c r="K153" s="182" t="s">
        <v>197</v>
      </c>
      <c r="L153" s="187"/>
      <c r="M153" s="188" t="s">
        <v>3</v>
      </c>
      <c r="N153" s="189" t="s">
        <v>52</v>
      </c>
      <c r="O153" s="56"/>
      <c r="P153" s="155">
        <f>O153*H153</f>
        <v>0</v>
      </c>
      <c r="Q153" s="155">
        <v>0.0008</v>
      </c>
      <c r="R153" s="155">
        <f>Q153*H153</f>
        <v>0.0328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244</v>
      </c>
      <c r="AT153" s="157" t="s">
        <v>264</v>
      </c>
      <c r="AU153" s="157" t="s">
        <v>22</v>
      </c>
      <c r="AY153" s="19" t="s">
        <v>191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198</v>
      </c>
      <c r="BM153" s="157" t="s">
        <v>1429</v>
      </c>
    </row>
    <row r="154" spans="2:51" s="13" customFormat="1" ht="10">
      <c r="B154" s="159"/>
      <c r="D154" s="160" t="s">
        <v>200</v>
      </c>
      <c r="E154" s="161" t="s">
        <v>3</v>
      </c>
      <c r="F154" s="162" t="s">
        <v>1430</v>
      </c>
      <c r="H154" s="163">
        <v>1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200</v>
      </c>
      <c r="AU154" s="161" t="s">
        <v>22</v>
      </c>
      <c r="AV154" s="13" t="s">
        <v>22</v>
      </c>
      <c r="AW154" s="13" t="s">
        <v>41</v>
      </c>
      <c r="AX154" s="13" t="s">
        <v>81</v>
      </c>
      <c r="AY154" s="161" t="s">
        <v>191</v>
      </c>
    </row>
    <row r="155" spans="2:51" s="13" customFormat="1" ht="10">
      <c r="B155" s="159"/>
      <c r="D155" s="160" t="s">
        <v>200</v>
      </c>
      <c r="E155" s="161" t="s">
        <v>3</v>
      </c>
      <c r="F155" s="162" t="s">
        <v>1431</v>
      </c>
      <c r="H155" s="163">
        <v>29</v>
      </c>
      <c r="I155" s="164"/>
      <c r="L155" s="159"/>
      <c r="M155" s="165"/>
      <c r="N155" s="166"/>
      <c r="O155" s="166"/>
      <c r="P155" s="166"/>
      <c r="Q155" s="166"/>
      <c r="R155" s="166"/>
      <c r="S155" s="166"/>
      <c r="T155" s="167"/>
      <c r="AT155" s="161" t="s">
        <v>200</v>
      </c>
      <c r="AU155" s="161" t="s">
        <v>22</v>
      </c>
      <c r="AV155" s="13" t="s">
        <v>22</v>
      </c>
      <c r="AW155" s="13" t="s">
        <v>41</v>
      </c>
      <c r="AX155" s="13" t="s">
        <v>81</v>
      </c>
      <c r="AY155" s="161" t="s">
        <v>191</v>
      </c>
    </row>
    <row r="156" spans="2:51" s="13" customFormat="1" ht="10">
      <c r="B156" s="159"/>
      <c r="D156" s="160" t="s">
        <v>200</v>
      </c>
      <c r="E156" s="161" t="s">
        <v>3</v>
      </c>
      <c r="F156" s="162" t="s">
        <v>1432</v>
      </c>
      <c r="H156" s="163">
        <v>3</v>
      </c>
      <c r="I156" s="164"/>
      <c r="L156" s="159"/>
      <c r="M156" s="165"/>
      <c r="N156" s="166"/>
      <c r="O156" s="166"/>
      <c r="P156" s="166"/>
      <c r="Q156" s="166"/>
      <c r="R156" s="166"/>
      <c r="S156" s="166"/>
      <c r="T156" s="167"/>
      <c r="AT156" s="161" t="s">
        <v>200</v>
      </c>
      <c r="AU156" s="161" t="s">
        <v>22</v>
      </c>
      <c r="AV156" s="13" t="s">
        <v>22</v>
      </c>
      <c r="AW156" s="13" t="s">
        <v>41</v>
      </c>
      <c r="AX156" s="13" t="s">
        <v>81</v>
      </c>
      <c r="AY156" s="161" t="s">
        <v>191</v>
      </c>
    </row>
    <row r="157" spans="2:51" s="13" customFormat="1" ht="10">
      <c r="B157" s="159"/>
      <c r="D157" s="160" t="s">
        <v>200</v>
      </c>
      <c r="E157" s="161" t="s">
        <v>3</v>
      </c>
      <c r="F157" s="162" t="s">
        <v>1433</v>
      </c>
      <c r="H157" s="163">
        <v>8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200</v>
      </c>
      <c r="AU157" s="161" t="s">
        <v>22</v>
      </c>
      <c r="AV157" s="13" t="s">
        <v>22</v>
      </c>
      <c r="AW157" s="13" t="s">
        <v>41</v>
      </c>
      <c r="AX157" s="13" t="s">
        <v>81</v>
      </c>
      <c r="AY157" s="161" t="s">
        <v>191</v>
      </c>
    </row>
    <row r="158" spans="2:51" s="14" customFormat="1" ht="10">
      <c r="B158" s="168"/>
      <c r="D158" s="160" t="s">
        <v>200</v>
      </c>
      <c r="E158" s="169" t="s">
        <v>3</v>
      </c>
      <c r="F158" s="170" t="s">
        <v>205</v>
      </c>
      <c r="H158" s="171">
        <v>41</v>
      </c>
      <c r="I158" s="172"/>
      <c r="L158" s="168"/>
      <c r="M158" s="173"/>
      <c r="N158" s="174"/>
      <c r="O158" s="174"/>
      <c r="P158" s="174"/>
      <c r="Q158" s="174"/>
      <c r="R158" s="174"/>
      <c r="S158" s="174"/>
      <c r="T158" s="175"/>
      <c r="AT158" s="169" t="s">
        <v>200</v>
      </c>
      <c r="AU158" s="169" t="s">
        <v>22</v>
      </c>
      <c r="AV158" s="14" t="s">
        <v>198</v>
      </c>
      <c r="AW158" s="14" t="s">
        <v>41</v>
      </c>
      <c r="AX158" s="14" t="s">
        <v>88</v>
      </c>
      <c r="AY158" s="169" t="s">
        <v>191</v>
      </c>
    </row>
    <row r="159" spans="1:65" s="2" customFormat="1" ht="14.4" customHeight="1">
      <c r="A159" s="35"/>
      <c r="B159" s="145"/>
      <c r="C159" s="180" t="s">
        <v>340</v>
      </c>
      <c r="D159" s="180" t="s">
        <v>264</v>
      </c>
      <c r="E159" s="181" t="s">
        <v>1434</v>
      </c>
      <c r="F159" s="182" t="s">
        <v>1435</v>
      </c>
      <c r="G159" s="183" t="s">
        <v>391</v>
      </c>
      <c r="H159" s="184">
        <v>6</v>
      </c>
      <c r="I159" s="185"/>
      <c r="J159" s="186">
        <f>ROUND(I159*H159,2)</f>
        <v>0</v>
      </c>
      <c r="K159" s="182" t="s">
        <v>197</v>
      </c>
      <c r="L159" s="187"/>
      <c r="M159" s="188" t="s">
        <v>3</v>
      </c>
      <c r="N159" s="189" t="s">
        <v>52</v>
      </c>
      <c r="O159" s="56"/>
      <c r="P159" s="155">
        <f>O159*H159</f>
        <v>0</v>
      </c>
      <c r="Q159" s="155">
        <v>0.0007</v>
      </c>
      <c r="R159" s="155">
        <f>Q159*H159</f>
        <v>0.0042</v>
      </c>
      <c r="S159" s="155">
        <v>0</v>
      </c>
      <c r="T159" s="15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57" t="s">
        <v>244</v>
      </c>
      <c r="AT159" s="157" t="s">
        <v>264</v>
      </c>
      <c r="AU159" s="157" t="s">
        <v>22</v>
      </c>
      <c r="AY159" s="19" t="s">
        <v>191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9" t="s">
        <v>88</v>
      </c>
      <c r="BK159" s="158">
        <f>ROUND(I159*H159,2)</f>
        <v>0</v>
      </c>
      <c r="BL159" s="19" t="s">
        <v>198</v>
      </c>
      <c r="BM159" s="157" t="s">
        <v>1436</v>
      </c>
    </row>
    <row r="160" spans="2:51" s="13" customFormat="1" ht="10">
      <c r="B160" s="159"/>
      <c r="D160" s="160" t="s">
        <v>200</v>
      </c>
      <c r="E160" s="161" t="s">
        <v>3</v>
      </c>
      <c r="F160" s="162" t="s">
        <v>1437</v>
      </c>
      <c r="H160" s="163">
        <v>6</v>
      </c>
      <c r="I160" s="164"/>
      <c r="L160" s="159"/>
      <c r="M160" s="165"/>
      <c r="N160" s="166"/>
      <c r="O160" s="166"/>
      <c r="P160" s="166"/>
      <c r="Q160" s="166"/>
      <c r="R160" s="166"/>
      <c r="S160" s="166"/>
      <c r="T160" s="167"/>
      <c r="AT160" s="161" t="s">
        <v>200</v>
      </c>
      <c r="AU160" s="161" t="s">
        <v>22</v>
      </c>
      <c r="AV160" s="13" t="s">
        <v>22</v>
      </c>
      <c r="AW160" s="13" t="s">
        <v>41</v>
      </c>
      <c r="AX160" s="13" t="s">
        <v>88</v>
      </c>
      <c r="AY160" s="161" t="s">
        <v>191</v>
      </c>
    </row>
    <row r="161" spans="1:65" s="2" customFormat="1" ht="14.4" customHeight="1">
      <c r="A161" s="35"/>
      <c r="B161" s="145"/>
      <c r="C161" s="180" t="s">
        <v>344</v>
      </c>
      <c r="D161" s="180" t="s">
        <v>264</v>
      </c>
      <c r="E161" s="181" t="s">
        <v>1438</v>
      </c>
      <c r="F161" s="182" t="s">
        <v>1439</v>
      </c>
      <c r="G161" s="183" t="s">
        <v>391</v>
      </c>
      <c r="H161" s="184">
        <v>15</v>
      </c>
      <c r="I161" s="185"/>
      <c r="J161" s="186">
        <f>ROUND(I161*H161,2)</f>
        <v>0</v>
      </c>
      <c r="K161" s="182" t="s">
        <v>197</v>
      </c>
      <c r="L161" s="187"/>
      <c r="M161" s="188" t="s">
        <v>3</v>
      </c>
      <c r="N161" s="189" t="s">
        <v>52</v>
      </c>
      <c r="O161" s="56"/>
      <c r="P161" s="155">
        <f>O161*H161</f>
        <v>0</v>
      </c>
      <c r="Q161" s="155">
        <v>0.0007</v>
      </c>
      <c r="R161" s="155">
        <f>Q161*H161</f>
        <v>0.0105</v>
      </c>
      <c r="S161" s="155">
        <v>0</v>
      </c>
      <c r="T161" s="15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7" t="s">
        <v>244</v>
      </c>
      <c r="AT161" s="157" t="s">
        <v>264</v>
      </c>
      <c r="AU161" s="157" t="s">
        <v>22</v>
      </c>
      <c r="AY161" s="19" t="s">
        <v>191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9" t="s">
        <v>88</v>
      </c>
      <c r="BK161" s="158">
        <f>ROUND(I161*H161,2)</f>
        <v>0</v>
      </c>
      <c r="BL161" s="19" t="s">
        <v>198</v>
      </c>
      <c r="BM161" s="157" t="s">
        <v>1440</v>
      </c>
    </row>
    <row r="162" spans="2:51" s="13" customFormat="1" ht="10">
      <c r="B162" s="159"/>
      <c r="D162" s="160" t="s">
        <v>200</v>
      </c>
      <c r="E162" s="161" t="s">
        <v>3</v>
      </c>
      <c r="F162" s="162" t="s">
        <v>1441</v>
      </c>
      <c r="H162" s="163">
        <v>14</v>
      </c>
      <c r="I162" s="164"/>
      <c r="L162" s="159"/>
      <c r="M162" s="165"/>
      <c r="N162" s="166"/>
      <c r="O162" s="166"/>
      <c r="P162" s="166"/>
      <c r="Q162" s="166"/>
      <c r="R162" s="166"/>
      <c r="S162" s="166"/>
      <c r="T162" s="167"/>
      <c r="AT162" s="161" t="s">
        <v>200</v>
      </c>
      <c r="AU162" s="161" t="s">
        <v>22</v>
      </c>
      <c r="AV162" s="13" t="s">
        <v>22</v>
      </c>
      <c r="AW162" s="13" t="s">
        <v>41</v>
      </c>
      <c r="AX162" s="13" t="s">
        <v>81</v>
      </c>
      <c r="AY162" s="161" t="s">
        <v>191</v>
      </c>
    </row>
    <row r="163" spans="2:51" s="13" customFormat="1" ht="10">
      <c r="B163" s="159"/>
      <c r="D163" s="160" t="s">
        <v>200</v>
      </c>
      <c r="E163" s="161" t="s">
        <v>3</v>
      </c>
      <c r="F163" s="162" t="s">
        <v>1430</v>
      </c>
      <c r="H163" s="163">
        <v>1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200</v>
      </c>
      <c r="AU163" s="161" t="s">
        <v>22</v>
      </c>
      <c r="AV163" s="13" t="s">
        <v>22</v>
      </c>
      <c r="AW163" s="13" t="s">
        <v>41</v>
      </c>
      <c r="AX163" s="13" t="s">
        <v>81</v>
      </c>
      <c r="AY163" s="161" t="s">
        <v>191</v>
      </c>
    </row>
    <row r="164" spans="2:51" s="14" customFormat="1" ht="10">
      <c r="B164" s="168"/>
      <c r="D164" s="160" t="s">
        <v>200</v>
      </c>
      <c r="E164" s="169" t="s">
        <v>3</v>
      </c>
      <c r="F164" s="170" t="s">
        <v>205</v>
      </c>
      <c r="H164" s="171">
        <v>15</v>
      </c>
      <c r="I164" s="172"/>
      <c r="L164" s="168"/>
      <c r="M164" s="173"/>
      <c r="N164" s="174"/>
      <c r="O164" s="174"/>
      <c r="P164" s="174"/>
      <c r="Q164" s="174"/>
      <c r="R164" s="174"/>
      <c r="S164" s="174"/>
      <c r="T164" s="175"/>
      <c r="AT164" s="169" t="s">
        <v>200</v>
      </c>
      <c r="AU164" s="169" t="s">
        <v>22</v>
      </c>
      <c r="AV164" s="14" t="s">
        <v>198</v>
      </c>
      <c r="AW164" s="14" t="s">
        <v>41</v>
      </c>
      <c r="AX164" s="14" t="s">
        <v>88</v>
      </c>
      <c r="AY164" s="169" t="s">
        <v>191</v>
      </c>
    </row>
    <row r="165" spans="1:65" s="2" customFormat="1" ht="24.15" customHeight="1">
      <c r="A165" s="35"/>
      <c r="B165" s="145"/>
      <c r="C165" s="146" t="s">
        <v>353</v>
      </c>
      <c r="D165" s="146" t="s">
        <v>193</v>
      </c>
      <c r="E165" s="147" t="s">
        <v>1442</v>
      </c>
      <c r="F165" s="148" t="s">
        <v>1443</v>
      </c>
      <c r="G165" s="149" t="s">
        <v>391</v>
      </c>
      <c r="H165" s="150">
        <v>34</v>
      </c>
      <c r="I165" s="151"/>
      <c r="J165" s="152">
        <f>ROUND(I165*H165,2)</f>
        <v>0</v>
      </c>
      <c r="K165" s="148" t="s">
        <v>197</v>
      </c>
      <c r="L165" s="36"/>
      <c r="M165" s="153" t="s">
        <v>3</v>
      </c>
      <c r="N165" s="154" t="s">
        <v>52</v>
      </c>
      <c r="O165" s="56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198</v>
      </c>
      <c r="AT165" s="157" t="s">
        <v>193</v>
      </c>
      <c r="AU165" s="157" t="s">
        <v>22</v>
      </c>
      <c r="AY165" s="19" t="s">
        <v>191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9" t="s">
        <v>88</v>
      </c>
      <c r="BK165" s="158">
        <f>ROUND(I165*H165,2)</f>
        <v>0</v>
      </c>
      <c r="BL165" s="19" t="s">
        <v>198</v>
      </c>
      <c r="BM165" s="157" t="s">
        <v>1444</v>
      </c>
    </row>
    <row r="166" spans="1:65" s="2" customFormat="1" ht="14.4" customHeight="1">
      <c r="A166" s="35"/>
      <c r="B166" s="145"/>
      <c r="C166" s="180" t="s">
        <v>357</v>
      </c>
      <c r="D166" s="180" t="s">
        <v>264</v>
      </c>
      <c r="E166" s="181" t="s">
        <v>1445</v>
      </c>
      <c r="F166" s="182" t="s">
        <v>1446</v>
      </c>
      <c r="G166" s="183" t="s">
        <v>391</v>
      </c>
      <c r="H166" s="184">
        <v>2</v>
      </c>
      <c r="I166" s="185"/>
      <c r="J166" s="186">
        <f>ROUND(I166*H166,2)</f>
        <v>0</v>
      </c>
      <c r="K166" s="182" t="s">
        <v>197</v>
      </c>
      <c r="L166" s="187"/>
      <c r="M166" s="188" t="s">
        <v>3</v>
      </c>
      <c r="N166" s="189" t="s">
        <v>52</v>
      </c>
      <c r="O166" s="56"/>
      <c r="P166" s="155">
        <f>O166*H166</f>
        <v>0</v>
      </c>
      <c r="Q166" s="155">
        <v>0.0018</v>
      </c>
      <c r="R166" s="155">
        <f>Q166*H166</f>
        <v>0.0036</v>
      </c>
      <c r="S166" s="155">
        <v>0</v>
      </c>
      <c r="T166" s="15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57" t="s">
        <v>244</v>
      </c>
      <c r="AT166" s="157" t="s">
        <v>264</v>
      </c>
      <c r="AU166" s="157" t="s">
        <v>22</v>
      </c>
      <c r="AY166" s="19" t="s">
        <v>191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9" t="s">
        <v>88</v>
      </c>
      <c r="BK166" s="158">
        <f>ROUND(I166*H166,2)</f>
        <v>0</v>
      </c>
      <c r="BL166" s="19" t="s">
        <v>198</v>
      </c>
      <c r="BM166" s="157" t="s">
        <v>1447</v>
      </c>
    </row>
    <row r="167" spans="1:47" s="2" customFormat="1" ht="18">
      <c r="A167" s="35"/>
      <c r="B167" s="36"/>
      <c r="C167" s="35"/>
      <c r="D167" s="160" t="s">
        <v>229</v>
      </c>
      <c r="E167" s="35"/>
      <c r="F167" s="176" t="s">
        <v>1448</v>
      </c>
      <c r="G167" s="35"/>
      <c r="H167" s="35"/>
      <c r="I167" s="177"/>
      <c r="J167" s="35"/>
      <c r="K167" s="35"/>
      <c r="L167" s="36"/>
      <c r="M167" s="178"/>
      <c r="N167" s="179"/>
      <c r="O167" s="56"/>
      <c r="P167" s="56"/>
      <c r="Q167" s="56"/>
      <c r="R167" s="56"/>
      <c r="S167" s="56"/>
      <c r="T167" s="57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9" t="s">
        <v>229</v>
      </c>
      <c r="AU167" s="19" t="s">
        <v>22</v>
      </c>
    </row>
    <row r="168" spans="2:51" s="13" customFormat="1" ht="10">
      <c r="B168" s="159"/>
      <c r="D168" s="160" t="s">
        <v>200</v>
      </c>
      <c r="E168" s="161" t="s">
        <v>3</v>
      </c>
      <c r="F168" s="162" t="s">
        <v>1449</v>
      </c>
      <c r="H168" s="163">
        <v>2</v>
      </c>
      <c r="I168" s="164"/>
      <c r="L168" s="159"/>
      <c r="M168" s="165"/>
      <c r="N168" s="166"/>
      <c r="O168" s="166"/>
      <c r="P168" s="166"/>
      <c r="Q168" s="166"/>
      <c r="R168" s="166"/>
      <c r="S168" s="166"/>
      <c r="T168" s="167"/>
      <c r="AT168" s="161" t="s">
        <v>200</v>
      </c>
      <c r="AU168" s="161" t="s">
        <v>22</v>
      </c>
      <c r="AV168" s="13" t="s">
        <v>22</v>
      </c>
      <c r="AW168" s="13" t="s">
        <v>41</v>
      </c>
      <c r="AX168" s="13" t="s">
        <v>88</v>
      </c>
      <c r="AY168" s="161" t="s">
        <v>191</v>
      </c>
    </row>
    <row r="169" spans="1:65" s="2" customFormat="1" ht="14.4" customHeight="1">
      <c r="A169" s="35"/>
      <c r="B169" s="145"/>
      <c r="C169" s="180" t="s">
        <v>365</v>
      </c>
      <c r="D169" s="180" t="s">
        <v>264</v>
      </c>
      <c r="E169" s="181" t="s">
        <v>1450</v>
      </c>
      <c r="F169" s="182" t="s">
        <v>1451</v>
      </c>
      <c r="G169" s="183" t="s">
        <v>391</v>
      </c>
      <c r="H169" s="184">
        <v>29</v>
      </c>
      <c r="I169" s="185"/>
      <c r="J169" s="186">
        <f>ROUND(I169*H169,2)</f>
        <v>0</v>
      </c>
      <c r="K169" s="182" t="s">
        <v>197</v>
      </c>
      <c r="L169" s="187"/>
      <c r="M169" s="188" t="s">
        <v>3</v>
      </c>
      <c r="N169" s="189" t="s">
        <v>52</v>
      </c>
      <c r="O169" s="56"/>
      <c r="P169" s="155">
        <f>O169*H169</f>
        <v>0</v>
      </c>
      <c r="Q169" s="155">
        <v>0.005</v>
      </c>
      <c r="R169" s="155">
        <f>Q169*H169</f>
        <v>0.145</v>
      </c>
      <c r="S169" s="155">
        <v>0</v>
      </c>
      <c r="T169" s="15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244</v>
      </c>
      <c r="AT169" s="157" t="s">
        <v>264</v>
      </c>
      <c r="AU169" s="157" t="s">
        <v>22</v>
      </c>
      <c r="AY169" s="19" t="s">
        <v>191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9" t="s">
        <v>88</v>
      </c>
      <c r="BK169" s="158">
        <f>ROUND(I169*H169,2)</f>
        <v>0</v>
      </c>
      <c r="BL169" s="19" t="s">
        <v>198</v>
      </c>
      <c r="BM169" s="157" t="s">
        <v>1452</v>
      </c>
    </row>
    <row r="170" spans="1:47" s="2" customFormat="1" ht="18">
      <c r="A170" s="35"/>
      <c r="B170" s="36"/>
      <c r="C170" s="35"/>
      <c r="D170" s="160" t="s">
        <v>229</v>
      </c>
      <c r="E170" s="35"/>
      <c r="F170" s="176" t="s">
        <v>1448</v>
      </c>
      <c r="G170" s="35"/>
      <c r="H170" s="35"/>
      <c r="I170" s="177"/>
      <c r="J170" s="35"/>
      <c r="K170" s="35"/>
      <c r="L170" s="36"/>
      <c r="M170" s="178"/>
      <c r="N170" s="179"/>
      <c r="O170" s="56"/>
      <c r="P170" s="56"/>
      <c r="Q170" s="56"/>
      <c r="R170" s="56"/>
      <c r="S170" s="56"/>
      <c r="T170" s="57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9" t="s">
        <v>229</v>
      </c>
      <c r="AU170" s="19" t="s">
        <v>22</v>
      </c>
    </row>
    <row r="171" spans="2:51" s="13" customFormat="1" ht="10">
      <c r="B171" s="159"/>
      <c r="D171" s="160" t="s">
        <v>200</v>
      </c>
      <c r="E171" s="161" t="s">
        <v>3</v>
      </c>
      <c r="F171" s="162" t="s">
        <v>1431</v>
      </c>
      <c r="H171" s="163">
        <v>29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200</v>
      </c>
      <c r="AU171" s="161" t="s">
        <v>22</v>
      </c>
      <c r="AV171" s="13" t="s">
        <v>22</v>
      </c>
      <c r="AW171" s="13" t="s">
        <v>41</v>
      </c>
      <c r="AX171" s="13" t="s">
        <v>88</v>
      </c>
      <c r="AY171" s="161" t="s">
        <v>191</v>
      </c>
    </row>
    <row r="172" spans="1:65" s="2" customFormat="1" ht="14.4" customHeight="1">
      <c r="A172" s="35"/>
      <c r="B172" s="145"/>
      <c r="C172" s="180" t="s">
        <v>371</v>
      </c>
      <c r="D172" s="180" t="s">
        <v>264</v>
      </c>
      <c r="E172" s="181" t="s">
        <v>1453</v>
      </c>
      <c r="F172" s="182" t="s">
        <v>1454</v>
      </c>
      <c r="G172" s="183" t="s">
        <v>391</v>
      </c>
      <c r="H172" s="184">
        <v>3</v>
      </c>
      <c r="I172" s="185"/>
      <c r="J172" s="186">
        <f>ROUND(I172*H172,2)</f>
        <v>0</v>
      </c>
      <c r="K172" s="182" t="s">
        <v>197</v>
      </c>
      <c r="L172" s="187"/>
      <c r="M172" s="188" t="s">
        <v>3</v>
      </c>
      <c r="N172" s="189" t="s">
        <v>52</v>
      </c>
      <c r="O172" s="56"/>
      <c r="P172" s="155">
        <f>O172*H172</f>
        <v>0</v>
      </c>
      <c r="Q172" s="155">
        <v>0.0088</v>
      </c>
      <c r="R172" s="155">
        <f>Q172*H172</f>
        <v>0.0264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244</v>
      </c>
      <c r="AT172" s="157" t="s">
        <v>264</v>
      </c>
      <c r="AU172" s="157" t="s">
        <v>22</v>
      </c>
      <c r="AY172" s="19" t="s">
        <v>191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198</v>
      </c>
      <c r="BM172" s="157" t="s">
        <v>1455</v>
      </c>
    </row>
    <row r="173" spans="1:47" s="2" customFormat="1" ht="18">
      <c r="A173" s="35"/>
      <c r="B173" s="36"/>
      <c r="C173" s="35"/>
      <c r="D173" s="160" t="s">
        <v>229</v>
      </c>
      <c r="E173" s="35"/>
      <c r="F173" s="176" t="s">
        <v>1448</v>
      </c>
      <c r="G173" s="35"/>
      <c r="H173" s="35"/>
      <c r="I173" s="177"/>
      <c r="J173" s="35"/>
      <c r="K173" s="35"/>
      <c r="L173" s="36"/>
      <c r="M173" s="178"/>
      <c r="N173" s="179"/>
      <c r="O173" s="56"/>
      <c r="P173" s="56"/>
      <c r="Q173" s="56"/>
      <c r="R173" s="56"/>
      <c r="S173" s="56"/>
      <c r="T173" s="57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9" t="s">
        <v>229</v>
      </c>
      <c r="AU173" s="19" t="s">
        <v>22</v>
      </c>
    </row>
    <row r="174" spans="2:51" s="13" customFormat="1" ht="10">
      <c r="B174" s="159"/>
      <c r="D174" s="160" t="s">
        <v>200</v>
      </c>
      <c r="E174" s="161" t="s">
        <v>3</v>
      </c>
      <c r="F174" s="162" t="s">
        <v>1432</v>
      </c>
      <c r="H174" s="163">
        <v>3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200</v>
      </c>
      <c r="AU174" s="161" t="s">
        <v>22</v>
      </c>
      <c r="AV174" s="13" t="s">
        <v>22</v>
      </c>
      <c r="AW174" s="13" t="s">
        <v>41</v>
      </c>
      <c r="AX174" s="13" t="s">
        <v>88</v>
      </c>
      <c r="AY174" s="161" t="s">
        <v>191</v>
      </c>
    </row>
    <row r="175" spans="1:65" s="2" customFormat="1" ht="14.4" customHeight="1">
      <c r="A175" s="35"/>
      <c r="B175" s="145"/>
      <c r="C175" s="146" t="s">
        <v>376</v>
      </c>
      <c r="D175" s="146" t="s">
        <v>193</v>
      </c>
      <c r="E175" s="147" t="s">
        <v>1456</v>
      </c>
      <c r="F175" s="148" t="s">
        <v>1457</v>
      </c>
      <c r="G175" s="149" t="s">
        <v>391</v>
      </c>
      <c r="H175" s="150">
        <v>5</v>
      </c>
      <c r="I175" s="151"/>
      <c r="J175" s="152">
        <f>ROUND(I175*H175,2)</f>
        <v>0</v>
      </c>
      <c r="K175" s="148" t="s">
        <v>197</v>
      </c>
      <c r="L175" s="36"/>
      <c r="M175" s="153" t="s">
        <v>3</v>
      </c>
      <c r="N175" s="154" t="s">
        <v>52</v>
      </c>
      <c r="O175" s="56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57" t="s">
        <v>198</v>
      </c>
      <c r="AT175" s="157" t="s">
        <v>193</v>
      </c>
      <c r="AU175" s="157" t="s">
        <v>22</v>
      </c>
      <c r="AY175" s="19" t="s">
        <v>191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9" t="s">
        <v>88</v>
      </c>
      <c r="BK175" s="158">
        <f>ROUND(I175*H175,2)</f>
        <v>0</v>
      </c>
      <c r="BL175" s="19" t="s">
        <v>198</v>
      </c>
      <c r="BM175" s="157" t="s">
        <v>1458</v>
      </c>
    </row>
    <row r="176" spans="1:65" s="2" customFormat="1" ht="14.4" customHeight="1">
      <c r="A176" s="35"/>
      <c r="B176" s="145"/>
      <c r="C176" s="180" t="s">
        <v>382</v>
      </c>
      <c r="D176" s="180" t="s">
        <v>264</v>
      </c>
      <c r="E176" s="181" t="s">
        <v>1459</v>
      </c>
      <c r="F176" s="182" t="s">
        <v>1460</v>
      </c>
      <c r="G176" s="183" t="s">
        <v>391</v>
      </c>
      <c r="H176" s="184">
        <v>5</v>
      </c>
      <c r="I176" s="185"/>
      <c r="J176" s="186">
        <f>ROUND(I176*H176,2)</f>
        <v>0</v>
      </c>
      <c r="K176" s="182" t="s">
        <v>197</v>
      </c>
      <c r="L176" s="187"/>
      <c r="M176" s="188" t="s">
        <v>3</v>
      </c>
      <c r="N176" s="189" t="s">
        <v>52</v>
      </c>
      <c r="O176" s="56"/>
      <c r="P176" s="155">
        <f>O176*H176</f>
        <v>0</v>
      </c>
      <c r="Q176" s="155">
        <v>0.0012</v>
      </c>
      <c r="R176" s="155">
        <f>Q176*H176</f>
        <v>0.005999999999999999</v>
      </c>
      <c r="S176" s="155">
        <v>0</v>
      </c>
      <c r="T176" s="15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57" t="s">
        <v>244</v>
      </c>
      <c r="AT176" s="157" t="s">
        <v>264</v>
      </c>
      <c r="AU176" s="157" t="s">
        <v>22</v>
      </c>
      <c r="AY176" s="19" t="s">
        <v>191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9" t="s">
        <v>88</v>
      </c>
      <c r="BK176" s="158">
        <f>ROUND(I176*H176,2)</f>
        <v>0</v>
      </c>
      <c r="BL176" s="19" t="s">
        <v>198</v>
      </c>
      <c r="BM176" s="157" t="s">
        <v>1461</v>
      </c>
    </row>
    <row r="177" spans="2:51" s="13" customFormat="1" ht="10">
      <c r="B177" s="159"/>
      <c r="D177" s="160" t="s">
        <v>200</v>
      </c>
      <c r="E177" s="161" t="s">
        <v>3</v>
      </c>
      <c r="F177" s="162" t="s">
        <v>1462</v>
      </c>
      <c r="H177" s="163">
        <v>5</v>
      </c>
      <c r="I177" s="164"/>
      <c r="L177" s="159"/>
      <c r="M177" s="165"/>
      <c r="N177" s="166"/>
      <c r="O177" s="166"/>
      <c r="P177" s="166"/>
      <c r="Q177" s="166"/>
      <c r="R177" s="166"/>
      <c r="S177" s="166"/>
      <c r="T177" s="167"/>
      <c r="AT177" s="161" t="s">
        <v>200</v>
      </c>
      <c r="AU177" s="161" t="s">
        <v>22</v>
      </c>
      <c r="AV177" s="13" t="s">
        <v>22</v>
      </c>
      <c r="AW177" s="13" t="s">
        <v>41</v>
      </c>
      <c r="AX177" s="13" t="s">
        <v>88</v>
      </c>
      <c r="AY177" s="161" t="s">
        <v>191</v>
      </c>
    </row>
    <row r="178" spans="1:65" s="2" customFormat="1" ht="24.15" customHeight="1">
      <c r="A178" s="35"/>
      <c r="B178" s="145"/>
      <c r="C178" s="146" t="s">
        <v>388</v>
      </c>
      <c r="D178" s="146" t="s">
        <v>193</v>
      </c>
      <c r="E178" s="147" t="s">
        <v>1463</v>
      </c>
      <c r="F178" s="148" t="s">
        <v>1464</v>
      </c>
      <c r="G178" s="149" t="s">
        <v>391</v>
      </c>
      <c r="H178" s="150">
        <v>5</v>
      </c>
      <c r="I178" s="151"/>
      <c r="J178" s="152">
        <f>ROUND(I178*H178,2)</f>
        <v>0</v>
      </c>
      <c r="K178" s="148" t="s">
        <v>197</v>
      </c>
      <c r="L178" s="36"/>
      <c r="M178" s="153" t="s">
        <v>3</v>
      </c>
      <c r="N178" s="154" t="s">
        <v>52</v>
      </c>
      <c r="O178" s="56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57" t="s">
        <v>198</v>
      </c>
      <c r="AT178" s="157" t="s">
        <v>193</v>
      </c>
      <c r="AU178" s="157" t="s">
        <v>22</v>
      </c>
      <c r="AY178" s="19" t="s">
        <v>191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9" t="s">
        <v>88</v>
      </c>
      <c r="BK178" s="158">
        <f>ROUND(I178*H178,2)</f>
        <v>0</v>
      </c>
      <c r="BL178" s="19" t="s">
        <v>198</v>
      </c>
      <c r="BM178" s="157" t="s">
        <v>1465</v>
      </c>
    </row>
    <row r="179" spans="1:65" s="2" customFormat="1" ht="14.4" customHeight="1">
      <c r="A179" s="35"/>
      <c r="B179" s="145"/>
      <c r="C179" s="180" t="s">
        <v>399</v>
      </c>
      <c r="D179" s="180" t="s">
        <v>264</v>
      </c>
      <c r="E179" s="181" t="s">
        <v>1466</v>
      </c>
      <c r="F179" s="182" t="s">
        <v>1467</v>
      </c>
      <c r="G179" s="183" t="s">
        <v>391</v>
      </c>
      <c r="H179" s="184">
        <v>5</v>
      </c>
      <c r="I179" s="185"/>
      <c r="J179" s="186">
        <f>ROUND(I179*H179,2)</f>
        <v>0</v>
      </c>
      <c r="K179" s="182" t="s">
        <v>197</v>
      </c>
      <c r="L179" s="187"/>
      <c r="M179" s="188" t="s">
        <v>3</v>
      </c>
      <c r="N179" s="189" t="s">
        <v>52</v>
      </c>
      <c r="O179" s="56"/>
      <c r="P179" s="155">
        <f>O179*H179</f>
        <v>0</v>
      </c>
      <c r="Q179" s="155">
        <v>0.0092</v>
      </c>
      <c r="R179" s="155">
        <f>Q179*H179</f>
        <v>0.046</v>
      </c>
      <c r="S179" s="155">
        <v>0</v>
      </c>
      <c r="T179" s="15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244</v>
      </c>
      <c r="AT179" s="157" t="s">
        <v>264</v>
      </c>
      <c r="AU179" s="157" t="s">
        <v>22</v>
      </c>
      <c r="AY179" s="19" t="s">
        <v>191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9" t="s">
        <v>88</v>
      </c>
      <c r="BK179" s="158">
        <f>ROUND(I179*H179,2)</f>
        <v>0</v>
      </c>
      <c r="BL179" s="19" t="s">
        <v>198</v>
      </c>
      <c r="BM179" s="157" t="s">
        <v>1468</v>
      </c>
    </row>
    <row r="180" spans="1:47" s="2" customFormat="1" ht="18">
      <c r="A180" s="35"/>
      <c r="B180" s="36"/>
      <c r="C180" s="35"/>
      <c r="D180" s="160" t="s">
        <v>229</v>
      </c>
      <c r="E180" s="35"/>
      <c r="F180" s="176" t="s">
        <v>1448</v>
      </c>
      <c r="G180" s="35"/>
      <c r="H180" s="35"/>
      <c r="I180" s="177"/>
      <c r="J180" s="35"/>
      <c r="K180" s="35"/>
      <c r="L180" s="36"/>
      <c r="M180" s="178"/>
      <c r="N180" s="179"/>
      <c r="O180" s="56"/>
      <c r="P180" s="56"/>
      <c r="Q180" s="56"/>
      <c r="R180" s="56"/>
      <c r="S180" s="56"/>
      <c r="T180" s="57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9" t="s">
        <v>229</v>
      </c>
      <c r="AU180" s="19" t="s">
        <v>22</v>
      </c>
    </row>
    <row r="181" spans="2:51" s="13" customFormat="1" ht="10">
      <c r="B181" s="159"/>
      <c r="D181" s="160" t="s">
        <v>200</v>
      </c>
      <c r="E181" s="161" t="s">
        <v>3</v>
      </c>
      <c r="F181" s="162" t="s">
        <v>1462</v>
      </c>
      <c r="H181" s="163">
        <v>5</v>
      </c>
      <c r="I181" s="164"/>
      <c r="L181" s="159"/>
      <c r="M181" s="165"/>
      <c r="N181" s="166"/>
      <c r="O181" s="166"/>
      <c r="P181" s="166"/>
      <c r="Q181" s="166"/>
      <c r="R181" s="166"/>
      <c r="S181" s="166"/>
      <c r="T181" s="167"/>
      <c r="AT181" s="161" t="s">
        <v>200</v>
      </c>
      <c r="AU181" s="161" t="s">
        <v>22</v>
      </c>
      <c r="AV181" s="13" t="s">
        <v>22</v>
      </c>
      <c r="AW181" s="13" t="s">
        <v>41</v>
      </c>
      <c r="AX181" s="13" t="s">
        <v>88</v>
      </c>
      <c r="AY181" s="161" t="s">
        <v>191</v>
      </c>
    </row>
    <row r="182" spans="1:65" s="2" customFormat="1" ht="24.15" customHeight="1">
      <c r="A182" s="35"/>
      <c r="B182" s="145"/>
      <c r="C182" s="146" t="s">
        <v>403</v>
      </c>
      <c r="D182" s="146" t="s">
        <v>193</v>
      </c>
      <c r="E182" s="147" t="s">
        <v>1027</v>
      </c>
      <c r="F182" s="148" t="s">
        <v>1028</v>
      </c>
      <c r="G182" s="149" t="s">
        <v>391</v>
      </c>
      <c r="H182" s="150">
        <v>31</v>
      </c>
      <c r="I182" s="151"/>
      <c r="J182" s="152">
        <f>ROUND(I182*H182,2)</f>
        <v>0</v>
      </c>
      <c r="K182" s="148" t="s">
        <v>197</v>
      </c>
      <c r="L182" s="36"/>
      <c r="M182" s="153" t="s">
        <v>3</v>
      </c>
      <c r="N182" s="154" t="s">
        <v>52</v>
      </c>
      <c r="O182" s="56"/>
      <c r="P182" s="155">
        <f>O182*H182</f>
        <v>0</v>
      </c>
      <c r="Q182" s="155">
        <v>0.05361</v>
      </c>
      <c r="R182" s="155">
        <f>Q182*H182</f>
        <v>1.66191</v>
      </c>
      <c r="S182" s="155">
        <v>0</v>
      </c>
      <c r="T182" s="15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57" t="s">
        <v>198</v>
      </c>
      <c r="AT182" s="157" t="s">
        <v>193</v>
      </c>
      <c r="AU182" s="157" t="s">
        <v>22</v>
      </c>
      <c r="AY182" s="19" t="s">
        <v>191</v>
      </c>
      <c r="BE182" s="158">
        <f>IF(N182="základní",J182,0)</f>
        <v>0</v>
      </c>
      <c r="BF182" s="158">
        <f>IF(N182="snížená",J182,0)</f>
        <v>0</v>
      </c>
      <c r="BG182" s="158">
        <f>IF(N182="zákl. přenesená",J182,0)</f>
        <v>0</v>
      </c>
      <c r="BH182" s="158">
        <f>IF(N182="sníž. přenesená",J182,0)</f>
        <v>0</v>
      </c>
      <c r="BI182" s="158">
        <f>IF(N182="nulová",J182,0)</f>
        <v>0</v>
      </c>
      <c r="BJ182" s="19" t="s">
        <v>88</v>
      </c>
      <c r="BK182" s="158">
        <f>ROUND(I182*H182,2)</f>
        <v>0</v>
      </c>
      <c r="BL182" s="19" t="s">
        <v>198</v>
      </c>
      <c r="BM182" s="157" t="s">
        <v>1469</v>
      </c>
    </row>
    <row r="183" spans="1:47" s="2" customFormat="1" ht="18">
      <c r="A183" s="35"/>
      <c r="B183" s="36"/>
      <c r="C183" s="35"/>
      <c r="D183" s="160" t="s">
        <v>229</v>
      </c>
      <c r="E183" s="35"/>
      <c r="F183" s="176" t="s">
        <v>1030</v>
      </c>
      <c r="G183" s="35"/>
      <c r="H183" s="35"/>
      <c r="I183" s="177"/>
      <c r="J183" s="35"/>
      <c r="K183" s="35"/>
      <c r="L183" s="36"/>
      <c r="M183" s="178"/>
      <c r="N183" s="179"/>
      <c r="O183" s="56"/>
      <c r="P183" s="56"/>
      <c r="Q183" s="56"/>
      <c r="R183" s="56"/>
      <c r="S183" s="56"/>
      <c r="T183" s="57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9" t="s">
        <v>229</v>
      </c>
      <c r="AU183" s="19" t="s">
        <v>22</v>
      </c>
    </row>
    <row r="184" spans="1:65" s="2" customFormat="1" ht="24.15" customHeight="1">
      <c r="A184" s="35"/>
      <c r="B184" s="145"/>
      <c r="C184" s="146" t="s">
        <v>407</v>
      </c>
      <c r="D184" s="146" t="s">
        <v>193</v>
      </c>
      <c r="E184" s="147" t="s">
        <v>1470</v>
      </c>
      <c r="F184" s="148" t="s">
        <v>1471</v>
      </c>
      <c r="G184" s="149" t="s">
        <v>391</v>
      </c>
      <c r="H184" s="150">
        <v>5</v>
      </c>
      <c r="I184" s="151"/>
      <c r="J184" s="152">
        <f>ROUND(I184*H184,2)</f>
        <v>0</v>
      </c>
      <c r="K184" s="148" t="s">
        <v>197</v>
      </c>
      <c r="L184" s="36"/>
      <c r="M184" s="153" t="s">
        <v>3</v>
      </c>
      <c r="N184" s="154" t="s">
        <v>52</v>
      </c>
      <c r="O184" s="56"/>
      <c r="P184" s="155">
        <f>O184*H184</f>
        <v>0</v>
      </c>
      <c r="Q184" s="155">
        <v>0.05401</v>
      </c>
      <c r="R184" s="155">
        <f>Q184*H184</f>
        <v>0.27005</v>
      </c>
      <c r="S184" s="155">
        <v>0</v>
      </c>
      <c r="T184" s="15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7" t="s">
        <v>198</v>
      </c>
      <c r="AT184" s="157" t="s">
        <v>193</v>
      </c>
      <c r="AU184" s="157" t="s">
        <v>22</v>
      </c>
      <c r="AY184" s="19" t="s">
        <v>191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9" t="s">
        <v>88</v>
      </c>
      <c r="BK184" s="158">
        <f>ROUND(I184*H184,2)</f>
        <v>0</v>
      </c>
      <c r="BL184" s="19" t="s">
        <v>198</v>
      </c>
      <c r="BM184" s="157" t="s">
        <v>1472</v>
      </c>
    </row>
    <row r="185" spans="1:47" s="2" customFormat="1" ht="18">
      <c r="A185" s="35"/>
      <c r="B185" s="36"/>
      <c r="C185" s="35"/>
      <c r="D185" s="160" t="s">
        <v>229</v>
      </c>
      <c r="E185" s="35"/>
      <c r="F185" s="176" t="s">
        <v>1030</v>
      </c>
      <c r="G185" s="35"/>
      <c r="H185" s="35"/>
      <c r="I185" s="177"/>
      <c r="J185" s="35"/>
      <c r="K185" s="35"/>
      <c r="L185" s="36"/>
      <c r="M185" s="178"/>
      <c r="N185" s="179"/>
      <c r="O185" s="56"/>
      <c r="P185" s="56"/>
      <c r="Q185" s="56"/>
      <c r="R185" s="56"/>
      <c r="S185" s="56"/>
      <c r="T185" s="57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9" t="s">
        <v>229</v>
      </c>
      <c r="AU185" s="19" t="s">
        <v>22</v>
      </c>
    </row>
    <row r="186" spans="1:65" s="2" customFormat="1" ht="14.4" customHeight="1">
      <c r="A186" s="35"/>
      <c r="B186" s="145"/>
      <c r="C186" s="146" t="s">
        <v>411</v>
      </c>
      <c r="D186" s="146" t="s">
        <v>193</v>
      </c>
      <c r="E186" s="147" t="s">
        <v>1473</v>
      </c>
      <c r="F186" s="148" t="s">
        <v>1474</v>
      </c>
      <c r="G186" s="149" t="s">
        <v>391</v>
      </c>
      <c r="H186" s="150">
        <v>19</v>
      </c>
      <c r="I186" s="151"/>
      <c r="J186" s="152">
        <f>ROUND(I186*H186,2)</f>
        <v>0</v>
      </c>
      <c r="K186" s="148" t="s">
        <v>197</v>
      </c>
      <c r="L186" s="36"/>
      <c r="M186" s="153" t="s">
        <v>3</v>
      </c>
      <c r="N186" s="154" t="s">
        <v>52</v>
      </c>
      <c r="O186" s="56"/>
      <c r="P186" s="155">
        <f>O186*H186</f>
        <v>0</v>
      </c>
      <c r="Q186" s="155">
        <v>0.3409</v>
      </c>
      <c r="R186" s="155">
        <f>Q186*H186</f>
        <v>6.4771</v>
      </c>
      <c r="S186" s="155">
        <v>0</v>
      </c>
      <c r="T186" s="15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57" t="s">
        <v>198</v>
      </c>
      <c r="AT186" s="157" t="s">
        <v>193</v>
      </c>
      <c r="AU186" s="157" t="s">
        <v>22</v>
      </c>
      <c r="AY186" s="19" t="s">
        <v>191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9" t="s">
        <v>88</v>
      </c>
      <c r="BK186" s="158">
        <f>ROUND(I186*H186,2)</f>
        <v>0</v>
      </c>
      <c r="BL186" s="19" t="s">
        <v>198</v>
      </c>
      <c r="BM186" s="157" t="s">
        <v>1475</v>
      </c>
    </row>
    <row r="187" spans="1:47" s="2" customFormat="1" ht="18">
      <c r="A187" s="35"/>
      <c r="B187" s="36"/>
      <c r="C187" s="35"/>
      <c r="D187" s="160" t="s">
        <v>229</v>
      </c>
      <c r="E187" s="35"/>
      <c r="F187" s="176" t="s">
        <v>1476</v>
      </c>
      <c r="G187" s="35"/>
      <c r="H187" s="35"/>
      <c r="I187" s="177"/>
      <c r="J187" s="35"/>
      <c r="K187" s="35"/>
      <c r="L187" s="36"/>
      <c r="M187" s="178"/>
      <c r="N187" s="179"/>
      <c r="O187" s="56"/>
      <c r="P187" s="56"/>
      <c r="Q187" s="56"/>
      <c r="R187" s="56"/>
      <c r="S187" s="56"/>
      <c r="T187" s="57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9" t="s">
        <v>229</v>
      </c>
      <c r="AU187" s="19" t="s">
        <v>22</v>
      </c>
    </row>
    <row r="188" spans="1:65" s="2" customFormat="1" ht="14.4" customHeight="1">
      <c r="A188" s="35"/>
      <c r="B188" s="145"/>
      <c r="C188" s="180" t="s">
        <v>415</v>
      </c>
      <c r="D188" s="180" t="s">
        <v>264</v>
      </c>
      <c r="E188" s="181" t="s">
        <v>1477</v>
      </c>
      <c r="F188" s="182" t="s">
        <v>1478</v>
      </c>
      <c r="G188" s="183" t="s">
        <v>391</v>
      </c>
      <c r="H188" s="184">
        <v>19</v>
      </c>
      <c r="I188" s="185"/>
      <c r="J188" s="186">
        <f aca="true" t="shared" si="0" ref="J188:J195">ROUND(I188*H188,2)</f>
        <v>0</v>
      </c>
      <c r="K188" s="182" t="s">
        <v>197</v>
      </c>
      <c r="L188" s="187"/>
      <c r="M188" s="188" t="s">
        <v>3</v>
      </c>
      <c r="N188" s="189" t="s">
        <v>52</v>
      </c>
      <c r="O188" s="56"/>
      <c r="P188" s="155">
        <f aca="true" t="shared" si="1" ref="P188:P195">O188*H188</f>
        <v>0</v>
      </c>
      <c r="Q188" s="155">
        <v>0.072</v>
      </c>
      <c r="R188" s="155">
        <f aca="true" t="shared" si="2" ref="R188:R195">Q188*H188</f>
        <v>1.3679999999999999</v>
      </c>
      <c r="S188" s="155">
        <v>0</v>
      </c>
      <c r="T188" s="156">
        <f aca="true" t="shared" si="3" ref="T188:T195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57" t="s">
        <v>244</v>
      </c>
      <c r="AT188" s="157" t="s">
        <v>264</v>
      </c>
      <c r="AU188" s="157" t="s">
        <v>22</v>
      </c>
      <c r="AY188" s="19" t="s">
        <v>191</v>
      </c>
      <c r="BE188" s="158">
        <f aca="true" t="shared" si="4" ref="BE188:BE195">IF(N188="základní",J188,0)</f>
        <v>0</v>
      </c>
      <c r="BF188" s="158">
        <f aca="true" t="shared" si="5" ref="BF188:BF195">IF(N188="snížená",J188,0)</f>
        <v>0</v>
      </c>
      <c r="BG188" s="158">
        <f aca="true" t="shared" si="6" ref="BG188:BG195">IF(N188="zákl. přenesená",J188,0)</f>
        <v>0</v>
      </c>
      <c r="BH188" s="158">
        <f aca="true" t="shared" si="7" ref="BH188:BH195">IF(N188="sníž. přenesená",J188,0)</f>
        <v>0</v>
      </c>
      <c r="BI188" s="158">
        <f aca="true" t="shared" si="8" ref="BI188:BI195">IF(N188="nulová",J188,0)</f>
        <v>0</v>
      </c>
      <c r="BJ188" s="19" t="s">
        <v>88</v>
      </c>
      <c r="BK188" s="158">
        <f aca="true" t="shared" si="9" ref="BK188:BK195">ROUND(I188*H188,2)</f>
        <v>0</v>
      </c>
      <c r="BL188" s="19" t="s">
        <v>198</v>
      </c>
      <c r="BM188" s="157" t="s">
        <v>1479</v>
      </c>
    </row>
    <row r="189" spans="1:65" s="2" customFormat="1" ht="14.4" customHeight="1">
      <c r="A189" s="35"/>
      <c r="B189" s="145"/>
      <c r="C189" s="180" t="s">
        <v>419</v>
      </c>
      <c r="D189" s="180" t="s">
        <v>264</v>
      </c>
      <c r="E189" s="181" t="s">
        <v>1480</v>
      </c>
      <c r="F189" s="182" t="s">
        <v>1481</v>
      </c>
      <c r="G189" s="183" t="s">
        <v>391</v>
      </c>
      <c r="H189" s="184">
        <v>19</v>
      </c>
      <c r="I189" s="185"/>
      <c r="J189" s="186">
        <f t="shared" si="0"/>
        <v>0</v>
      </c>
      <c r="K189" s="182" t="s">
        <v>197</v>
      </c>
      <c r="L189" s="187"/>
      <c r="M189" s="188" t="s">
        <v>3</v>
      </c>
      <c r="N189" s="189" t="s">
        <v>52</v>
      </c>
      <c r="O189" s="56"/>
      <c r="P189" s="155">
        <f t="shared" si="1"/>
        <v>0</v>
      </c>
      <c r="Q189" s="155">
        <v>0.08</v>
      </c>
      <c r="R189" s="155">
        <f t="shared" si="2"/>
        <v>1.52</v>
      </c>
      <c r="S189" s="155">
        <v>0</v>
      </c>
      <c r="T189" s="156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244</v>
      </c>
      <c r="AT189" s="157" t="s">
        <v>264</v>
      </c>
      <c r="AU189" s="157" t="s">
        <v>22</v>
      </c>
      <c r="AY189" s="19" t="s">
        <v>191</v>
      </c>
      <c r="BE189" s="158">
        <f t="shared" si="4"/>
        <v>0</v>
      </c>
      <c r="BF189" s="158">
        <f t="shared" si="5"/>
        <v>0</v>
      </c>
      <c r="BG189" s="158">
        <f t="shared" si="6"/>
        <v>0</v>
      </c>
      <c r="BH189" s="158">
        <f t="shared" si="7"/>
        <v>0</v>
      </c>
      <c r="BI189" s="158">
        <f t="shared" si="8"/>
        <v>0</v>
      </c>
      <c r="BJ189" s="19" t="s">
        <v>88</v>
      </c>
      <c r="BK189" s="158">
        <f t="shared" si="9"/>
        <v>0</v>
      </c>
      <c r="BL189" s="19" t="s">
        <v>198</v>
      </c>
      <c r="BM189" s="157" t="s">
        <v>1482</v>
      </c>
    </row>
    <row r="190" spans="1:65" s="2" customFormat="1" ht="14.4" customHeight="1">
      <c r="A190" s="35"/>
      <c r="B190" s="145"/>
      <c r="C190" s="180" t="s">
        <v>433</v>
      </c>
      <c r="D190" s="180" t="s">
        <v>264</v>
      </c>
      <c r="E190" s="181" t="s">
        <v>1483</v>
      </c>
      <c r="F190" s="182" t="s">
        <v>1484</v>
      </c>
      <c r="G190" s="183" t="s">
        <v>391</v>
      </c>
      <c r="H190" s="184">
        <v>19</v>
      </c>
      <c r="I190" s="185"/>
      <c r="J190" s="186">
        <f t="shared" si="0"/>
        <v>0</v>
      </c>
      <c r="K190" s="182" t="s">
        <v>197</v>
      </c>
      <c r="L190" s="187"/>
      <c r="M190" s="188" t="s">
        <v>3</v>
      </c>
      <c r="N190" s="189" t="s">
        <v>52</v>
      </c>
      <c r="O190" s="56"/>
      <c r="P190" s="155">
        <f t="shared" si="1"/>
        <v>0</v>
      </c>
      <c r="Q190" s="155">
        <v>0.04</v>
      </c>
      <c r="R190" s="155">
        <f t="shared" si="2"/>
        <v>0.76</v>
      </c>
      <c r="S190" s="155">
        <v>0</v>
      </c>
      <c r="T190" s="156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244</v>
      </c>
      <c r="AT190" s="157" t="s">
        <v>264</v>
      </c>
      <c r="AU190" s="157" t="s">
        <v>22</v>
      </c>
      <c r="AY190" s="19" t="s">
        <v>191</v>
      </c>
      <c r="BE190" s="158">
        <f t="shared" si="4"/>
        <v>0</v>
      </c>
      <c r="BF190" s="158">
        <f t="shared" si="5"/>
        <v>0</v>
      </c>
      <c r="BG190" s="158">
        <f t="shared" si="6"/>
        <v>0</v>
      </c>
      <c r="BH190" s="158">
        <f t="shared" si="7"/>
        <v>0</v>
      </c>
      <c r="BI190" s="158">
        <f t="shared" si="8"/>
        <v>0</v>
      </c>
      <c r="BJ190" s="19" t="s">
        <v>88</v>
      </c>
      <c r="BK190" s="158">
        <f t="shared" si="9"/>
        <v>0</v>
      </c>
      <c r="BL190" s="19" t="s">
        <v>198</v>
      </c>
      <c r="BM190" s="157" t="s">
        <v>1485</v>
      </c>
    </row>
    <row r="191" spans="1:65" s="2" customFormat="1" ht="14.4" customHeight="1">
      <c r="A191" s="35"/>
      <c r="B191" s="145"/>
      <c r="C191" s="180" t="s">
        <v>438</v>
      </c>
      <c r="D191" s="180" t="s">
        <v>264</v>
      </c>
      <c r="E191" s="181" t="s">
        <v>1486</v>
      </c>
      <c r="F191" s="182" t="s">
        <v>1487</v>
      </c>
      <c r="G191" s="183" t="s">
        <v>391</v>
      </c>
      <c r="H191" s="184">
        <v>19</v>
      </c>
      <c r="I191" s="185"/>
      <c r="J191" s="186">
        <f t="shared" si="0"/>
        <v>0</v>
      </c>
      <c r="K191" s="182" t="s">
        <v>197</v>
      </c>
      <c r="L191" s="187"/>
      <c r="M191" s="188" t="s">
        <v>3</v>
      </c>
      <c r="N191" s="189" t="s">
        <v>52</v>
      </c>
      <c r="O191" s="56"/>
      <c r="P191" s="155">
        <f t="shared" si="1"/>
        <v>0</v>
      </c>
      <c r="Q191" s="155">
        <v>0.111</v>
      </c>
      <c r="R191" s="155">
        <f t="shared" si="2"/>
        <v>2.109</v>
      </c>
      <c r="S191" s="155">
        <v>0</v>
      </c>
      <c r="T191" s="156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57" t="s">
        <v>244</v>
      </c>
      <c r="AT191" s="157" t="s">
        <v>264</v>
      </c>
      <c r="AU191" s="157" t="s">
        <v>22</v>
      </c>
      <c r="AY191" s="19" t="s">
        <v>191</v>
      </c>
      <c r="BE191" s="158">
        <f t="shared" si="4"/>
        <v>0</v>
      </c>
      <c r="BF191" s="158">
        <f t="shared" si="5"/>
        <v>0</v>
      </c>
      <c r="BG191" s="158">
        <f t="shared" si="6"/>
        <v>0</v>
      </c>
      <c r="BH191" s="158">
        <f t="shared" si="7"/>
        <v>0</v>
      </c>
      <c r="BI191" s="158">
        <f t="shared" si="8"/>
        <v>0</v>
      </c>
      <c r="BJ191" s="19" t="s">
        <v>88</v>
      </c>
      <c r="BK191" s="158">
        <f t="shared" si="9"/>
        <v>0</v>
      </c>
      <c r="BL191" s="19" t="s">
        <v>198</v>
      </c>
      <c r="BM191" s="157" t="s">
        <v>1488</v>
      </c>
    </row>
    <row r="192" spans="1:65" s="2" customFormat="1" ht="14.4" customHeight="1">
      <c r="A192" s="35"/>
      <c r="B192" s="145"/>
      <c r="C192" s="180" t="s">
        <v>442</v>
      </c>
      <c r="D192" s="180" t="s">
        <v>264</v>
      </c>
      <c r="E192" s="181" t="s">
        <v>1489</v>
      </c>
      <c r="F192" s="182" t="s">
        <v>1490</v>
      </c>
      <c r="G192" s="183" t="s">
        <v>391</v>
      </c>
      <c r="H192" s="184">
        <v>19</v>
      </c>
      <c r="I192" s="185"/>
      <c r="J192" s="186">
        <f t="shared" si="0"/>
        <v>0</v>
      </c>
      <c r="K192" s="182" t="s">
        <v>197</v>
      </c>
      <c r="L192" s="187"/>
      <c r="M192" s="188" t="s">
        <v>3</v>
      </c>
      <c r="N192" s="189" t="s">
        <v>52</v>
      </c>
      <c r="O192" s="56"/>
      <c r="P192" s="155">
        <f t="shared" si="1"/>
        <v>0</v>
      </c>
      <c r="Q192" s="155">
        <v>0.00044</v>
      </c>
      <c r="R192" s="155">
        <f t="shared" si="2"/>
        <v>0.008360000000000001</v>
      </c>
      <c r="S192" s="155">
        <v>0</v>
      </c>
      <c r="T192" s="156">
        <f t="shared" si="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57" t="s">
        <v>244</v>
      </c>
      <c r="AT192" s="157" t="s">
        <v>264</v>
      </c>
      <c r="AU192" s="157" t="s">
        <v>22</v>
      </c>
      <c r="AY192" s="19" t="s">
        <v>191</v>
      </c>
      <c r="BE192" s="158">
        <f t="shared" si="4"/>
        <v>0</v>
      </c>
      <c r="BF192" s="158">
        <f t="shared" si="5"/>
        <v>0</v>
      </c>
      <c r="BG192" s="158">
        <f t="shared" si="6"/>
        <v>0</v>
      </c>
      <c r="BH192" s="158">
        <f t="shared" si="7"/>
        <v>0</v>
      </c>
      <c r="BI192" s="158">
        <f t="shared" si="8"/>
        <v>0</v>
      </c>
      <c r="BJ192" s="19" t="s">
        <v>88</v>
      </c>
      <c r="BK192" s="158">
        <f t="shared" si="9"/>
        <v>0</v>
      </c>
      <c r="BL192" s="19" t="s">
        <v>198</v>
      </c>
      <c r="BM192" s="157" t="s">
        <v>1491</v>
      </c>
    </row>
    <row r="193" spans="1:65" s="2" customFormat="1" ht="14.4" customHeight="1">
      <c r="A193" s="35"/>
      <c r="B193" s="145"/>
      <c r="C193" s="180" t="s">
        <v>30</v>
      </c>
      <c r="D193" s="180" t="s">
        <v>264</v>
      </c>
      <c r="E193" s="181" t="s">
        <v>1492</v>
      </c>
      <c r="F193" s="182" t="s">
        <v>1493</v>
      </c>
      <c r="G193" s="183" t="s">
        <v>391</v>
      </c>
      <c r="H193" s="184">
        <v>19</v>
      </c>
      <c r="I193" s="185"/>
      <c r="J193" s="186">
        <f t="shared" si="0"/>
        <v>0</v>
      </c>
      <c r="K193" s="182" t="s">
        <v>3</v>
      </c>
      <c r="L193" s="187"/>
      <c r="M193" s="188" t="s">
        <v>3</v>
      </c>
      <c r="N193" s="189" t="s">
        <v>52</v>
      </c>
      <c r="O193" s="56"/>
      <c r="P193" s="155">
        <f t="shared" si="1"/>
        <v>0</v>
      </c>
      <c r="Q193" s="155">
        <v>0.027</v>
      </c>
      <c r="R193" s="155">
        <f t="shared" si="2"/>
        <v>0.513</v>
      </c>
      <c r="S193" s="155">
        <v>0</v>
      </c>
      <c r="T193" s="156">
        <f t="shared" si="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57" t="s">
        <v>244</v>
      </c>
      <c r="AT193" s="157" t="s">
        <v>264</v>
      </c>
      <c r="AU193" s="157" t="s">
        <v>22</v>
      </c>
      <c r="AY193" s="19" t="s">
        <v>191</v>
      </c>
      <c r="BE193" s="158">
        <f t="shared" si="4"/>
        <v>0</v>
      </c>
      <c r="BF193" s="158">
        <f t="shared" si="5"/>
        <v>0</v>
      </c>
      <c r="BG193" s="158">
        <f t="shared" si="6"/>
        <v>0</v>
      </c>
      <c r="BH193" s="158">
        <f t="shared" si="7"/>
        <v>0</v>
      </c>
      <c r="BI193" s="158">
        <f t="shared" si="8"/>
        <v>0</v>
      </c>
      <c r="BJ193" s="19" t="s">
        <v>88</v>
      </c>
      <c r="BK193" s="158">
        <f t="shared" si="9"/>
        <v>0</v>
      </c>
      <c r="BL193" s="19" t="s">
        <v>198</v>
      </c>
      <c r="BM193" s="157" t="s">
        <v>1494</v>
      </c>
    </row>
    <row r="194" spans="1:65" s="2" customFormat="1" ht="14.4" customHeight="1">
      <c r="A194" s="35"/>
      <c r="B194" s="145"/>
      <c r="C194" s="146" t="s">
        <v>451</v>
      </c>
      <c r="D194" s="146" t="s">
        <v>193</v>
      </c>
      <c r="E194" s="147" t="s">
        <v>1032</v>
      </c>
      <c r="F194" s="148" t="s">
        <v>1033</v>
      </c>
      <c r="G194" s="149" t="s">
        <v>391</v>
      </c>
      <c r="H194" s="150">
        <v>19</v>
      </c>
      <c r="I194" s="151"/>
      <c r="J194" s="152">
        <f t="shared" si="0"/>
        <v>0</v>
      </c>
      <c r="K194" s="148" t="s">
        <v>197</v>
      </c>
      <c r="L194" s="36"/>
      <c r="M194" s="153" t="s">
        <v>3</v>
      </c>
      <c r="N194" s="154" t="s">
        <v>52</v>
      </c>
      <c r="O194" s="56"/>
      <c r="P194" s="155">
        <f t="shared" si="1"/>
        <v>0</v>
      </c>
      <c r="Q194" s="155">
        <v>0.21734</v>
      </c>
      <c r="R194" s="155">
        <f t="shared" si="2"/>
        <v>4.12946</v>
      </c>
      <c r="S194" s="155">
        <v>0</v>
      </c>
      <c r="T194" s="156">
        <f t="shared" si="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57" t="s">
        <v>198</v>
      </c>
      <c r="AT194" s="157" t="s">
        <v>193</v>
      </c>
      <c r="AU194" s="157" t="s">
        <v>22</v>
      </c>
      <c r="AY194" s="19" t="s">
        <v>191</v>
      </c>
      <c r="BE194" s="158">
        <f t="shared" si="4"/>
        <v>0</v>
      </c>
      <c r="BF194" s="158">
        <f t="shared" si="5"/>
        <v>0</v>
      </c>
      <c r="BG194" s="158">
        <f t="shared" si="6"/>
        <v>0</v>
      </c>
      <c r="BH194" s="158">
        <f t="shared" si="7"/>
        <v>0</v>
      </c>
      <c r="BI194" s="158">
        <f t="shared" si="8"/>
        <v>0</v>
      </c>
      <c r="BJ194" s="19" t="s">
        <v>88</v>
      </c>
      <c r="BK194" s="158">
        <f t="shared" si="9"/>
        <v>0</v>
      </c>
      <c r="BL194" s="19" t="s">
        <v>198</v>
      </c>
      <c r="BM194" s="157" t="s">
        <v>1495</v>
      </c>
    </row>
    <row r="195" spans="1:65" s="2" customFormat="1" ht="14.4" customHeight="1">
      <c r="A195" s="35"/>
      <c r="B195" s="145"/>
      <c r="C195" s="180" t="s">
        <v>455</v>
      </c>
      <c r="D195" s="180" t="s">
        <v>264</v>
      </c>
      <c r="E195" s="181" t="s">
        <v>1036</v>
      </c>
      <c r="F195" s="182" t="s">
        <v>1037</v>
      </c>
      <c r="G195" s="183" t="s">
        <v>391</v>
      </c>
      <c r="H195" s="184">
        <v>19</v>
      </c>
      <c r="I195" s="185"/>
      <c r="J195" s="186">
        <f t="shared" si="0"/>
        <v>0</v>
      </c>
      <c r="K195" s="182" t="s">
        <v>197</v>
      </c>
      <c r="L195" s="187"/>
      <c r="M195" s="188" t="s">
        <v>3</v>
      </c>
      <c r="N195" s="189" t="s">
        <v>52</v>
      </c>
      <c r="O195" s="56"/>
      <c r="P195" s="155">
        <f t="shared" si="1"/>
        <v>0</v>
      </c>
      <c r="Q195" s="155">
        <v>0.0958</v>
      </c>
      <c r="R195" s="155">
        <f t="shared" si="2"/>
        <v>1.8201999999999998</v>
      </c>
      <c r="S195" s="155">
        <v>0</v>
      </c>
      <c r="T195" s="156">
        <f t="shared" si="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57" t="s">
        <v>244</v>
      </c>
      <c r="AT195" s="157" t="s">
        <v>264</v>
      </c>
      <c r="AU195" s="157" t="s">
        <v>22</v>
      </c>
      <c r="AY195" s="19" t="s">
        <v>191</v>
      </c>
      <c r="BE195" s="158">
        <f t="shared" si="4"/>
        <v>0</v>
      </c>
      <c r="BF195" s="158">
        <f t="shared" si="5"/>
        <v>0</v>
      </c>
      <c r="BG195" s="158">
        <f t="shared" si="6"/>
        <v>0</v>
      </c>
      <c r="BH195" s="158">
        <f t="shared" si="7"/>
        <v>0</v>
      </c>
      <c r="BI195" s="158">
        <f t="shared" si="8"/>
        <v>0</v>
      </c>
      <c r="BJ195" s="19" t="s">
        <v>88</v>
      </c>
      <c r="BK195" s="158">
        <f t="shared" si="9"/>
        <v>0</v>
      </c>
      <c r="BL195" s="19" t="s">
        <v>198</v>
      </c>
      <c r="BM195" s="157" t="s">
        <v>1496</v>
      </c>
    </row>
    <row r="196" spans="2:63" s="12" customFormat="1" ht="22.75" customHeight="1">
      <c r="B196" s="132"/>
      <c r="D196" s="133" t="s">
        <v>80</v>
      </c>
      <c r="E196" s="143" t="s">
        <v>465</v>
      </c>
      <c r="F196" s="143" t="s">
        <v>466</v>
      </c>
      <c r="I196" s="135"/>
      <c r="J196" s="144">
        <f>BK196</f>
        <v>0</v>
      </c>
      <c r="L196" s="132"/>
      <c r="M196" s="137"/>
      <c r="N196" s="138"/>
      <c r="O196" s="138"/>
      <c r="P196" s="139">
        <f>SUM(P197:P198)</f>
        <v>0</v>
      </c>
      <c r="Q196" s="138"/>
      <c r="R196" s="139">
        <f>SUM(R197:R198)</f>
        <v>0</v>
      </c>
      <c r="S196" s="138"/>
      <c r="T196" s="140">
        <f>SUM(T197:T198)</f>
        <v>0</v>
      </c>
      <c r="AR196" s="133" t="s">
        <v>88</v>
      </c>
      <c r="AT196" s="141" t="s">
        <v>80</v>
      </c>
      <c r="AU196" s="141" t="s">
        <v>88</v>
      </c>
      <c r="AY196" s="133" t="s">
        <v>191</v>
      </c>
      <c r="BK196" s="142">
        <f>SUM(BK197:BK198)</f>
        <v>0</v>
      </c>
    </row>
    <row r="197" spans="1:65" s="2" customFormat="1" ht="24.15" customHeight="1">
      <c r="A197" s="35"/>
      <c r="B197" s="145"/>
      <c r="C197" s="146" t="s">
        <v>460</v>
      </c>
      <c r="D197" s="146" t="s">
        <v>193</v>
      </c>
      <c r="E197" s="147" t="s">
        <v>1353</v>
      </c>
      <c r="F197" s="148" t="s">
        <v>1354</v>
      </c>
      <c r="G197" s="149" t="s">
        <v>252</v>
      </c>
      <c r="H197" s="150">
        <v>234.631</v>
      </c>
      <c r="I197" s="151"/>
      <c r="J197" s="152">
        <f>ROUND(I197*H197,2)</f>
        <v>0</v>
      </c>
      <c r="K197" s="148" t="s">
        <v>197</v>
      </c>
      <c r="L197" s="36"/>
      <c r="M197" s="153" t="s">
        <v>3</v>
      </c>
      <c r="N197" s="154" t="s">
        <v>52</v>
      </c>
      <c r="O197" s="56"/>
      <c r="P197" s="155">
        <f>O197*H197</f>
        <v>0</v>
      </c>
      <c r="Q197" s="155">
        <v>0</v>
      </c>
      <c r="R197" s="155">
        <f>Q197*H197</f>
        <v>0</v>
      </c>
      <c r="S197" s="155">
        <v>0</v>
      </c>
      <c r="T197" s="15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57" t="s">
        <v>198</v>
      </c>
      <c r="AT197" s="157" t="s">
        <v>193</v>
      </c>
      <c r="AU197" s="157" t="s">
        <v>22</v>
      </c>
      <c r="AY197" s="19" t="s">
        <v>191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9" t="s">
        <v>88</v>
      </c>
      <c r="BK197" s="158">
        <f>ROUND(I197*H197,2)</f>
        <v>0</v>
      </c>
      <c r="BL197" s="19" t="s">
        <v>198</v>
      </c>
      <c r="BM197" s="157" t="s">
        <v>1497</v>
      </c>
    </row>
    <row r="198" spans="1:65" s="2" customFormat="1" ht="24.15" customHeight="1">
      <c r="A198" s="35"/>
      <c r="B198" s="145"/>
      <c r="C198" s="146" t="s">
        <v>467</v>
      </c>
      <c r="D198" s="146" t="s">
        <v>193</v>
      </c>
      <c r="E198" s="147" t="s">
        <v>1357</v>
      </c>
      <c r="F198" s="148" t="s">
        <v>1358</v>
      </c>
      <c r="G198" s="149" t="s">
        <v>252</v>
      </c>
      <c r="H198" s="150">
        <v>234.631</v>
      </c>
      <c r="I198" s="151"/>
      <c r="J198" s="152">
        <f>ROUND(I198*H198,2)</f>
        <v>0</v>
      </c>
      <c r="K198" s="148" t="s">
        <v>197</v>
      </c>
      <c r="L198" s="36"/>
      <c r="M198" s="198" t="s">
        <v>3</v>
      </c>
      <c r="N198" s="199" t="s">
        <v>52</v>
      </c>
      <c r="O198" s="200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57" t="s">
        <v>198</v>
      </c>
      <c r="AT198" s="157" t="s">
        <v>193</v>
      </c>
      <c r="AU198" s="157" t="s">
        <v>22</v>
      </c>
      <c r="AY198" s="19" t="s">
        <v>191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9" t="s">
        <v>88</v>
      </c>
      <c r="BK198" s="158">
        <f>ROUND(I198*H198,2)</f>
        <v>0</v>
      </c>
      <c r="BL198" s="19" t="s">
        <v>198</v>
      </c>
      <c r="BM198" s="157" t="s">
        <v>1498</v>
      </c>
    </row>
    <row r="199" spans="1:31" s="2" customFormat="1" ht="7" customHeight="1">
      <c r="A199" s="35"/>
      <c r="B199" s="45"/>
      <c r="C199" s="46"/>
      <c r="D199" s="46"/>
      <c r="E199" s="46"/>
      <c r="F199" s="46"/>
      <c r="G199" s="46"/>
      <c r="H199" s="46"/>
      <c r="I199" s="46"/>
      <c r="J199" s="46"/>
      <c r="K199" s="46"/>
      <c r="L199" s="36"/>
      <c r="M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</row>
  </sheetData>
  <autoFilter ref="C89:K198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124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1079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1499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ROUND(J92,2)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ROUND((SUM(BE92:BE150)),2)</f>
        <v>0</v>
      </c>
      <c r="G35" s="35"/>
      <c r="H35" s="35"/>
      <c r="I35" s="104">
        <v>0.21</v>
      </c>
      <c r="J35" s="103">
        <f>ROUND(((SUM(BE92:BE150))*I35),2)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ROUND((SUM(BF92:BF150)),2)</f>
        <v>0</v>
      </c>
      <c r="G36" s="35"/>
      <c r="H36" s="35"/>
      <c r="I36" s="104">
        <v>0.15</v>
      </c>
      <c r="J36" s="103">
        <f>ROUND(((SUM(BF92:BF150))*I36),2)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ROUND((SUM(BG92:BG150)),2)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ROUND((SUM(BH92:BH150)),2)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ROUND((SUM(BI92:BI150)),2)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1079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303 - Retenční nádrž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J92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J93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J94</f>
        <v>0</v>
      </c>
      <c r="L65" s="118"/>
    </row>
    <row r="66" spans="2:12" s="10" customFormat="1" ht="19.9" customHeight="1">
      <c r="B66" s="118"/>
      <c r="D66" s="119" t="s">
        <v>172</v>
      </c>
      <c r="E66" s="120"/>
      <c r="F66" s="120"/>
      <c r="G66" s="120"/>
      <c r="H66" s="120"/>
      <c r="I66" s="120"/>
      <c r="J66" s="121">
        <f>J113</f>
        <v>0</v>
      </c>
      <c r="L66" s="118"/>
    </row>
    <row r="67" spans="2:12" s="10" customFormat="1" ht="19.9" customHeight="1">
      <c r="B67" s="118"/>
      <c r="D67" s="119" t="s">
        <v>870</v>
      </c>
      <c r="E67" s="120"/>
      <c r="F67" s="120"/>
      <c r="G67" s="120"/>
      <c r="H67" s="120"/>
      <c r="I67" s="120"/>
      <c r="J67" s="121">
        <f>J118</f>
        <v>0</v>
      </c>
      <c r="L67" s="118"/>
    </row>
    <row r="68" spans="2:12" s="10" customFormat="1" ht="19.9" customHeight="1">
      <c r="B68" s="118"/>
      <c r="D68" s="119" t="s">
        <v>871</v>
      </c>
      <c r="E68" s="120"/>
      <c r="F68" s="120"/>
      <c r="G68" s="120"/>
      <c r="H68" s="120"/>
      <c r="I68" s="120"/>
      <c r="J68" s="121">
        <f>J124</f>
        <v>0</v>
      </c>
      <c r="L68" s="118"/>
    </row>
    <row r="69" spans="2:12" s="10" customFormat="1" ht="19.9" customHeight="1">
      <c r="B69" s="118"/>
      <c r="D69" s="119" t="s">
        <v>872</v>
      </c>
      <c r="E69" s="120"/>
      <c r="F69" s="120"/>
      <c r="G69" s="120"/>
      <c r="H69" s="120"/>
      <c r="I69" s="120"/>
      <c r="J69" s="121">
        <f>J130</f>
        <v>0</v>
      </c>
      <c r="L69" s="118"/>
    </row>
    <row r="70" spans="2:12" s="10" customFormat="1" ht="19.9" customHeight="1">
      <c r="B70" s="118"/>
      <c r="D70" s="119" t="s">
        <v>175</v>
      </c>
      <c r="E70" s="120"/>
      <c r="F70" s="120"/>
      <c r="G70" s="120"/>
      <c r="H70" s="120"/>
      <c r="I70" s="120"/>
      <c r="J70" s="121">
        <f>J148</f>
        <v>0</v>
      </c>
      <c r="L70" s="118"/>
    </row>
    <row r="71" spans="1:31" s="2" customFormat="1" ht="21.75" customHeight="1">
      <c r="A71" s="35"/>
      <c r="B71" s="36"/>
      <c r="C71" s="35"/>
      <c r="D71" s="35"/>
      <c r="E71" s="35"/>
      <c r="F71" s="35"/>
      <c r="G71" s="35"/>
      <c r="H71" s="35"/>
      <c r="I71" s="35"/>
      <c r="J71" s="35"/>
      <c r="K71" s="35"/>
      <c r="L71" s="9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7" customHeight="1">
      <c r="A72" s="35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9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6" spans="1:31" s="2" customFormat="1" ht="7" customHeight="1">
      <c r="A76" s="35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5" customHeight="1">
      <c r="A77" s="35"/>
      <c r="B77" s="36"/>
      <c r="C77" s="23" t="s">
        <v>176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7" customHeight="1">
      <c r="A78" s="35"/>
      <c r="B78" s="36"/>
      <c r="C78" s="35"/>
      <c r="D78" s="35"/>
      <c r="E78" s="35"/>
      <c r="F78" s="35"/>
      <c r="G78" s="35"/>
      <c r="H78" s="35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17</v>
      </c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5"/>
      <c r="D80" s="35"/>
      <c r="E80" s="337" t="str">
        <f>E7</f>
        <v>Výstavba ZTV Za Školou II. etapa - aktualizace</v>
      </c>
      <c r="F80" s="338"/>
      <c r="G80" s="338"/>
      <c r="H80" s="338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2:12" s="1" customFormat="1" ht="12" customHeight="1">
      <c r="B81" s="22"/>
      <c r="C81" s="29" t="s">
        <v>162</v>
      </c>
      <c r="L81" s="22"/>
    </row>
    <row r="82" spans="1:31" s="2" customFormat="1" ht="16.5" customHeight="1">
      <c r="A82" s="35"/>
      <c r="B82" s="36"/>
      <c r="C82" s="35"/>
      <c r="D82" s="35"/>
      <c r="E82" s="337" t="s">
        <v>1079</v>
      </c>
      <c r="F82" s="339"/>
      <c r="G82" s="339"/>
      <c r="H82" s="339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29" t="s">
        <v>164</v>
      </c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5"/>
      <c r="D84" s="35"/>
      <c r="E84" s="295" t="str">
        <f>E11</f>
        <v>SO 303 - Retenční nádrž</v>
      </c>
      <c r="F84" s="339"/>
      <c r="G84" s="339"/>
      <c r="H84" s="339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23</v>
      </c>
      <c r="D86" s="35"/>
      <c r="E86" s="35"/>
      <c r="F86" s="27" t="str">
        <f>F14</f>
        <v>Dačice</v>
      </c>
      <c r="G86" s="35"/>
      <c r="H86" s="35"/>
      <c r="I86" s="29" t="s">
        <v>25</v>
      </c>
      <c r="J86" s="53" t="str">
        <f>IF(J14="","",J14)</f>
        <v>3. 1. 2022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7" customHeight="1">
      <c r="A87" s="35"/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40" customHeight="1">
      <c r="A88" s="35"/>
      <c r="B88" s="36"/>
      <c r="C88" s="29" t="s">
        <v>31</v>
      </c>
      <c r="D88" s="35"/>
      <c r="E88" s="35"/>
      <c r="F88" s="27" t="str">
        <f>E17</f>
        <v>Město Dačice, Krajířova 27, 38013 Dačice</v>
      </c>
      <c r="G88" s="35"/>
      <c r="H88" s="35"/>
      <c r="I88" s="29" t="s">
        <v>38</v>
      </c>
      <c r="J88" s="33" t="str">
        <f>E23</f>
        <v>Ing. arch. Martin Jirovský Ph.D., MBA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40" customHeight="1">
      <c r="A89" s="35"/>
      <c r="B89" s="36"/>
      <c r="C89" s="29" t="s">
        <v>36</v>
      </c>
      <c r="D89" s="35"/>
      <c r="E89" s="35"/>
      <c r="F89" s="27" t="str">
        <f>IF(E20="","",E20)</f>
        <v>Vyplň údaj</v>
      </c>
      <c r="G89" s="35"/>
      <c r="H89" s="35"/>
      <c r="I89" s="29" t="s">
        <v>42</v>
      </c>
      <c r="J89" s="33" t="str">
        <f>E26</f>
        <v>Ateliér M.A.A.T., s.r.o.; Petra Stejskalová</v>
      </c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2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22"/>
      <c r="B91" s="123"/>
      <c r="C91" s="124" t="s">
        <v>177</v>
      </c>
      <c r="D91" s="125" t="s">
        <v>66</v>
      </c>
      <c r="E91" s="125" t="s">
        <v>62</v>
      </c>
      <c r="F91" s="125" t="s">
        <v>63</v>
      </c>
      <c r="G91" s="125" t="s">
        <v>178</v>
      </c>
      <c r="H91" s="125" t="s">
        <v>179</v>
      </c>
      <c r="I91" s="125" t="s">
        <v>180</v>
      </c>
      <c r="J91" s="125" t="s">
        <v>168</v>
      </c>
      <c r="K91" s="126" t="s">
        <v>181</v>
      </c>
      <c r="L91" s="127"/>
      <c r="M91" s="60" t="s">
        <v>3</v>
      </c>
      <c r="N91" s="61" t="s">
        <v>51</v>
      </c>
      <c r="O91" s="61" t="s">
        <v>182</v>
      </c>
      <c r="P91" s="61" t="s">
        <v>183</v>
      </c>
      <c r="Q91" s="61" t="s">
        <v>184</v>
      </c>
      <c r="R91" s="61" t="s">
        <v>185</v>
      </c>
      <c r="S91" s="61" t="s">
        <v>186</v>
      </c>
      <c r="T91" s="62" t="s">
        <v>187</v>
      </c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</row>
    <row r="92" spans="1:63" s="2" customFormat="1" ht="22.75" customHeight="1">
      <c r="A92" s="35"/>
      <c r="B92" s="36"/>
      <c r="C92" s="67" t="s">
        <v>188</v>
      </c>
      <c r="D92" s="35"/>
      <c r="E92" s="35"/>
      <c r="F92" s="35"/>
      <c r="G92" s="35"/>
      <c r="H92" s="35"/>
      <c r="I92" s="35"/>
      <c r="J92" s="128">
        <f>BK92</f>
        <v>0</v>
      </c>
      <c r="K92" s="35"/>
      <c r="L92" s="36"/>
      <c r="M92" s="63"/>
      <c r="N92" s="54"/>
      <c r="O92" s="64"/>
      <c r="P92" s="129">
        <f>P93</f>
        <v>0</v>
      </c>
      <c r="Q92" s="64"/>
      <c r="R92" s="129">
        <f>R93</f>
        <v>34.4543283</v>
      </c>
      <c r="S92" s="64"/>
      <c r="T92" s="130">
        <f>T93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9" t="s">
        <v>80</v>
      </c>
      <c r="AU92" s="19" t="s">
        <v>169</v>
      </c>
      <c r="BK92" s="131">
        <f>BK93</f>
        <v>0</v>
      </c>
    </row>
    <row r="93" spans="2:63" s="12" customFormat="1" ht="25.9" customHeight="1">
      <c r="B93" s="132"/>
      <c r="D93" s="133" t="s">
        <v>80</v>
      </c>
      <c r="E93" s="134" t="s">
        <v>189</v>
      </c>
      <c r="F93" s="134" t="s">
        <v>190</v>
      </c>
      <c r="I93" s="135"/>
      <c r="J93" s="136">
        <f>BK93</f>
        <v>0</v>
      </c>
      <c r="L93" s="132"/>
      <c r="M93" s="137"/>
      <c r="N93" s="138"/>
      <c r="O93" s="138"/>
      <c r="P93" s="139">
        <f>P94+P113+P118+P124+P130+P148</f>
        <v>0</v>
      </c>
      <c r="Q93" s="138"/>
      <c r="R93" s="139">
        <f>R94+R113+R118+R124+R130+R148</f>
        <v>34.4543283</v>
      </c>
      <c r="S93" s="138"/>
      <c r="T93" s="140">
        <f>T94+T113+T118+T124+T130+T148</f>
        <v>0</v>
      </c>
      <c r="AR93" s="133" t="s">
        <v>88</v>
      </c>
      <c r="AT93" s="141" t="s">
        <v>80</v>
      </c>
      <c r="AU93" s="141" t="s">
        <v>81</v>
      </c>
      <c r="AY93" s="133" t="s">
        <v>191</v>
      </c>
      <c r="BK93" s="142">
        <f>BK94+BK113+BK118+BK124+BK130+BK148</f>
        <v>0</v>
      </c>
    </row>
    <row r="94" spans="2:63" s="12" customFormat="1" ht="22.75" customHeight="1">
      <c r="B94" s="132"/>
      <c r="D94" s="133" t="s">
        <v>80</v>
      </c>
      <c r="E94" s="143" t="s">
        <v>88</v>
      </c>
      <c r="F94" s="143" t="s">
        <v>192</v>
      </c>
      <c r="I94" s="135"/>
      <c r="J94" s="144">
        <f>BK94</f>
        <v>0</v>
      </c>
      <c r="L94" s="132"/>
      <c r="M94" s="137"/>
      <c r="N94" s="138"/>
      <c r="O94" s="138"/>
      <c r="P94" s="139">
        <f>SUM(P95:P112)</f>
        <v>0</v>
      </c>
      <c r="Q94" s="138"/>
      <c r="R94" s="139">
        <f>SUM(R95:R112)</f>
        <v>11.719999999999999</v>
      </c>
      <c r="S94" s="138"/>
      <c r="T94" s="140">
        <f>SUM(T95:T112)</f>
        <v>0</v>
      </c>
      <c r="AR94" s="133" t="s">
        <v>88</v>
      </c>
      <c r="AT94" s="141" t="s">
        <v>80</v>
      </c>
      <c r="AU94" s="141" t="s">
        <v>88</v>
      </c>
      <c r="AY94" s="133" t="s">
        <v>191</v>
      </c>
      <c r="BK94" s="142">
        <f>SUM(BK95:BK112)</f>
        <v>0</v>
      </c>
    </row>
    <row r="95" spans="1:65" s="2" customFormat="1" ht="24.15" customHeight="1">
      <c r="A95" s="35"/>
      <c r="B95" s="145"/>
      <c r="C95" s="146" t="s">
        <v>88</v>
      </c>
      <c r="D95" s="146" t="s">
        <v>193</v>
      </c>
      <c r="E95" s="147" t="s">
        <v>884</v>
      </c>
      <c r="F95" s="148" t="s">
        <v>885</v>
      </c>
      <c r="G95" s="149" t="s">
        <v>208</v>
      </c>
      <c r="H95" s="150">
        <v>71.825</v>
      </c>
      <c r="I95" s="151"/>
      <c r="J95" s="152">
        <f>ROUND(I95*H95,2)</f>
        <v>0</v>
      </c>
      <c r="K95" s="148" t="s">
        <v>197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198</v>
      </c>
      <c r="AT95" s="157" t="s">
        <v>193</v>
      </c>
      <c r="AU95" s="157" t="s">
        <v>22</v>
      </c>
      <c r="AY95" s="19" t="s">
        <v>191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198</v>
      </c>
      <c r="BM95" s="157" t="s">
        <v>1500</v>
      </c>
    </row>
    <row r="96" spans="2:51" s="13" customFormat="1" ht="10">
      <c r="B96" s="159"/>
      <c r="D96" s="160" t="s">
        <v>200</v>
      </c>
      <c r="E96" s="161" t="s">
        <v>3</v>
      </c>
      <c r="F96" s="162" t="s">
        <v>1501</v>
      </c>
      <c r="H96" s="163">
        <v>71.825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200</v>
      </c>
      <c r="AU96" s="161" t="s">
        <v>22</v>
      </c>
      <c r="AV96" s="13" t="s">
        <v>22</v>
      </c>
      <c r="AW96" s="13" t="s">
        <v>41</v>
      </c>
      <c r="AX96" s="13" t="s">
        <v>88</v>
      </c>
      <c r="AY96" s="161" t="s">
        <v>191</v>
      </c>
    </row>
    <row r="97" spans="1:65" s="2" customFormat="1" ht="37.75" customHeight="1">
      <c r="A97" s="35"/>
      <c r="B97" s="145"/>
      <c r="C97" s="146" t="s">
        <v>22</v>
      </c>
      <c r="D97" s="146" t="s">
        <v>193</v>
      </c>
      <c r="E97" s="147" t="s">
        <v>220</v>
      </c>
      <c r="F97" s="148" t="s">
        <v>221</v>
      </c>
      <c r="G97" s="149" t="s">
        <v>222</v>
      </c>
      <c r="H97" s="150">
        <v>6.512</v>
      </c>
      <c r="I97" s="151"/>
      <c r="J97" s="152">
        <f>ROUND(I97*H97,2)</f>
        <v>0</v>
      </c>
      <c r="K97" s="148" t="s">
        <v>197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0</v>
      </c>
      <c r="R97" s="155">
        <f>Q97*H97</f>
        <v>0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198</v>
      </c>
      <c r="AT97" s="157" t="s">
        <v>193</v>
      </c>
      <c r="AU97" s="157" t="s">
        <v>22</v>
      </c>
      <c r="AY97" s="19" t="s">
        <v>191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198</v>
      </c>
      <c r="BM97" s="157" t="s">
        <v>1502</v>
      </c>
    </row>
    <row r="98" spans="2:51" s="13" customFormat="1" ht="10">
      <c r="B98" s="159"/>
      <c r="D98" s="160" t="s">
        <v>200</v>
      </c>
      <c r="E98" s="161" t="s">
        <v>3</v>
      </c>
      <c r="F98" s="162" t="s">
        <v>1503</v>
      </c>
      <c r="H98" s="163">
        <v>6.512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200</v>
      </c>
      <c r="AU98" s="161" t="s">
        <v>22</v>
      </c>
      <c r="AV98" s="13" t="s">
        <v>22</v>
      </c>
      <c r="AW98" s="13" t="s">
        <v>41</v>
      </c>
      <c r="AX98" s="13" t="s">
        <v>88</v>
      </c>
      <c r="AY98" s="161" t="s">
        <v>191</v>
      </c>
    </row>
    <row r="99" spans="1:65" s="2" customFormat="1" ht="37.75" customHeight="1">
      <c r="A99" s="35"/>
      <c r="B99" s="145"/>
      <c r="C99" s="146" t="s">
        <v>215</v>
      </c>
      <c r="D99" s="146" t="s">
        <v>193</v>
      </c>
      <c r="E99" s="147" t="s">
        <v>239</v>
      </c>
      <c r="F99" s="148" t="s">
        <v>240</v>
      </c>
      <c r="G99" s="149" t="s">
        <v>208</v>
      </c>
      <c r="H99" s="150">
        <v>78.337</v>
      </c>
      <c r="I99" s="151"/>
      <c r="J99" s="152">
        <f>ROUND(I99*H99,2)</f>
        <v>0</v>
      </c>
      <c r="K99" s="148" t="s">
        <v>197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198</v>
      </c>
      <c r="AT99" s="157" t="s">
        <v>193</v>
      </c>
      <c r="AU99" s="157" t="s">
        <v>22</v>
      </c>
      <c r="AY99" s="19" t="s">
        <v>191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198</v>
      </c>
      <c r="BM99" s="157" t="s">
        <v>1504</v>
      </c>
    </row>
    <row r="100" spans="2:51" s="13" customFormat="1" ht="10">
      <c r="B100" s="159"/>
      <c r="D100" s="160" t="s">
        <v>200</v>
      </c>
      <c r="E100" s="161" t="s">
        <v>3</v>
      </c>
      <c r="F100" s="162" t="s">
        <v>1505</v>
      </c>
      <c r="H100" s="163">
        <v>78.337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200</v>
      </c>
      <c r="AU100" s="161" t="s">
        <v>22</v>
      </c>
      <c r="AV100" s="13" t="s">
        <v>22</v>
      </c>
      <c r="AW100" s="13" t="s">
        <v>41</v>
      </c>
      <c r="AX100" s="13" t="s">
        <v>88</v>
      </c>
      <c r="AY100" s="161" t="s">
        <v>191</v>
      </c>
    </row>
    <row r="101" spans="1:65" s="2" customFormat="1" ht="24.15" customHeight="1">
      <c r="A101" s="35"/>
      <c r="B101" s="145"/>
      <c r="C101" s="146" t="s">
        <v>198</v>
      </c>
      <c r="D101" s="146" t="s">
        <v>193</v>
      </c>
      <c r="E101" s="147" t="s">
        <v>250</v>
      </c>
      <c r="F101" s="148" t="s">
        <v>251</v>
      </c>
      <c r="G101" s="149" t="s">
        <v>252</v>
      </c>
      <c r="H101" s="150">
        <v>156.68</v>
      </c>
      <c r="I101" s="151"/>
      <c r="J101" s="152">
        <f>ROUND(I101*H101,2)</f>
        <v>0</v>
      </c>
      <c r="K101" s="148" t="s">
        <v>197</v>
      </c>
      <c r="L101" s="36"/>
      <c r="M101" s="153" t="s">
        <v>3</v>
      </c>
      <c r="N101" s="154" t="s">
        <v>52</v>
      </c>
      <c r="O101" s="56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57" t="s">
        <v>198</v>
      </c>
      <c r="AT101" s="157" t="s">
        <v>193</v>
      </c>
      <c r="AU101" s="157" t="s">
        <v>22</v>
      </c>
      <c r="AY101" s="19" t="s">
        <v>191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88</v>
      </c>
      <c r="BK101" s="158">
        <f>ROUND(I101*H101,2)</f>
        <v>0</v>
      </c>
      <c r="BL101" s="19" t="s">
        <v>198</v>
      </c>
      <c r="BM101" s="157" t="s">
        <v>1506</v>
      </c>
    </row>
    <row r="102" spans="2:51" s="13" customFormat="1" ht="10">
      <c r="B102" s="159"/>
      <c r="D102" s="160" t="s">
        <v>200</v>
      </c>
      <c r="E102" s="161" t="s">
        <v>3</v>
      </c>
      <c r="F102" s="162" t="s">
        <v>1507</v>
      </c>
      <c r="H102" s="163">
        <v>156.68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200</v>
      </c>
      <c r="AU102" s="161" t="s">
        <v>22</v>
      </c>
      <c r="AV102" s="13" t="s">
        <v>22</v>
      </c>
      <c r="AW102" s="13" t="s">
        <v>41</v>
      </c>
      <c r="AX102" s="13" t="s">
        <v>88</v>
      </c>
      <c r="AY102" s="161" t="s">
        <v>191</v>
      </c>
    </row>
    <row r="103" spans="1:65" s="2" customFormat="1" ht="37.75" customHeight="1">
      <c r="A103" s="35"/>
      <c r="B103" s="145"/>
      <c r="C103" s="146" t="s">
        <v>225</v>
      </c>
      <c r="D103" s="146" t="s">
        <v>193</v>
      </c>
      <c r="E103" s="147" t="s">
        <v>1508</v>
      </c>
      <c r="F103" s="148" t="s">
        <v>1509</v>
      </c>
      <c r="G103" s="149" t="s">
        <v>208</v>
      </c>
      <c r="H103" s="150">
        <v>5.86</v>
      </c>
      <c r="I103" s="151"/>
      <c r="J103" s="152">
        <f>ROUND(I103*H103,2)</f>
        <v>0</v>
      </c>
      <c r="K103" s="148" t="s">
        <v>197</v>
      </c>
      <c r="L103" s="36"/>
      <c r="M103" s="153" t="s">
        <v>3</v>
      </c>
      <c r="N103" s="154" t="s">
        <v>52</v>
      </c>
      <c r="O103" s="56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7" t="s">
        <v>198</v>
      </c>
      <c r="AT103" s="157" t="s">
        <v>193</v>
      </c>
      <c r="AU103" s="157" t="s">
        <v>22</v>
      </c>
      <c r="AY103" s="19" t="s">
        <v>191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9" t="s">
        <v>88</v>
      </c>
      <c r="BK103" s="158">
        <f>ROUND(I103*H103,2)</f>
        <v>0</v>
      </c>
      <c r="BL103" s="19" t="s">
        <v>198</v>
      </c>
      <c r="BM103" s="157" t="s">
        <v>1510</v>
      </c>
    </row>
    <row r="104" spans="2:51" s="13" customFormat="1" ht="10">
      <c r="B104" s="159"/>
      <c r="D104" s="160" t="s">
        <v>200</v>
      </c>
      <c r="E104" s="161" t="s">
        <v>3</v>
      </c>
      <c r="F104" s="162" t="s">
        <v>1511</v>
      </c>
      <c r="H104" s="163">
        <v>4.151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200</v>
      </c>
      <c r="AU104" s="161" t="s">
        <v>22</v>
      </c>
      <c r="AV104" s="13" t="s">
        <v>22</v>
      </c>
      <c r="AW104" s="13" t="s">
        <v>41</v>
      </c>
      <c r="AX104" s="13" t="s">
        <v>81</v>
      </c>
      <c r="AY104" s="161" t="s">
        <v>191</v>
      </c>
    </row>
    <row r="105" spans="2:51" s="13" customFormat="1" ht="10">
      <c r="B105" s="159"/>
      <c r="D105" s="160" t="s">
        <v>200</v>
      </c>
      <c r="E105" s="161" t="s">
        <v>3</v>
      </c>
      <c r="F105" s="162" t="s">
        <v>1512</v>
      </c>
      <c r="H105" s="163">
        <v>1.709</v>
      </c>
      <c r="I105" s="164"/>
      <c r="L105" s="159"/>
      <c r="M105" s="165"/>
      <c r="N105" s="166"/>
      <c r="O105" s="166"/>
      <c r="P105" s="166"/>
      <c r="Q105" s="166"/>
      <c r="R105" s="166"/>
      <c r="S105" s="166"/>
      <c r="T105" s="167"/>
      <c r="AT105" s="161" t="s">
        <v>200</v>
      </c>
      <c r="AU105" s="161" t="s">
        <v>22</v>
      </c>
      <c r="AV105" s="13" t="s">
        <v>22</v>
      </c>
      <c r="AW105" s="13" t="s">
        <v>41</v>
      </c>
      <c r="AX105" s="13" t="s">
        <v>81</v>
      </c>
      <c r="AY105" s="161" t="s">
        <v>191</v>
      </c>
    </row>
    <row r="106" spans="2:51" s="14" customFormat="1" ht="10">
      <c r="B106" s="168"/>
      <c r="D106" s="160" t="s">
        <v>200</v>
      </c>
      <c r="E106" s="169" t="s">
        <v>3</v>
      </c>
      <c r="F106" s="170" t="s">
        <v>205</v>
      </c>
      <c r="H106" s="171">
        <v>5.859999999999999</v>
      </c>
      <c r="I106" s="172"/>
      <c r="L106" s="168"/>
      <c r="M106" s="173"/>
      <c r="N106" s="174"/>
      <c r="O106" s="174"/>
      <c r="P106" s="174"/>
      <c r="Q106" s="174"/>
      <c r="R106" s="174"/>
      <c r="S106" s="174"/>
      <c r="T106" s="175"/>
      <c r="AT106" s="169" t="s">
        <v>200</v>
      </c>
      <c r="AU106" s="169" t="s">
        <v>22</v>
      </c>
      <c r="AV106" s="14" t="s">
        <v>198</v>
      </c>
      <c r="AW106" s="14" t="s">
        <v>41</v>
      </c>
      <c r="AX106" s="14" t="s">
        <v>88</v>
      </c>
      <c r="AY106" s="169" t="s">
        <v>191</v>
      </c>
    </row>
    <row r="107" spans="1:65" s="2" customFormat="1" ht="14.4" customHeight="1">
      <c r="A107" s="35"/>
      <c r="B107" s="145"/>
      <c r="C107" s="180" t="s">
        <v>232</v>
      </c>
      <c r="D107" s="180" t="s">
        <v>264</v>
      </c>
      <c r="E107" s="181" t="s">
        <v>1513</v>
      </c>
      <c r="F107" s="182" t="s">
        <v>1514</v>
      </c>
      <c r="G107" s="183" t="s">
        <v>252</v>
      </c>
      <c r="H107" s="184">
        <v>8.302</v>
      </c>
      <c r="I107" s="185"/>
      <c r="J107" s="186">
        <f>ROUND(I107*H107,2)</f>
        <v>0</v>
      </c>
      <c r="K107" s="182" t="s">
        <v>197</v>
      </c>
      <c r="L107" s="187"/>
      <c r="M107" s="188" t="s">
        <v>3</v>
      </c>
      <c r="N107" s="189" t="s">
        <v>52</v>
      </c>
      <c r="O107" s="56"/>
      <c r="P107" s="155">
        <f>O107*H107</f>
        <v>0</v>
      </c>
      <c r="Q107" s="155">
        <v>1</v>
      </c>
      <c r="R107" s="155">
        <f>Q107*H107</f>
        <v>8.302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244</v>
      </c>
      <c r="AT107" s="157" t="s">
        <v>264</v>
      </c>
      <c r="AU107" s="157" t="s">
        <v>22</v>
      </c>
      <c r="AY107" s="19" t="s">
        <v>191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198</v>
      </c>
      <c r="BM107" s="157" t="s">
        <v>1515</v>
      </c>
    </row>
    <row r="108" spans="2:51" s="13" customFormat="1" ht="10">
      <c r="B108" s="159"/>
      <c r="D108" s="160" t="s">
        <v>200</v>
      </c>
      <c r="E108" s="161" t="s">
        <v>3</v>
      </c>
      <c r="F108" s="162" t="s">
        <v>1516</v>
      </c>
      <c r="H108" s="163">
        <v>4.151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200</v>
      </c>
      <c r="AU108" s="161" t="s">
        <v>22</v>
      </c>
      <c r="AV108" s="13" t="s">
        <v>22</v>
      </c>
      <c r="AW108" s="13" t="s">
        <v>41</v>
      </c>
      <c r="AX108" s="13" t="s">
        <v>81</v>
      </c>
      <c r="AY108" s="161" t="s">
        <v>191</v>
      </c>
    </row>
    <row r="109" spans="2:51" s="13" customFormat="1" ht="10">
      <c r="B109" s="159"/>
      <c r="D109" s="160" t="s">
        <v>200</v>
      </c>
      <c r="E109" s="161" t="s">
        <v>3</v>
      </c>
      <c r="F109" s="162" t="s">
        <v>1517</v>
      </c>
      <c r="H109" s="163">
        <v>8.302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200</v>
      </c>
      <c r="AU109" s="161" t="s">
        <v>22</v>
      </c>
      <c r="AV109" s="13" t="s">
        <v>22</v>
      </c>
      <c r="AW109" s="13" t="s">
        <v>41</v>
      </c>
      <c r="AX109" s="13" t="s">
        <v>88</v>
      </c>
      <c r="AY109" s="161" t="s">
        <v>191</v>
      </c>
    </row>
    <row r="110" spans="1:65" s="2" customFormat="1" ht="14.4" customHeight="1">
      <c r="A110" s="35"/>
      <c r="B110" s="145"/>
      <c r="C110" s="180" t="s">
        <v>238</v>
      </c>
      <c r="D110" s="180" t="s">
        <v>264</v>
      </c>
      <c r="E110" s="181" t="s">
        <v>1518</v>
      </c>
      <c r="F110" s="182" t="s">
        <v>1519</v>
      </c>
      <c r="G110" s="183" t="s">
        <v>252</v>
      </c>
      <c r="H110" s="184">
        <v>3.418</v>
      </c>
      <c r="I110" s="185"/>
      <c r="J110" s="186">
        <f>ROUND(I110*H110,2)</f>
        <v>0</v>
      </c>
      <c r="K110" s="182" t="s">
        <v>197</v>
      </c>
      <c r="L110" s="187"/>
      <c r="M110" s="188" t="s">
        <v>3</v>
      </c>
      <c r="N110" s="189" t="s">
        <v>52</v>
      </c>
      <c r="O110" s="56"/>
      <c r="P110" s="155">
        <f>O110*H110</f>
        <v>0</v>
      </c>
      <c r="Q110" s="155">
        <v>1</v>
      </c>
      <c r="R110" s="155">
        <f>Q110*H110</f>
        <v>3.418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244</v>
      </c>
      <c r="AT110" s="157" t="s">
        <v>264</v>
      </c>
      <c r="AU110" s="157" t="s">
        <v>22</v>
      </c>
      <c r="AY110" s="19" t="s">
        <v>191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198</v>
      </c>
      <c r="BM110" s="157" t="s">
        <v>1520</v>
      </c>
    </row>
    <row r="111" spans="2:51" s="13" customFormat="1" ht="10">
      <c r="B111" s="159"/>
      <c r="D111" s="160" t="s">
        <v>200</v>
      </c>
      <c r="E111" s="161" t="s">
        <v>3</v>
      </c>
      <c r="F111" s="162" t="s">
        <v>1521</v>
      </c>
      <c r="H111" s="163">
        <v>1.709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200</v>
      </c>
      <c r="AU111" s="161" t="s">
        <v>22</v>
      </c>
      <c r="AV111" s="13" t="s">
        <v>22</v>
      </c>
      <c r="AW111" s="13" t="s">
        <v>41</v>
      </c>
      <c r="AX111" s="13" t="s">
        <v>81</v>
      </c>
      <c r="AY111" s="161" t="s">
        <v>191</v>
      </c>
    </row>
    <row r="112" spans="2:51" s="13" customFormat="1" ht="10">
      <c r="B112" s="159"/>
      <c r="D112" s="160" t="s">
        <v>200</v>
      </c>
      <c r="E112" s="161" t="s">
        <v>3</v>
      </c>
      <c r="F112" s="162" t="s">
        <v>1522</v>
      </c>
      <c r="H112" s="163">
        <v>3.418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200</v>
      </c>
      <c r="AU112" s="161" t="s">
        <v>22</v>
      </c>
      <c r="AV112" s="13" t="s">
        <v>22</v>
      </c>
      <c r="AW112" s="13" t="s">
        <v>41</v>
      </c>
      <c r="AX112" s="13" t="s">
        <v>88</v>
      </c>
      <c r="AY112" s="161" t="s">
        <v>191</v>
      </c>
    </row>
    <row r="113" spans="2:63" s="12" customFormat="1" ht="22.75" customHeight="1">
      <c r="B113" s="132"/>
      <c r="D113" s="133" t="s">
        <v>80</v>
      </c>
      <c r="E113" s="143" t="s">
        <v>22</v>
      </c>
      <c r="F113" s="143" t="s">
        <v>286</v>
      </c>
      <c r="I113" s="135"/>
      <c r="J113" s="144">
        <f>BK113</f>
        <v>0</v>
      </c>
      <c r="L113" s="132"/>
      <c r="M113" s="137"/>
      <c r="N113" s="138"/>
      <c r="O113" s="138"/>
      <c r="P113" s="139">
        <f>SUM(P114:P117)</f>
        <v>0</v>
      </c>
      <c r="Q113" s="138"/>
      <c r="R113" s="139">
        <f>SUM(R114:R117)</f>
        <v>0.00275548</v>
      </c>
      <c r="S113" s="138"/>
      <c r="T113" s="140">
        <f>SUM(T114:T117)</f>
        <v>0</v>
      </c>
      <c r="AR113" s="133" t="s">
        <v>88</v>
      </c>
      <c r="AT113" s="141" t="s">
        <v>80</v>
      </c>
      <c r="AU113" s="141" t="s">
        <v>88</v>
      </c>
      <c r="AY113" s="133" t="s">
        <v>191</v>
      </c>
      <c r="BK113" s="142">
        <f>SUM(BK114:BK117)</f>
        <v>0</v>
      </c>
    </row>
    <row r="114" spans="1:65" s="2" customFormat="1" ht="24.15" customHeight="1">
      <c r="A114" s="35"/>
      <c r="B114" s="145"/>
      <c r="C114" s="146" t="s">
        <v>244</v>
      </c>
      <c r="D114" s="146" t="s">
        <v>193</v>
      </c>
      <c r="E114" s="147" t="s">
        <v>288</v>
      </c>
      <c r="F114" s="148" t="s">
        <v>289</v>
      </c>
      <c r="G114" s="149" t="s">
        <v>196</v>
      </c>
      <c r="H114" s="150">
        <v>6.048</v>
      </c>
      <c r="I114" s="151"/>
      <c r="J114" s="152">
        <f>ROUND(I114*H114,2)</f>
        <v>0</v>
      </c>
      <c r="K114" s="148" t="s">
        <v>197</v>
      </c>
      <c r="L114" s="36"/>
      <c r="M114" s="153" t="s">
        <v>3</v>
      </c>
      <c r="N114" s="154" t="s">
        <v>52</v>
      </c>
      <c r="O114" s="56"/>
      <c r="P114" s="155">
        <f>O114*H114</f>
        <v>0</v>
      </c>
      <c r="Q114" s="155">
        <v>0.00017</v>
      </c>
      <c r="R114" s="155">
        <f>Q114*H114</f>
        <v>0.0010281600000000002</v>
      </c>
      <c r="S114" s="155">
        <v>0</v>
      </c>
      <c r="T114" s="15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198</v>
      </c>
      <c r="AT114" s="157" t="s">
        <v>193</v>
      </c>
      <c r="AU114" s="157" t="s">
        <v>22</v>
      </c>
      <c r="AY114" s="19" t="s">
        <v>191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88</v>
      </c>
      <c r="BK114" s="158">
        <f>ROUND(I114*H114,2)</f>
        <v>0</v>
      </c>
      <c r="BL114" s="19" t="s">
        <v>198</v>
      </c>
      <c r="BM114" s="157" t="s">
        <v>1523</v>
      </c>
    </row>
    <row r="115" spans="2:51" s="13" customFormat="1" ht="10">
      <c r="B115" s="159"/>
      <c r="D115" s="160" t="s">
        <v>200</v>
      </c>
      <c r="E115" s="161" t="s">
        <v>3</v>
      </c>
      <c r="F115" s="162" t="s">
        <v>1524</v>
      </c>
      <c r="H115" s="163">
        <v>6.048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200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191</v>
      </c>
    </row>
    <row r="116" spans="1:65" s="2" customFormat="1" ht="14.4" customHeight="1">
      <c r="A116" s="35"/>
      <c r="B116" s="145"/>
      <c r="C116" s="180" t="s">
        <v>249</v>
      </c>
      <c r="D116" s="180" t="s">
        <v>264</v>
      </c>
      <c r="E116" s="181" t="s">
        <v>1184</v>
      </c>
      <c r="F116" s="182" t="s">
        <v>1185</v>
      </c>
      <c r="G116" s="183" t="s">
        <v>196</v>
      </c>
      <c r="H116" s="184">
        <v>6.169</v>
      </c>
      <c r="I116" s="185"/>
      <c r="J116" s="186">
        <f>ROUND(I116*H116,2)</f>
        <v>0</v>
      </c>
      <c r="K116" s="182" t="s">
        <v>197</v>
      </c>
      <c r="L116" s="187"/>
      <c r="M116" s="188" t="s">
        <v>3</v>
      </c>
      <c r="N116" s="189" t="s">
        <v>52</v>
      </c>
      <c r="O116" s="56"/>
      <c r="P116" s="155">
        <f>O116*H116</f>
        <v>0</v>
      </c>
      <c r="Q116" s="155">
        <v>0.00028</v>
      </c>
      <c r="R116" s="155">
        <f>Q116*H116</f>
        <v>0.0017273199999999996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244</v>
      </c>
      <c r="AT116" s="157" t="s">
        <v>264</v>
      </c>
      <c r="AU116" s="157" t="s">
        <v>22</v>
      </c>
      <c r="AY116" s="19" t="s">
        <v>191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198</v>
      </c>
      <c r="BM116" s="157" t="s">
        <v>1525</v>
      </c>
    </row>
    <row r="117" spans="2:51" s="13" customFormat="1" ht="10">
      <c r="B117" s="159"/>
      <c r="D117" s="160" t="s">
        <v>200</v>
      </c>
      <c r="E117" s="161" t="s">
        <v>3</v>
      </c>
      <c r="F117" s="162" t="s">
        <v>1526</v>
      </c>
      <c r="H117" s="163">
        <v>6.169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200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191</v>
      </c>
    </row>
    <row r="118" spans="2:63" s="12" customFormat="1" ht="22.75" customHeight="1">
      <c r="B118" s="132"/>
      <c r="D118" s="133" t="s">
        <v>80</v>
      </c>
      <c r="E118" s="143" t="s">
        <v>215</v>
      </c>
      <c r="F118" s="143" t="s">
        <v>940</v>
      </c>
      <c r="I118" s="135"/>
      <c r="J118" s="144">
        <f>BK118</f>
        <v>0</v>
      </c>
      <c r="L118" s="132"/>
      <c r="M118" s="137"/>
      <c r="N118" s="138"/>
      <c r="O118" s="138"/>
      <c r="P118" s="139">
        <f>SUM(P119:P123)</f>
        <v>0</v>
      </c>
      <c r="Q118" s="138"/>
      <c r="R118" s="139">
        <f>SUM(R119:R123)</f>
        <v>14.02811084</v>
      </c>
      <c r="S118" s="138"/>
      <c r="T118" s="140">
        <f>SUM(T119:T123)</f>
        <v>0</v>
      </c>
      <c r="AR118" s="133" t="s">
        <v>88</v>
      </c>
      <c r="AT118" s="141" t="s">
        <v>80</v>
      </c>
      <c r="AU118" s="141" t="s">
        <v>88</v>
      </c>
      <c r="AY118" s="133" t="s">
        <v>191</v>
      </c>
      <c r="BK118" s="142">
        <f>SUM(BK119:BK123)</f>
        <v>0</v>
      </c>
    </row>
    <row r="119" spans="1:65" s="2" customFormat="1" ht="37.75" customHeight="1">
      <c r="A119" s="35"/>
      <c r="B119" s="145"/>
      <c r="C119" s="146" t="s">
        <v>255</v>
      </c>
      <c r="D119" s="146" t="s">
        <v>193</v>
      </c>
      <c r="E119" s="147" t="s">
        <v>1188</v>
      </c>
      <c r="F119" s="148" t="s">
        <v>1189</v>
      </c>
      <c r="G119" s="149" t="s">
        <v>208</v>
      </c>
      <c r="H119" s="150">
        <v>4.093</v>
      </c>
      <c r="I119" s="151"/>
      <c r="J119" s="152">
        <f>ROUND(I119*H119,2)</f>
        <v>0</v>
      </c>
      <c r="K119" s="148" t="s">
        <v>197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3.11388</v>
      </c>
      <c r="R119" s="155">
        <f>Q119*H119</f>
        <v>12.74511084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198</v>
      </c>
      <c r="AT119" s="157" t="s">
        <v>193</v>
      </c>
      <c r="AU119" s="157" t="s">
        <v>22</v>
      </c>
      <c r="AY119" s="19" t="s">
        <v>191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198</v>
      </c>
      <c r="BM119" s="157" t="s">
        <v>1527</v>
      </c>
    </row>
    <row r="120" spans="1:47" s="2" customFormat="1" ht="18">
      <c r="A120" s="35"/>
      <c r="B120" s="36"/>
      <c r="C120" s="35"/>
      <c r="D120" s="160" t="s">
        <v>229</v>
      </c>
      <c r="E120" s="35"/>
      <c r="F120" s="176" t="s">
        <v>1191</v>
      </c>
      <c r="G120" s="35"/>
      <c r="H120" s="35"/>
      <c r="I120" s="177"/>
      <c r="J120" s="35"/>
      <c r="K120" s="35"/>
      <c r="L120" s="36"/>
      <c r="M120" s="178"/>
      <c r="N120" s="179"/>
      <c r="O120" s="56"/>
      <c r="P120" s="56"/>
      <c r="Q120" s="56"/>
      <c r="R120" s="56"/>
      <c r="S120" s="56"/>
      <c r="T120" s="57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9" t="s">
        <v>229</v>
      </c>
      <c r="AU120" s="19" t="s">
        <v>22</v>
      </c>
    </row>
    <row r="121" spans="2:51" s="13" customFormat="1" ht="10">
      <c r="B121" s="159"/>
      <c r="D121" s="160" t="s">
        <v>200</v>
      </c>
      <c r="E121" s="161" t="s">
        <v>3</v>
      </c>
      <c r="F121" s="162" t="s">
        <v>1528</v>
      </c>
      <c r="H121" s="163">
        <v>4.093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200</v>
      </c>
      <c r="AU121" s="161" t="s">
        <v>22</v>
      </c>
      <c r="AV121" s="13" t="s">
        <v>22</v>
      </c>
      <c r="AW121" s="13" t="s">
        <v>41</v>
      </c>
      <c r="AX121" s="13" t="s">
        <v>88</v>
      </c>
      <c r="AY121" s="161" t="s">
        <v>191</v>
      </c>
    </row>
    <row r="122" spans="1:65" s="2" customFormat="1" ht="14.4" customHeight="1">
      <c r="A122" s="35"/>
      <c r="B122" s="145"/>
      <c r="C122" s="146" t="s">
        <v>263</v>
      </c>
      <c r="D122" s="146" t="s">
        <v>193</v>
      </c>
      <c r="E122" s="147" t="s">
        <v>1529</v>
      </c>
      <c r="F122" s="148" t="s">
        <v>1530</v>
      </c>
      <c r="G122" s="149" t="s">
        <v>391</v>
      </c>
      <c r="H122" s="150">
        <v>2</v>
      </c>
      <c r="I122" s="151"/>
      <c r="J122" s="152">
        <f>ROUND(I122*H122,2)</f>
        <v>0</v>
      </c>
      <c r="K122" s="148" t="s">
        <v>3</v>
      </c>
      <c r="L122" s="36"/>
      <c r="M122" s="153" t="s">
        <v>3</v>
      </c>
      <c r="N122" s="154" t="s">
        <v>52</v>
      </c>
      <c r="O122" s="56"/>
      <c r="P122" s="155">
        <f>O122*H122</f>
        <v>0</v>
      </c>
      <c r="Q122" s="155">
        <v>0.6415</v>
      </c>
      <c r="R122" s="155">
        <f>Q122*H122</f>
        <v>1.283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198</v>
      </c>
      <c r="AT122" s="157" t="s">
        <v>193</v>
      </c>
      <c r="AU122" s="157" t="s">
        <v>22</v>
      </c>
      <c r="AY122" s="19" t="s">
        <v>191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9" t="s">
        <v>88</v>
      </c>
      <c r="BK122" s="158">
        <f>ROUND(I122*H122,2)</f>
        <v>0</v>
      </c>
      <c r="BL122" s="19" t="s">
        <v>198</v>
      </c>
      <c r="BM122" s="157" t="s">
        <v>1531</v>
      </c>
    </row>
    <row r="123" spans="1:65" s="2" customFormat="1" ht="14.4" customHeight="1">
      <c r="A123" s="35"/>
      <c r="B123" s="145"/>
      <c r="C123" s="180" t="s">
        <v>269</v>
      </c>
      <c r="D123" s="180" t="s">
        <v>264</v>
      </c>
      <c r="E123" s="181" t="s">
        <v>1532</v>
      </c>
      <c r="F123" s="182" t="s">
        <v>1533</v>
      </c>
      <c r="G123" s="183" t="s">
        <v>391</v>
      </c>
      <c r="H123" s="184">
        <v>2</v>
      </c>
      <c r="I123" s="185"/>
      <c r="J123" s="186">
        <f>ROUND(I123*H123,2)</f>
        <v>0</v>
      </c>
      <c r="K123" s="182" t="s">
        <v>3</v>
      </c>
      <c r="L123" s="187"/>
      <c r="M123" s="188" t="s">
        <v>3</v>
      </c>
      <c r="N123" s="189" t="s">
        <v>52</v>
      </c>
      <c r="O123" s="56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57" t="s">
        <v>244</v>
      </c>
      <c r="AT123" s="157" t="s">
        <v>264</v>
      </c>
      <c r="AU123" s="157" t="s">
        <v>22</v>
      </c>
      <c r="AY123" s="19" t="s">
        <v>191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9" t="s">
        <v>88</v>
      </c>
      <c r="BK123" s="158">
        <f>ROUND(I123*H123,2)</f>
        <v>0</v>
      </c>
      <c r="BL123" s="19" t="s">
        <v>198</v>
      </c>
      <c r="BM123" s="157" t="s">
        <v>1534</v>
      </c>
    </row>
    <row r="124" spans="2:63" s="12" customFormat="1" ht="22.75" customHeight="1">
      <c r="B124" s="132"/>
      <c r="D124" s="133" t="s">
        <v>80</v>
      </c>
      <c r="E124" s="143" t="s">
        <v>198</v>
      </c>
      <c r="F124" s="143" t="s">
        <v>972</v>
      </c>
      <c r="I124" s="135"/>
      <c r="J124" s="144">
        <f>BK124</f>
        <v>0</v>
      </c>
      <c r="L124" s="132"/>
      <c r="M124" s="137"/>
      <c r="N124" s="138"/>
      <c r="O124" s="138"/>
      <c r="P124" s="139">
        <f>SUM(P125:P129)</f>
        <v>0</v>
      </c>
      <c r="Q124" s="138"/>
      <c r="R124" s="139">
        <f>SUM(R125:R129)</f>
        <v>8.60627222</v>
      </c>
      <c r="S124" s="138"/>
      <c r="T124" s="140">
        <f>SUM(T125:T129)</f>
        <v>0</v>
      </c>
      <c r="AR124" s="133" t="s">
        <v>88</v>
      </c>
      <c r="AT124" s="141" t="s">
        <v>80</v>
      </c>
      <c r="AU124" s="141" t="s">
        <v>88</v>
      </c>
      <c r="AY124" s="133" t="s">
        <v>191</v>
      </c>
      <c r="BK124" s="142">
        <f>SUM(BK125:BK129)</f>
        <v>0</v>
      </c>
    </row>
    <row r="125" spans="1:65" s="2" customFormat="1" ht="14.4" customHeight="1">
      <c r="A125" s="35"/>
      <c r="B125" s="145"/>
      <c r="C125" s="146" t="s">
        <v>281</v>
      </c>
      <c r="D125" s="146" t="s">
        <v>193</v>
      </c>
      <c r="E125" s="147" t="s">
        <v>1193</v>
      </c>
      <c r="F125" s="148" t="s">
        <v>1194</v>
      </c>
      <c r="G125" s="149" t="s">
        <v>208</v>
      </c>
      <c r="H125" s="150">
        <v>0.814</v>
      </c>
      <c r="I125" s="151"/>
      <c r="J125" s="152">
        <f>ROUND(I125*H125,2)</f>
        <v>0</v>
      </c>
      <c r="K125" s="148" t="s">
        <v>197</v>
      </c>
      <c r="L125" s="36"/>
      <c r="M125" s="153" t="s">
        <v>3</v>
      </c>
      <c r="N125" s="154" t="s">
        <v>52</v>
      </c>
      <c r="O125" s="56"/>
      <c r="P125" s="155">
        <f>O125*H125</f>
        <v>0</v>
      </c>
      <c r="Q125" s="155">
        <v>1.89077</v>
      </c>
      <c r="R125" s="155">
        <f>Q125*H125</f>
        <v>1.5390867799999999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198</v>
      </c>
      <c r="AT125" s="157" t="s">
        <v>193</v>
      </c>
      <c r="AU125" s="157" t="s">
        <v>22</v>
      </c>
      <c r="AY125" s="19" t="s">
        <v>191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88</v>
      </c>
      <c r="BK125" s="158">
        <f>ROUND(I125*H125,2)</f>
        <v>0</v>
      </c>
      <c r="BL125" s="19" t="s">
        <v>198</v>
      </c>
      <c r="BM125" s="157" t="s">
        <v>1535</v>
      </c>
    </row>
    <row r="126" spans="2:51" s="13" customFormat="1" ht="10">
      <c r="B126" s="159"/>
      <c r="D126" s="160" t="s">
        <v>200</v>
      </c>
      <c r="E126" s="161" t="s">
        <v>3</v>
      </c>
      <c r="F126" s="162" t="s">
        <v>1536</v>
      </c>
      <c r="H126" s="163">
        <v>0.814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200</v>
      </c>
      <c r="AU126" s="161" t="s">
        <v>22</v>
      </c>
      <c r="AV126" s="13" t="s">
        <v>22</v>
      </c>
      <c r="AW126" s="13" t="s">
        <v>41</v>
      </c>
      <c r="AX126" s="13" t="s">
        <v>88</v>
      </c>
      <c r="AY126" s="161" t="s">
        <v>191</v>
      </c>
    </row>
    <row r="127" spans="1:65" s="2" customFormat="1" ht="24.15" customHeight="1">
      <c r="A127" s="35"/>
      <c r="B127" s="145"/>
      <c r="C127" s="146" t="s">
        <v>287</v>
      </c>
      <c r="D127" s="146" t="s">
        <v>193</v>
      </c>
      <c r="E127" s="147" t="s">
        <v>1200</v>
      </c>
      <c r="F127" s="148" t="s">
        <v>1201</v>
      </c>
      <c r="G127" s="149" t="s">
        <v>196</v>
      </c>
      <c r="H127" s="150">
        <v>7.536</v>
      </c>
      <c r="I127" s="151"/>
      <c r="J127" s="152">
        <f>ROUND(I127*H127,2)</f>
        <v>0</v>
      </c>
      <c r="K127" s="148" t="s">
        <v>197</v>
      </c>
      <c r="L127" s="36"/>
      <c r="M127" s="153" t="s">
        <v>3</v>
      </c>
      <c r="N127" s="154" t="s">
        <v>52</v>
      </c>
      <c r="O127" s="56"/>
      <c r="P127" s="155">
        <f>O127*H127</f>
        <v>0</v>
      </c>
      <c r="Q127" s="155">
        <v>0.93779</v>
      </c>
      <c r="R127" s="155">
        <f>Q127*H127</f>
        <v>7.067185439999999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198</v>
      </c>
      <c r="AT127" s="157" t="s">
        <v>193</v>
      </c>
      <c r="AU127" s="157" t="s">
        <v>22</v>
      </c>
      <c r="AY127" s="19" t="s">
        <v>191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198</v>
      </c>
      <c r="BM127" s="157" t="s">
        <v>1537</v>
      </c>
    </row>
    <row r="128" spans="1:47" s="2" customFormat="1" ht="18">
      <c r="A128" s="35"/>
      <c r="B128" s="36"/>
      <c r="C128" s="35"/>
      <c r="D128" s="160" t="s">
        <v>229</v>
      </c>
      <c r="E128" s="35"/>
      <c r="F128" s="176" t="s">
        <v>1203</v>
      </c>
      <c r="G128" s="35"/>
      <c r="H128" s="35"/>
      <c r="I128" s="177"/>
      <c r="J128" s="35"/>
      <c r="K128" s="35"/>
      <c r="L128" s="36"/>
      <c r="M128" s="178"/>
      <c r="N128" s="179"/>
      <c r="O128" s="56"/>
      <c r="P128" s="56"/>
      <c r="Q128" s="56"/>
      <c r="R128" s="56"/>
      <c r="S128" s="56"/>
      <c r="T128" s="57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9" t="s">
        <v>229</v>
      </c>
      <c r="AU128" s="19" t="s">
        <v>22</v>
      </c>
    </row>
    <row r="129" spans="2:51" s="13" customFormat="1" ht="10">
      <c r="B129" s="159"/>
      <c r="D129" s="160" t="s">
        <v>200</v>
      </c>
      <c r="E129" s="161" t="s">
        <v>3</v>
      </c>
      <c r="F129" s="162" t="s">
        <v>1538</v>
      </c>
      <c r="H129" s="163">
        <v>7.536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200</v>
      </c>
      <c r="AU129" s="161" t="s">
        <v>22</v>
      </c>
      <c r="AV129" s="13" t="s">
        <v>22</v>
      </c>
      <c r="AW129" s="13" t="s">
        <v>41</v>
      </c>
      <c r="AX129" s="13" t="s">
        <v>88</v>
      </c>
      <c r="AY129" s="161" t="s">
        <v>191</v>
      </c>
    </row>
    <row r="130" spans="2:63" s="12" customFormat="1" ht="22.75" customHeight="1">
      <c r="B130" s="132"/>
      <c r="D130" s="133" t="s">
        <v>80</v>
      </c>
      <c r="E130" s="143" t="s">
        <v>244</v>
      </c>
      <c r="F130" s="143" t="s">
        <v>1000</v>
      </c>
      <c r="I130" s="135"/>
      <c r="J130" s="144">
        <f>BK130</f>
        <v>0</v>
      </c>
      <c r="L130" s="132"/>
      <c r="M130" s="137"/>
      <c r="N130" s="138"/>
      <c r="O130" s="138"/>
      <c r="P130" s="139">
        <f>SUM(P131:P147)</f>
        <v>0</v>
      </c>
      <c r="Q130" s="138"/>
      <c r="R130" s="139">
        <f>SUM(R131:R147)</f>
        <v>0.09718976</v>
      </c>
      <c r="S130" s="138"/>
      <c r="T130" s="140">
        <f>SUM(T131:T147)</f>
        <v>0</v>
      </c>
      <c r="AR130" s="133" t="s">
        <v>88</v>
      </c>
      <c r="AT130" s="141" t="s">
        <v>80</v>
      </c>
      <c r="AU130" s="141" t="s">
        <v>88</v>
      </c>
      <c r="AY130" s="133" t="s">
        <v>191</v>
      </c>
      <c r="BK130" s="142">
        <f>SUM(BK131:BK147)</f>
        <v>0</v>
      </c>
    </row>
    <row r="131" spans="1:65" s="2" customFormat="1" ht="14.4" customHeight="1">
      <c r="A131" s="35"/>
      <c r="B131" s="145"/>
      <c r="C131" s="146" t="s">
        <v>9</v>
      </c>
      <c r="D131" s="146" t="s">
        <v>193</v>
      </c>
      <c r="E131" s="147" t="s">
        <v>1539</v>
      </c>
      <c r="F131" s="148" t="s">
        <v>1540</v>
      </c>
      <c r="G131" s="149" t="s">
        <v>222</v>
      </c>
      <c r="H131" s="150">
        <v>4.2</v>
      </c>
      <c r="I131" s="151"/>
      <c r="J131" s="152">
        <f>ROUND(I131*H131,2)</f>
        <v>0</v>
      </c>
      <c r="K131" s="148" t="s">
        <v>3</v>
      </c>
      <c r="L131" s="36"/>
      <c r="M131" s="153" t="s">
        <v>3</v>
      </c>
      <c r="N131" s="154" t="s">
        <v>52</v>
      </c>
      <c r="O131" s="56"/>
      <c r="P131" s="155">
        <f>O131*H131</f>
        <v>0</v>
      </c>
      <c r="Q131" s="155">
        <v>1E-05</v>
      </c>
      <c r="R131" s="155">
        <f>Q131*H131</f>
        <v>4.2000000000000004E-05</v>
      </c>
      <c r="S131" s="155">
        <v>0</v>
      </c>
      <c r="T131" s="15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57" t="s">
        <v>198</v>
      </c>
      <c r="AT131" s="157" t="s">
        <v>193</v>
      </c>
      <c r="AU131" s="157" t="s">
        <v>22</v>
      </c>
      <c r="AY131" s="19" t="s">
        <v>191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9" t="s">
        <v>88</v>
      </c>
      <c r="BK131" s="158">
        <f>ROUND(I131*H131,2)</f>
        <v>0</v>
      </c>
      <c r="BL131" s="19" t="s">
        <v>198</v>
      </c>
      <c r="BM131" s="157" t="s">
        <v>1541</v>
      </c>
    </row>
    <row r="132" spans="1:65" s="2" customFormat="1" ht="14.4" customHeight="1">
      <c r="A132" s="35"/>
      <c r="B132" s="145"/>
      <c r="C132" s="180" t="s">
        <v>296</v>
      </c>
      <c r="D132" s="180" t="s">
        <v>264</v>
      </c>
      <c r="E132" s="181" t="s">
        <v>1542</v>
      </c>
      <c r="F132" s="182" t="s">
        <v>1543</v>
      </c>
      <c r="G132" s="183" t="s">
        <v>222</v>
      </c>
      <c r="H132" s="184">
        <v>4.263</v>
      </c>
      <c r="I132" s="185"/>
      <c r="J132" s="186">
        <f>ROUND(I132*H132,2)</f>
        <v>0</v>
      </c>
      <c r="K132" s="182" t="s">
        <v>197</v>
      </c>
      <c r="L132" s="187"/>
      <c r="M132" s="188" t="s">
        <v>3</v>
      </c>
      <c r="N132" s="189" t="s">
        <v>52</v>
      </c>
      <c r="O132" s="56"/>
      <c r="P132" s="155">
        <f>O132*H132</f>
        <v>0</v>
      </c>
      <c r="Q132" s="155">
        <v>0.00092</v>
      </c>
      <c r="R132" s="155">
        <f>Q132*H132</f>
        <v>0.00392196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244</v>
      </c>
      <c r="AT132" s="157" t="s">
        <v>264</v>
      </c>
      <c r="AU132" s="157" t="s">
        <v>22</v>
      </c>
      <c r="AY132" s="19" t="s">
        <v>191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198</v>
      </c>
      <c r="BM132" s="157" t="s">
        <v>1544</v>
      </c>
    </row>
    <row r="133" spans="2:51" s="13" customFormat="1" ht="10">
      <c r="B133" s="159"/>
      <c r="D133" s="160" t="s">
        <v>200</v>
      </c>
      <c r="E133" s="161" t="s">
        <v>3</v>
      </c>
      <c r="F133" s="162" t="s">
        <v>1545</v>
      </c>
      <c r="H133" s="163">
        <v>4.263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200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191</v>
      </c>
    </row>
    <row r="134" spans="1:65" s="2" customFormat="1" ht="14.4" customHeight="1">
      <c r="A134" s="35"/>
      <c r="B134" s="145"/>
      <c r="C134" s="146" t="s">
        <v>301</v>
      </c>
      <c r="D134" s="146" t="s">
        <v>193</v>
      </c>
      <c r="E134" s="147" t="s">
        <v>1225</v>
      </c>
      <c r="F134" s="148" t="s">
        <v>1226</v>
      </c>
      <c r="G134" s="149" t="s">
        <v>222</v>
      </c>
      <c r="H134" s="150">
        <v>1.99</v>
      </c>
      <c r="I134" s="151"/>
      <c r="J134" s="152">
        <f>ROUND(I134*H134,2)</f>
        <v>0</v>
      </c>
      <c r="K134" s="148" t="s">
        <v>197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2E-05</v>
      </c>
      <c r="R134" s="155">
        <f>Q134*H134</f>
        <v>3.9800000000000005E-05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198</v>
      </c>
      <c r="AT134" s="157" t="s">
        <v>193</v>
      </c>
      <c r="AU134" s="157" t="s">
        <v>22</v>
      </c>
      <c r="AY134" s="19" t="s">
        <v>191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198</v>
      </c>
      <c r="BM134" s="157" t="s">
        <v>1546</v>
      </c>
    </row>
    <row r="135" spans="1:47" s="2" customFormat="1" ht="18">
      <c r="A135" s="35"/>
      <c r="B135" s="36"/>
      <c r="C135" s="35"/>
      <c r="D135" s="160" t="s">
        <v>229</v>
      </c>
      <c r="E135" s="35"/>
      <c r="F135" s="176" t="s">
        <v>1547</v>
      </c>
      <c r="G135" s="35"/>
      <c r="H135" s="35"/>
      <c r="I135" s="177"/>
      <c r="J135" s="35"/>
      <c r="K135" s="35"/>
      <c r="L135" s="36"/>
      <c r="M135" s="178"/>
      <c r="N135" s="179"/>
      <c r="O135" s="56"/>
      <c r="P135" s="56"/>
      <c r="Q135" s="56"/>
      <c r="R135" s="56"/>
      <c r="S135" s="56"/>
      <c r="T135" s="57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9" t="s">
        <v>229</v>
      </c>
      <c r="AU135" s="19" t="s">
        <v>22</v>
      </c>
    </row>
    <row r="136" spans="2:51" s="13" customFormat="1" ht="10">
      <c r="B136" s="159"/>
      <c r="D136" s="160" t="s">
        <v>200</v>
      </c>
      <c r="E136" s="161" t="s">
        <v>3</v>
      </c>
      <c r="F136" s="162" t="s">
        <v>1548</v>
      </c>
      <c r="H136" s="163">
        <v>1.22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200</v>
      </c>
      <c r="AU136" s="161" t="s">
        <v>22</v>
      </c>
      <c r="AV136" s="13" t="s">
        <v>22</v>
      </c>
      <c r="AW136" s="13" t="s">
        <v>41</v>
      </c>
      <c r="AX136" s="13" t="s">
        <v>81</v>
      </c>
      <c r="AY136" s="161" t="s">
        <v>191</v>
      </c>
    </row>
    <row r="137" spans="2:51" s="13" customFormat="1" ht="10">
      <c r="B137" s="159"/>
      <c r="D137" s="160" t="s">
        <v>200</v>
      </c>
      <c r="E137" s="161" t="s">
        <v>3</v>
      </c>
      <c r="F137" s="162" t="s">
        <v>1549</v>
      </c>
      <c r="H137" s="163">
        <v>0.77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200</v>
      </c>
      <c r="AU137" s="161" t="s">
        <v>22</v>
      </c>
      <c r="AV137" s="13" t="s">
        <v>22</v>
      </c>
      <c r="AW137" s="13" t="s">
        <v>41</v>
      </c>
      <c r="AX137" s="13" t="s">
        <v>81</v>
      </c>
      <c r="AY137" s="161" t="s">
        <v>191</v>
      </c>
    </row>
    <row r="138" spans="2:51" s="14" customFormat="1" ht="10">
      <c r="B138" s="168"/>
      <c r="D138" s="160" t="s">
        <v>200</v>
      </c>
      <c r="E138" s="169" t="s">
        <v>3</v>
      </c>
      <c r="F138" s="170" t="s">
        <v>205</v>
      </c>
      <c r="H138" s="171">
        <v>1.99</v>
      </c>
      <c r="I138" s="172"/>
      <c r="L138" s="168"/>
      <c r="M138" s="173"/>
      <c r="N138" s="174"/>
      <c r="O138" s="174"/>
      <c r="P138" s="174"/>
      <c r="Q138" s="174"/>
      <c r="R138" s="174"/>
      <c r="S138" s="174"/>
      <c r="T138" s="175"/>
      <c r="AT138" s="169" t="s">
        <v>200</v>
      </c>
      <c r="AU138" s="169" t="s">
        <v>22</v>
      </c>
      <c r="AV138" s="14" t="s">
        <v>198</v>
      </c>
      <c r="AW138" s="14" t="s">
        <v>41</v>
      </c>
      <c r="AX138" s="14" t="s">
        <v>88</v>
      </c>
      <c r="AY138" s="169" t="s">
        <v>191</v>
      </c>
    </row>
    <row r="139" spans="1:65" s="2" customFormat="1" ht="14.4" customHeight="1">
      <c r="A139" s="35"/>
      <c r="B139" s="145"/>
      <c r="C139" s="180" t="s">
        <v>306</v>
      </c>
      <c r="D139" s="180" t="s">
        <v>264</v>
      </c>
      <c r="E139" s="181" t="s">
        <v>1229</v>
      </c>
      <c r="F139" s="182" t="s">
        <v>1230</v>
      </c>
      <c r="G139" s="183" t="s">
        <v>222</v>
      </c>
      <c r="H139" s="184">
        <v>2.02</v>
      </c>
      <c r="I139" s="185"/>
      <c r="J139" s="186">
        <f>ROUND(I139*H139,2)</f>
        <v>0</v>
      </c>
      <c r="K139" s="182" t="s">
        <v>197</v>
      </c>
      <c r="L139" s="187"/>
      <c r="M139" s="188" t="s">
        <v>3</v>
      </c>
      <c r="N139" s="189" t="s">
        <v>52</v>
      </c>
      <c r="O139" s="56"/>
      <c r="P139" s="155">
        <f>O139*H139</f>
        <v>0</v>
      </c>
      <c r="Q139" s="155">
        <v>0.0073</v>
      </c>
      <c r="R139" s="155">
        <f>Q139*H139</f>
        <v>0.014746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244</v>
      </c>
      <c r="AT139" s="157" t="s">
        <v>264</v>
      </c>
      <c r="AU139" s="157" t="s">
        <v>22</v>
      </c>
      <c r="AY139" s="19" t="s">
        <v>191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198</v>
      </c>
      <c r="BM139" s="157" t="s">
        <v>1550</v>
      </c>
    </row>
    <row r="140" spans="2:51" s="13" customFormat="1" ht="10">
      <c r="B140" s="159"/>
      <c r="D140" s="160" t="s">
        <v>200</v>
      </c>
      <c r="E140" s="161" t="s">
        <v>3</v>
      </c>
      <c r="F140" s="162" t="s">
        <v>1551</v>
      </c>
      <c r="H140" s="163">
        <v>2.02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200</v>
      </c>
      <c r="AU140" s="161" t="s">
        <v>22</v>
      </c>
      <c r="AV140" s="13" t="s">
        <v>22</v>
      </c>
      <c r="AW140" s="13" t="s">
        <v>41</v>
      </c>
      <c r="AX140" s="13" t="s">
        <v>88</v>
      </c>
      <c r="AY140" s="161" t="s">
        <v>191</v>
      </c>
    </row>
    <row r="141" spans="1:65" s="2" customFormat="1" ht="24.15" customHeight="1">
      <c r="A141" s="35"/>
      <c r="B141" s="145"/>
      <c r="C141" s="146" t="s">
        <v>310</v>
      </c>
      <c r="D141" s="146" t="s">
        <v>193</v>
      </c>
      <c r="E141" s="147" t="s">
        <v>1463</v>
      </c>
      <c r="F141" s="148" t="s">
        <v>1464</v>
      </c>
      <c r="G141" s="149" t="s">
        <v>391</v>
      </c>
      <c r="H141" s="150">
        <v>6</v>
      </c>
      <c r="I141" s="151"/>
      <c r="J141" s="152">
        <f aca="true" t="shared" si="0" ref="J141:J146">ROUND(I141*H141,2)</f>
        <v>0</v>
      </c>
      <c r="K141" s="148" t="s">
        <v>197</v>
      </c>
      <c r="L141" s="36"/>
      <c r="M141" s="153" t="s">
        <v>3</v>
      </c>
      <c r="N141" s="154" t="s">
        <v>52</v>
      </c>
      <c r="O141" s="56"/>
      <c r="P141" s="155">
        <f aca="true" t="shared" si="1" ref="P141:P146">O141*H141</f>
        <v>0</v>
      </c>
      <c r="Q141" s="155">
        <v>0</v>
      </c>
      <c r="R141" s="155">
        <f aca="true" t="shared" si="2" ref="R141:R146">Q141*H141</f>
        <v>0</v>
      </c>
      <c r="S141" s="155">
        <v>0</v>
      </c>
      <c r="T141" s="156">
        <f aca="true" t="shared" si="3" ref="T141:T146"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198</v>
      </c>
      <c r="AT141" s="157" t="s">
        <v>193</v>
      </c>
      <c r="AU141" s="157" t="s">
        <v>22</v>
      </c>
      <c r="AY141" s="19" t="s">
        <v>191</v>
      </c>
      <c r="BE141" s="158">
        <f aca="true" t="shared" si="4" ref="BE141:BE146">IF(N141="základní",J141,0)</f>
        <v>0</v>
      </c>
      <c r="BF141" s="158">
        <f aca="true" t="shared" si="5" ref="BF141:BF146">IF(N141="snížená",J141,0)</f>
        <v>0</v>
      </c>
      <c r="BG141" s="158">
        <f aca="true" t="shared" si="6" ref="BG141:BG146">IF(N141="zákl. přenesená",J141,0)</f>
        <v>0</v>
      </c>
      <c r="BH141" s="158">
        <f aca="true" t="shared" si="7" ref="BH141:BH146">IF(N141="sníž. přenesená",J141,0)</f>
        <v>0</v>
      </c>
      <c r="BI141" s="158">
        <f aca="true" t="shared" si="8" ref="BI141:BI146">IF(N141="nulová",J141,0)</f>
        <v>0</v>
      </c>
      <c r="BJ141" s="19" t="s">
        <v>88</v>
      </c>
      <c r="BK141" s="158">
        <f aca="true" t="shared" si="9" ref="BK141:BK146">ROUND(I141*H141,2)</f>
        <v>0</v>
      </c>
      <c r="BL141" s="19" t="s">
        <v>198</v>
      </c>
      <c r="BM141" s="157" t="s">
        <v>1552</v>
      </c>
    </row>
    <row r="142" spans="1:65" s="2" customFormat="1" ht="14.4" customHeight="1">
      <c r="A142" s="35"/>
      <c r="B142" s="145"/>
      <c r="C142" s="180" t="s">
        <v>315</v>
      </c>
      <c r="D142" s="180" t="s">
        <v>264</v>
      </c>
      <c r="E142" s="181" t="s">
        <v>1553</v>
      </c>
      <c r="F142" s="182" t="s">
        <v>1554</v>
      </c>
      <c r="G142" s="183" t="s">
        <v>391</v>
      </c>
      <c r="H142" s="184">
        <v>2</v>
      </c>
      <c r="I142" s="185"/>
      <c r="J142" s="186">
        <f t="shared" si="0"/>
        <v>0</v>
      </c>
      <c r="K142" s="182" t="s">
        <v>3</v>
      </c>
      <c r="L142" s="187"/>
      <c r="M142" s="188" t="s">
        <v>3</v>
      </c>
      <c r="N142" s="189" t="s">
        <v>52</v>
      </c>
      <c r="O142" s="56"/>
      <c r="P142" s="155">
        <f t="shared" si="1"/>
        <v>0</v>
      </c>
      <c r="Q142" s="155">
        <v>0.0067</v>
      </c>
      <c r="R142" s="155">
        <f t="shared" si="2"/>
        <v>0.0134</v>
      </c>
      <c r="S142" s="155">
        <v>0</v>
      </c>
      <c r="T142" s="15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244</v>
      </c>
      <c r="AT142" s="157" t="s">
        <v>264</v>
      </c>
      <c r="AU142" s="157" t="s">
        <v>22</v>
      </c>
      <c r="AY142" s="19" t="s">
        <v>191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9" t="s">
        <v>88</v>
      </c>
      <c r="BK142" s="158">
        <f t="shared" si="9"/>
        <v>0</v>
      </c>
      <c r="BL142" s="19" t="s">
        <v>198</v>
      </c>
      <c r="BM142" s="157" t="s">
        <v>1555</v>
      </c>
    </row>
    <row r="143" spans="1:65" s="2" customFormat="1" ht="14.4" customHeight="1">
      <c r="A143" s="35"/>
      <c r="B143" s="145"/>
      <c r="C143" s="180" t="s">
        <v>8</v>
      </c>
      <c r="D143" s="180" t="s">
        <v>264</v>
      </c>
      <c r="E143" s="181" t="s">
        <v>1556</v>
      </c>
      <c r="F143" s="182" t="s">
        <v>1557</v>
      </c>
      <c r="G143" s="183" t="s">
        <v>391</v>
      </c>
      <c r="H143" s="184">
        <v>1</v>
      </c>
      <c r="I143" s="185"/>
      <c r="J143" s="186">
        <f t="shared" si="0"/>
        <v>0</v>
      </c>
      <c r="K143" s="182" t="s">
        <v>197</v>
      </c>
      <c r="L143" s="187"/>
      <c r="M143" s="188" t="s">
        <v>3</v>
      </c>
      <c r="N143" s="189" t="s">
        <v>52</v>
      </c>
      <c r="O143" s="56"/>
      <c r="P143" s="155">
        <f t="shared" si="1"/>
        <v>0</v>
      </c>
      <c r="Q143" s="155">
        <v>0.0008</v>
      </c>
      <c r="R143" s="155">
        <f t="shared" si="2"/>
        <v>0.0008</v>
      </c>
      <c r="S143" s="155">
        <v>0</v>
      </c>
      <c r="T143" s="15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7" t="s">
        <v>244</v>
      </c>
      <c r="AT143" s="157" t="s">
        <v>264</v>
      </c>
      <c r="AU143" s="157" t="s">
        <v>22</v>
      </c>
      <c r="AY143" s="19" t="s">
        <v>191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9" t="s">
        <v>88</v>
      </c>
      <c r="BK143" s="158">
        <f t="shared" si="9"/>
        <v>0</v>
      </c>
      <c r="BL143" s="19" t="s">
        <v>198</v>
      </c>
      <c r="BM143" s="157" t="s">
        <v>1558</v>
      </c>
    </row>
    <row r="144" spans="1:65" s="2" customFormat="1" ht="14.4" customHeight="1">
      <c r="A144" s="35"/>
      <c r="B144" s="145"/>
      <c r="C144" s="180" t="s">
        <v>327</v>
      </c>
      <c r="D144" s="180" t="s">
        <v>264</v>
      </c>
      <c r="E144" s="181" t="s">
        <v>1559</v>
      </c>
      <c r="F144" s="182" t="s">
        <v>1560</v>
      </c>
      <c r="G144" s="183" t="s">
        <v>391</v>
      </c>
      <c r="H144" s="184">
        <v>2</v>
      </c>
      <c r="I144" s="185"/>
      <c r="J144" s="186">
        <f t="shared" si="0"/>
        <v>0</v>
      </c>
      <c r="K144" s="182" t="s">
        <v>197</v>
      </c>
      <c r="L144" s="187"/>
      <c r="M144" s="188" t="s">
        <v>3</v>
      </c>
      <c r="N144" s="189" t="s">
        <v>52</v>
      </c>
      <c r="O144" s="56"/>
      <c r="P144" s="155">
        <f t="shared" si="1"/>
        <v>0</v>
      </c>
      <c r="Q144" s="155">
        <v>0.016</v>
      </c>
      <c r="R144" s="155">
        <f t="shared" si="2"/>
        <v>0.032</v>
      </c>
      <c r="S144" s="155">
        <v>0</v>
      </c>
      <c r="T144" s="156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244</v>
      </c>
      <c r="AT144" s="157" t="s">
        <v>264</v>
      </c>
      <c r="AU144" s="157" t="s">
        <v>22</v>
      </c>
      <c r="AY144" s="19" t="s">
        <v>191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9" t="s">
        <v>88</v>
      </c>
      <c r="BK144" s="158">
        <f t="shared" si="9"/>
        <v>0</v>
      </c>
      <c r="BL144" s="19" t="s">
        <v>198</v>
      </c>
      <c r="BM144" s="157" t="s">
        <v>1561</v>
      </c>
    </row>
    <row r="145" spans="1:65" s="2" customFormat="1" ht="14.4" customHeight="1">
      <c r="A145" s="35"/>
      <c r="B145" s="145"/>
      <c r="C145" s="180" t="s">
        <v>332</v>
      </c>
      <c r="D145" s="180" t="s">
        <v>264</v>
      </c>
      <c r="E145" s="181" t="s">
        <v>1562</v>
      </c>
      <c r="F145" s="182" t="s">
        <v>1563</v>
      </c>
      <c r="G145" s="183" t="s">
        <v>391</v>
      </c>
      <c r="H145" s="184">
        <v>2</v>
      </c>
      <c r="I145" s="185"/>
      <c r="J145" s="186">
        <f t="shared" si="0"/>
        <v>0</v>
      </c>
      <c r="K145" s="182" t="s">
        <v>3</v>
      </c>
      <c r="L145" s="187"/>
      <c r="M145" s="188" t="s">
        <v>3</v>
      </c>
      <c r="N145" s="189" t="s">
        <v>52</v>
      </c>
      <c r="O145" s="56"/>
      <c r="P145" s="155">
        <f t="shared" si="1"/>
        <v>0</v>
      </c>
      <c r="Q145" s="155">
        <v>0.016</v>
      </c>
      <c r="R145" s="155">
        <f t="shared" si="2"/>
        <v>0.032</v>
      </c>
      <c r="S145" s="155">
        <v>0</v>
      </c>
      <c r="T145" s="156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57" t="s">
        <v>244</v>
      </c>
      <c r="AT145" s="157" t="s">
        <v>264</v>
      </c>
      <c r="AU145" s="157" t="s">
        <v>22</v>
      </c>
      <c r="AY145" s="19" t="s">
        <v>191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9" t="s">
        <v>88</v>
      </c>
      <c r="BK145" s="158">
        <f t="shared" si="9"/>
        <v>0</v>
      </c>
      <c r="BL145" s="19" t="s">
        <v>198</v>
      </c>
      <c r="BM145" s="157" t="s">
        <v>1564</v>
      </c>
    </row>
    <row r="146" spans="1:65" s="2" customFormat="1" ht="14.4" customHeight="1">
      <c r="A146" s="35"/>
      <c r="B146" s="145"/>
      <c r="C146" s="146" t="s">
        <v>340</v>
      </c>
      <c r="D146" s="146" t="s">
        <v>193</v>
      </c>
      <c r="E146" s="147" t="s">
        <v>1565</v>
      </c>
      <c r="F146" s="148" t="s">
        <v>1566</v>
      </c>
      <c r="G146" s="149" t="s">
        <v>391</v>
      </c>
      <c r="H146" s="150">
        <v>2</v>
      </c>
      <c r="I146" s="151"/>
      <c r="J146" s="152">
        <f t="shared" si="0"/>
        <v>0</v>
      </c>
      <c r="K146" s="148" t="s">
        <v>197</v>
      </c>
      <c r="L146" s="36"/>
      <c r="M146" s="153" t="s">
        <v>3</v>
      </c>
      <c r="N146" s="154" t="s">
        <v>52</v>
      </c>
      <c r="O146" s="56"/>
      <c r="P146" s="155">
        <f t="shared" si="1"/>
        <v>0</v>
      </c>
      <c r="Q146" s="155">
        <v>0.00012</v>
      </c>
      <c r="R146" s="155">
        <f t="shared" si="2"/>
        <v>0.00024</v>
      </c>
      <c r="S146" s="155">
        <v>0</v>
      </c>
      <c r="T146" s="156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198</v>
      </c>
      <c r="AT146" s="157" t="s">
        <v>193</v>
      </c>
      <c r="AU146" s="157" t="s">
        <v>22</v>
      </c>
      <c r="AY146" s="19" t="s">
        <v>191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9" t="s">
        <v>88</v>
      </c>
      <c r="BK146" s="158">
        <f t="shared" si="9"/>
        <v>0</v>
      </c>
      <c r="BL146" s="19" t="s">
        <v>198</v>
      </c>
      <c r="BM146" s="157" t="s">
        <v>1567</v>
      </c>
    </row>
    <row r="147" spans="1:47" s="2" customFormat="1" ht="18">
      <c r="A147" s="35"/>
      <c r="B147" s="36"/>
      <c r="C147" s="35"/>
      <c r="D147" s="160" t="s">
        <v>229</v>
      </c>
      <c r="E147" s="35"/>
      <c r="F147" s="176" t="s">
        <v>1568</v>
      </c>
      <c r="G147" s="35"/>
      <c r="H147" s="35"/>
      <c r="I147" s="177"/>
      <c r="J147" s="35"/>
      <c r="K147" s="35"/>
      <c r="L147" s="36"/>
      <c r="M147" s="178"/>
      <c r="N147" s="179"/>
      <c r="O147" s="56"/>
      <c r="P147" s="56"/>
      <c r="Q147" s="56"/>
      <c r="R147" s="56"/>
      <c r="S147" s="56"/>
      <c r="T147" s="57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9" t="s">
        <v>229</v>
      </c>
      <c r="AU147" s="19" t="s">
        <v>22</v>
      </c>
    </row>
    <row r="148" spans="2:63" s="12" customFormat="1" ht="22.75" customHeight="1">
      <c r="B148" s="132"/>
      <c r="D148" s="133" t="s">
        <v>80</v>
      </c>
      <c r="E148" s="143" t="s">
        <v>465</v>
      </c>
      <c r="F148" s="143" t="s">
        <v>466</v>
      </c>
      <c r="I148" s="135"/>
      <c r="J148" s="144">
        <f>BK148</f>
        <v>0</v>
      </c>
      <c r="L148" s="132"/>
      <c r="M148" s="137"/>
      <c r="N148" s="138"/>
      <c r="O148" s="138"/>
      <c r="P148" s="139">
        <f>SUM(P149:P150)</f>
        <v>0</v>
      </c>
      <c r="Q148" s="138"/>
      <c r="R148" s="139">
        <f>SUM(R149:R150)</f>
        <v>0</v>
      </c>
      <c r="S148" s="138"/>
      <c r="T148" s="140">
        <f>SUM(T149:T150)</f>
        <v>0</v>
      </c>
      <c r="AR148" s="133" t="s">
        <v>88</v>
      </c>
      <c r="AT148" s="141" t="s">
        <v>80</v>
      </c>
      <c r="AU148" s="141" t="s">
        <v>88</v>
      </c>
      <c r="AY148" s="133" t="s">
        <v>191</v>
      </c>
      <c r="BK148" s="142">
        <f>SUM(BK149:BK150)</f>
        <v>0</v>
      </c>
    </row>
    <row r="149" spans="1:65" s="2" customFormat="1" ht="24.15" customHeight="1">
      <c r="A149" s="35"/>
      <c r="B149" s="145"/>
      <c r="C149" s="146" t="s">
        <v>344</v>
      </c>
      <c r="D149" s="146" t="s">
        <v>193</v>
      </c>
      <c r="E149" s="147" t="s">
        <v>1353</v>
      </c>
      <c r="F149" s="148" t="s">
        <v>1354</v>
      </c>
      <c r="G149" s="149" t="s">
        <v>252</v>
      </c>
      <c r="H149" s="150">
        <v>34.454</v>
      </c>
      <c r="I149" s="151"/>
      <c r="J149" s="152">
        <f>ROUND(I149*H149,2)</f>
        <v>0</v>
      </c>
      <c r="K149" s="148" t="s">
        <v>197</v>
      </c>
      <c r="L149" s="36"/>
      <c r="M149" s="153" t="s">
        <v>3</v>
      </c>
      <c r="N149" s="154" t="s">
        <v>52</v>
      </c>
      <c r="O149" s="56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198</v>
      </c>
      <c r="AT149" s="157" t="s">
        <v>193</v>
      </c>
      <c r="AU149" s="157" t="s">
        <v>22</v>
      </c>
      <c r="AY149" s="19" t="s">
        <v>191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9" t="s">
        <v>88</v>
      </c>
      <c r="BK149" s="158">
        <f>ROUND(I149*H149,2)</f>
        <v>0</v>
      </c>
      <c r="BL149" s="19" t="s">
        <v>198</v>
      </c>
      <c r="BM149" s="157" t="s">
        <v>1569</v>
      </c>
    </row>
    <row r="150" spans="1:65" s="2" customFormat="1" ht="24.15" customHeight="1">
      <c r="A150" s="35"/>
      <c r="B150" s="145"/>
      <c r="C150" s="146" t="s">
        <v>353</v>
      </c>
      <c r="D150" s="146" t="s">
        <v>193</v>
      </c>
      <c r="E150" s="147" t="s">
        <v>1357</v>
      </c>
      <c r="F150" s="148" t="s">
        <v>1358</v>
      </c>
      <c r="G150" s="149" t="s">
        <v>252</v>
      </c>
      <c r="H150" s="150">
        <v>34.454</v>
      </c>
      <c r="I150" s="151"/>
      <c r="J150" s="152">
        <f>ROUND(I150*H150,2)</f>
        <v>0</v>
      </c>
      <c r="K150" s="148" t="s">
        <v>197</v>
      </c>
      <c r="L150" s="36"/>
      <c r="M150" s="198" t="s">
        <v>3</v>
      </c>
      <c r="N150" s="199" t="s">
        <v>52</v>
      </c>
      <c r="O150" s="200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198</v>
      </c>
      <c r="AT150" s="157" t="s">
        <v>193</v>
      </c>
      <c r="AU150" s="157" t="s">
        <v>22</v>
      </c>
      <c r="AY150" s="19" t="s">
        <v>191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198</v>
      </c>
      <c r="BM150" s="157" t="s">
        <v>1570</v>
      </c>
    </row>
    <row r="151" spans="1:31" s="2" customFormat="1" ht="7" customHeight="1">
      <c r="A151" s="35"/>
      <c r="B151" s="45"/>
      <c r="C151" s="46"/>
      <c r="D151" s="46"/>
      <c r="E151" s="46"/>
      <c r="F151" s="46"/>
      <c r="G151" s="46"/>
      <c r="H151" s="46"/>
      <c r="I151" s="46"/>
      <c r="J151" s="46"/>
      <c r="K151" s="46"/>
      <c r="L151" s="36"/>
      <c r="M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</sheetData>
  <autoFilter ref="C91:K150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5"/>
  <sheetViews>
    <sheetView showGridLines="0" workbookViewId="0" topLeftCell="A193">
      <selection activeCell="A203" sqref="A203:XFD203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127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1079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1571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ROUND(J96,2)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ROUND((SUM(BE96:BE234)),2)</f>
        <v>0</v>
      </c>
      <c r="G35" s="35"/>
      <c r="H35" s="35"/>
      <c r="I35" s="104">
        <v>0.21</v>
      </c>
      <c r="J35" s="103">
        <f>ROUND(((SUM(BE96:BE234))*I35),2)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ROUND((SUM(BF96:BF234)),2)</f>
        <v>0</v>
      </c>
      <c r="G36" s="35"/>
      <c r="H36" s="35"/>
      <c r="I36" s="104">
        <v>0.15</v>
      </c>
      <c r="J36" s="103">
        <f>ROUND(((SUM(BF96:BF234))*I36),2)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ROUND((SUM(BG96:BG234)),2)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ROUND((SUM(BH96:BH234)),2)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ROUND((SUM(BI96:BI234)),2)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1079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304 - Vodovodní řad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J96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J97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J98</f>
        <v>0</v>
      </c>
      <c r="L65" s="118"/>
    </row>
    <row r="66" spans="2:12" s="10" customFormat="1" ht="19.9" customHeight="1">
      <c r="B66" s="118"/>
      <c r="D66" s="119" t="s">
        <v>871</v>
      </c>
      <c r="E66" s="120"/>
      <c r="F66" s="120"/>
      <c r="G66" s="120"/>
      <c r="H66" s="120"/>
      <c r="I66" s="120"/>
      <c r="J66" s="121">
        <f>J136</f>
        <v>0</v>
      </c>
      <c r="L66" s="118"/>
    </row>
    <row r="67" spans="2:12" s="10" customFormat="1" ht="19.9" customHeight="1">
      <c r="B67" s="118"/>
      <c r="D67" s="119" t="s">
        <v>173</v>
      </c>
      <c r="E67" s="120"/>
      <c r="F67" s="120"/>
      <c r="G67" s="120"/>
      <c r="H67" s="120"/>
      <c r="I67" s="120"/>
      <c r="J67" s="121">
        <f>J145</f>
        <v>0</v>
      </c>
      <c r="L67" s="118"/>
    </row>
    <row r="68" spans="2:12" s="10" customFormat="1" ht="19.9" customHeight="1">
      <c r="B68" s="118"/>
      <c r="D68" s="119" t="s">
        <v>872</v>
      </c>
      <c r="E68" s="120"/>
      <c r="F68" s="120"/>
      <c r="G68" s="120"/>
      <c r="H68" s="120"/>
      <c r="I68" s="120"/>
      <c r="J68" s="121">
        <f>J158</f>
        <v>0</v>
      </c>
      <c r="L68" s="118"/>
    </row>
    <row r="69" spans="2:12" s="10" customFormat="1" ht="19.9" customHeight="1">
      <c r="B69" s="118"/>
      <c r="D69" s="119" t="s">
        <v>174</v>
      </c>
      <c r="E69" s="120"/>
      <c r="F69" s="120"/>
      <c r="G69" s="120"/>
      <c r="H69" s="120"/>
      <c r="I69" s="120"/>
      <c r="J69" s="121">
        <f>J210</f>
        <v>0</v>
      </c>
      <c r="L69" s="118"/>
    </row>
    <row r="70" spans="2:12" s="10" customFormat="1" ht="19.9" customHeight="1">
      <c r="B70" s="118"/>
      <c r="D70" s="119" t="s">
        <v>1081</v>
      </c>
      <c r="E70" s="120"/>
      <c r="F70" s="120"/>
      <c r="G70" s="120"/>
      <c r="H70" s="120"/>
      <c r="I70" s="120"/>
      <c r="J70" s="121">
        <f>J213</f>
        <v>0</v>
      </c>
      <c r="L70" s="118"/>
    </row>
    <row r="71" spans="2:12" s="10" customFormat="1" ht="19.9" customHeight="1">
      <c r="B71" s="118"/>
      <c r="D71" s="119" t="s">
        <v>175</v>
      </c>
      <c r="E71" s="120"/>
      <c r="F71" s="120"/>
      <c r="G71" s="120"/>
      <c r="H71" s="120"/>
      <c r="I71" s="120"/>
      <c r="J71" s="121">
        <f>J222</f>
        <v>0</v>
      </c>
      <c r="L71" s="118"/>
    </row>
    <row r="72" spans="2:12" s="9" customFormat="1" ht="25" customHeight="1">
      <c r="B72" s="114"/>
      <c r="D72" s="115" t="s">
        <v>783</v>
      </c>
      <c r="E72" s="116"/>
      <c r="F72" s="116"/>
      <c r="G72" s="116"/>
      <c r="H72" s="116"/>
      <c r="I72" s="116"/>
      <c r="J72" s="117">
        <f>J225</f>
        <v>0</v>
      </c>
      <c r="L72" s="114"/>
    </row>
    <row r="73" spans="2:12" s="10" customFormat="1" ht="19.9" customHeight="1">
      <c r="B73" s="118"/>
      <c r="D73" s="119" t="s">
        <v>1572</v>
      </c>
      <c r="E73" s="120"/>
      <c r="F73" s="120"/>
      <c r="G73" s="120"/>
      <c r="H73" s="120"/>
      <c r="I73" s="120"/>
      <c r="J73" s="121">
        <f>J226</f>
        <v>0</v>
      </c>
      <c r="L73" s="118"/>
    </row>
    <row r="74" spans="2:12" s="10" customFormat="1" ht="19.9" customHeight="1">
      <c r="B74" s="118"/>
      <c r="D74" s="119" t="s">
        <v>1573</v>
      </c>
      <c r="E74" s="120"/>
      <c r="F74" s="120"/>
      <c r="G74" s="120"/>
      <c r="H74" s="120"/>
      <c r="I74" s="120"/>
      <c r="J74" s="121">
        <f>J229</f>
        <v>0</v>
      </c>
      <c r="L74" s="118"/>
    </row>
    <row r="75" spans="1:31" s="2" customFormat="1" ht="21.75" customHeight="1">
      <c r="A75" s="35"/>
      <c r="B75" s="36"/>
      <c r="C75" s="35"/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80" spans="1:31" s="2" customFormat="1" ht="7" customHeight="1">
      <c r="A80" s="35"/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5" customHeight="1">
      <c r="A81" s="35"/>
      <c r="B81" s="36"/>
      <c r="C81" s="23" t="s">
        <v>176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7" customHeight="1">
      <c r="A82" s="35"/>
      <c r="B82" s="36"/>
      <c r="C82" s="35"/>
      <c r="D82" s="35"/>
      <c r="E82" s="35"/>
      <c r="F82" s="35"/>
      <c r="G82" s="35"/>
      <c r="H82" s="35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29" t="s">
        <v>17</v>
      </c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5"/>
      <c r="D84" s="35"/>
      <c r="E84" s="337" t="str">
        <f>E7</f>
        <v>Výstavba ZTV Za Školou II. etapa - aktualizace</v>
      </c>
      <c r="F84" s="338"/>
      <c r="G84" s="338"/>
      <c r="H84" s="338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2:12" s="1" customFormat="1" ht="12" customHeight="1">
      <c r="B85" s="22"/>
      <c r="C85" s="29" t="s">
        <v>162</v>
      </c>
      <c r="L85" s="22"/>
    </row>
    <row r="86" spans="1:31" s="2" customFormat="1" ht="16.5" customHeight="1">
      <c r="A86" s="35"/>
      <c r="B86" s="36"/>
      <c r="C86" s="35"/>
      <c r="D86" s="35"/>
      <c r="E86" s="337" t="s">
        <v>1079</v>
      </c>
      <c r="F86" s="339"/>
      <c r="G86" s="339"/>
      <c r="H86" s="339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164</v>
      </c>
      <c r="D87" s="35"/>
      <c r="E87" s="35"/>
      <c r="F87" s="35"/>
      <c r="G87" s="35"/>
      <c r="H87" s="35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295" t="str">
        <f>E11</f>
        <v>SO 304 - Vodovodní řad</v>
      </c>
      <c r="F88" s="339"/>
      <c r="G88" s="339"/>
      <c r="H88" s="339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9" t="s">
        <v>23</v>
      </c>
      <c r="D90" s="35"/>
      <c r="E90" s="35"/>
      <c r="F90" s="27" t="str">
        <f>F14</f>
        <v>Dačice</v>
      </c>
      <c r="G90" s="35"/>
      <c r="H90" s="35"/>
      <c r="I90" s="29" t="s">
        <v>25</v>
      </c>
      <c r="J90" s="53" t="str">
        <f>IF(J14="","",J14)</f>
        <v>3. 1. 2022</v>
      </c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7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40" customHeight="1">
      <c r="A92" s="35"/>
      <c r="B92" s="36"/>
      <c r="C92" s="29" t="s">
        <v>31</v>
      </c>
      <c r="D92" s="35"/>
      <c r="E92" s="35"/>
      <c r="F92" s="27" t="str">
        <f>E17</f>
        <v>Město Dačice, Krajířova 27, 38013 Dačice</v>
      </c>
      <c r="G92" s="35"/>
      <c r="H92" s="35"/>
      <c r="I92" s="29" t="s">
        <v>38</v>
      </c>
      <c r="J92" s="33" t="str">
        <f>E23</f>
        <v>Ing. arch. Martin Jirovský Ph.D., MBA</v>
      </c>
      <c r="K92" s="35"/>
      <c r="L92" s="9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" customHeight="1">
      <c r="A93" s="35"/>
      <c r="B93" s="36"/>
      <c r="C93" s="29" t="s">
        <v>36</v>
      </c>
      <c r="D93" s="35"/>
      <c r="E93" s="35"/>
      <c r="F93" s="27" t="str">
        <f>IF(E20="","",E20)</f>
        <v>Vyplň údaj</v>
      </c>
      <c r="G93" s="35"/>
      <c r="H93" s="35"/>
      <c r="I93" s="29" t="s">
        <v>42</v>
      </c>
      <c r="J93" s="33" t="str">
        <f>E26</f>
        <v>Ateliér M.A.A.T., s.r.o.; Petra Stejskalová</v>
      </c>
      <c r="K93" s="35"/>
      <c r="L93" s="9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2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9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11" customFormat="1" ht="29.25" customHeight="1">
      <c r="A95" s="122"/>
      <c r="B95" s="123"/>
      <c r="C95" s="124" t="s">
        <v>177</v>
      </c>
      <c r="D95" s="125" t="s">
        <v>66</v>
      </c>
      <c r="E95" s="125" t="s">
        <v>62</v>
      </c>
      <c r="F95" s="125" t="s">
        <v>63</v>
      </c>
      <c r="G95" s="125" t="s">
        <v>178</v>
      </c>
      <c r="H95" s="125" t="s">
        <v>179</v>
      </c>
      <c r="I95" s="125" t="s">
        <v>180</v>
      </c>
      <c r="J95" s="125" t="s">
        <v>168</v>
      </c>
      <c r="K95" s="126" t="s">
        <v>181</v>
      </c>
      <c r="L95" s="127"/>
      <c r="M95" s="60" t="s">
        <v>3</v>
      </c>
      <c r="N95" s="61" t="s">
        <v>51</v>
      </c>
      <c r="O95" s="61" t="s">
        <v>182</v>
      </c>
      <c r="P95" s="61" t="s">
        <v>183</v>
      </c>
      <c r="Q95" s="61" t="s">
        <v>184</v>
      </c>
      <c r="R95" s="61" t="s">
        <v>185</v>
      </c>
      <c r="S95" s="61" t="s">
        <v>186</v>
      </c>
      <c r="T95" s="62" t="s">
        <v>187</v>
      </c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</row>
    <row r="96" spans="1:63" s="2" customFormat="1" ht="22.75" customHeight="1">
      <c r="A96" s="35"/>
      <c r="B96" s="36"/>
      <c r="C96" s="67" t="s">
        <v>188</v>
      </c>
      <c r="D96" s="35"/>
      <c r="E96" s="35"/>
      <c r="F96" s="35"/>
      <c r="G96" s="35"/>
      <c r="H96" s="35"/>
      <c r="I96" s="35"/>
      <c r="J96" s="128">
        <f>BK96</f>
        <v>0</v>
      </c>
      <c r="K96" s="35"/>
      <c r="L96" s="36"/>
      <c r="M96" s="63"/>
      <c r="N96" s="54"/>
      <c r="O96" s="64"/>
      <c r="P96" s="129">
        <f>P97+P225</f>
        <v>0</v>
      </c>
      <c r="Q96" s="64"/>
      <c r="R96" s="129">
        <f>R97+R225</f>
        <v>43.17886302</v>
      </c>
      <c r="S96" s="64"/>
      <c r="T96" s="130">
        <f>T97+T225</f>
        <v>13.635674000000002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9" t="s">
        <v>80</v>
      </c>
      <c r="AU96" s="19" t="s">
        <v>169</v>
      </c>
      <c r="BK96" s="131">
        <f>BK97+BK225</f>
        <v>0</v>
      </c>
    </row>
    <row r="97" spans="2:63" s="12" customFormat="1" ht="25.9" customHeight="1">
      <c r="B97" s="132"/>
      <c r="D97" s="133" t="s">
        <v>80</v>
      </c>
      <c r="E97" s="134" t="s">
        <v>189</v>
      </c>
      <c r="F97" s="134" t="s">
        <v>190</v>
      </c>
      <c r="I97" s="135"/>
      <c r="J97" s="136">
        <f>BK97</f>
        <v>0</v>
      </c>
      <c r="L97" s="132"/>
      <c r="M97" s="137"/>
      <c r="N97" s="138"/>
      <c r="O97" s="138"/>
      <c r="P97" s="139">
        <f>P98+P136+P145+P158+P210+P213+P222</f>
        <v>0</v>
      </c>
      <c r="Q97" s="138"/>
      <c r="R97" s="139">
        <f>R98+R136+R145+R158+R210+R213+R222</f>
        <v>43.13098692</v>
      </c>
      <c r="S97" s="138"/>
      <c r="T97" s="140">
        <f>T98+T136+T145+T158+T210+T213+T222</f>
        <v>13.635674000000002</v>
      </c>
      <c r="AR97" s="133" t="s">
        <v>88</v>
      </c>
      <c r="AT97" s="141" t="s">
        <v>80</v>
      </c>
      <c r="AU97" s="141" t="s">
        <v>81</v>
      </c>
      <c r="AY97" s="133" t="s">
        <v>191</v>
      </c>
      <c r="BK97" s="142">
        <f>BK98+BK136+BK145+BK158+BK210+BK213+BK222</f>
        <v>0</v>
      </c>
    </row>
    <row r="98" spans="2:63" s="12" customFormat="1" ht="22.75" customHeight="1">
      <c r="B98" s="132"/>
      <c r="D98" s="133" t="s">
        <v>80</v>
      </c>
      <c r="E98" s="143" t="s">
        <v>88</v>
      </c>
      <c r="F98" s="143" t="s">
        <v>192</v>
      </c>
      <c r="I98" s="135"/>
      <c r="J98" s="144">
        <f>BK98</f>
        <v>0</v>
      </c>
      <c r="L98" s="132"/>
      <c r="M98" s="137"/>
      <c r="N98" s="138"/>
      <c r="O98" s="138"/>
      <c r="P98" s="139">
        <f>SUM(P99:P135)</f>
        <v>0</v>
      </c>
      <c r="Q98" s="138"/>
      <c r="R98" s="139">
        <f>SUM(R99:R135)</f>
        <v>1.1644909599999997</v>
      </c>
      <c r="S98" s="138"/>
      <c r="T98" s="140">
        <f>SUM(T99:T135)</f>
        <v>13.635674000000002</v>
      </c>
      <c r="AR98" s="133" t="s">
        <v>88</v>
      </c>
      <c r="AT98" s="141" t="s">
        <v>80</v>
      </c>
      <c r="AU98" s="141" t="s">
        <v>88</v>
      </c>
      <c r="AY98" s="133" t="s">
        <v>191</v>
      </c>
      <c r="BK98" s="142">
        <f>SUM(BK99:BK135)</f>
        <v>0</v>
      </c>
    </row>
    <row r="99" spans="1:65" s="2" customFormat="1" ht="24.15" customHeight="1">
      <c r="A99" s="35"/>
      <c r="B99" s="145"/>
      <c r="C99" s="146" t="s">
        <v>88</v>
      </c>
      <c r="D99" s="146" t="s">
        <v>193</v>
      </c>
      <c r="E99" s="147" t="s">
        <v>1082</v>
      </c>
      <c r="F99" s="148" t="s">
        <v>1083</v>
      </c>
      <c r="G99" s="149" t="s">
        <v>196</v>
      </c>
      <c r="H99" s="150">
        <v>12.974</v>
      </c>
      <c r="I99" s="151"/>
      <c r="J99" s="152">
        <f>ROUND(I99*H99,2)</f>
        <v>0</v>
      </c>
      <c r="K99" s="148" t="s">
        <v>197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0.316</v>
      </c>
      <c r="T99" s="156">
        <f>S99*H99</f>
        <v>4.0997840000000005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198</v>
      </c>
      <c r="AT99" s="157" t="s">
        <v>193</v>
      </c>
      <c r="AU99" s="157" t="s">
        <v>22</v>
      </c>
      <c r="AY99" s="19" t="s">
        <v>191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198</v>
      </c>
      <c r="BM99" s="157" t="s">
        <v>1574</v>
      </c>
    </row>
    <row r="100" spans="1:47" s="2" customFormat="1" ht="18">
      <c r="A100" s="35"/>
      <c r="B100" s="36"/>
      <c r="C100" s="35"/>
      <c r="D100" s="160" t="s">
        <v>229</v>
      </c>
      <c r="E100" s="35"/>
      <c r="F100" s="176" t="s">
        <v>1575</v>
      </c>
      <c r="G100" s="35"/>
      <c r="H100" s="35"/>
      <c r="I100" s="177"/>
      <c r="J100" s="35"/>
      <c r="K100" s="35"/>
      <c r="L100" s="36"/>
      <c r="M100" s="178"/>
      <c r="N100" s="179"/>
      <c r="O100" s="56"/>
      <c r="P100" s="56"/>
      <c r="Q100" s="56"/>
      <c r="R100" s="56"/>
      <c r="S100" s="56"/>
      <c r="T100" s="57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9" t="s">
        <v>229</v>
      </c>
      <c r="AU100" s="19" t="s">
        <v>22</v>
      </c>
    </row>
    <row r="101" spans="2:51" s="13" customFormat="1" ht="10">
      <c r="B101" s="159"/>
      <c r="D101" s="160" t="s">
        <v>200</v>
      </c>
      <c r="E101" s="161" t="s">
        <v>3</v>
      </c>
      <c r="F101" s="162" t="s">
        <v>1576</v>
      </c>
      <c r="H101" s="163">
        <v>12.974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200</v>
      </c>
      <c r="AU101" s="161" t="s">
        <v>22</v>
      </c>
      <c r="AV101" s="13" t="s">
        <v>22</v>
      </c>
      <c r="AW101" s="13" t="s">
        <v>41</v>
      </c>
      <c r="AX101" s="13" t="s">
        <v>88</v>
      </c>
      <c r="AY101" s="161" t="s">
        <v>191</v>
      </c>
    </row>
    <row r="102" spans="1:65" s="2" customFormat="1" ht="37.75" customHeight="1">
      <c r="A102" s="35"/>
      <c r="B102" s="145"/>
      <c r="C102" s="146" t="s">
        <v>22</v>
      </c>
      <c r="D102" s="146" t="s">
        <v>193</v>
      </c>
      <c r="E102" s="147" t="s">
        <v>1087</v>
      </c>
      <c r="F102" s="148" t="s">
        <v>1088</v>
      </c>
      <c r="G102" s="149" t="s">
        <v>196</v>
      </c>
      <c r="H102" s="150">
        <v>12.974</v>
      </c>
      <c r="I102" s="151"/>
      <c r="J102" s="152">
        <f>ROUND(I102*H102,2)</f>
        <v>0</v>
      </c>
      <c r="K102" s="148" t="s">
        <v>197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0.62</v>
      </c>
      <c r="T102" s="156">
        <f>S102*H102</f>
        <v>8.04388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198</v>
      </c>
      <c r="AT102" s="157" t="s">
        <v>193</v>
      </c>
      <c r="AU102" s="157" t="s">
        <v>22</v>
      </c>
      <c r="AY102" s="19" t="s">
        <v>191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198</v>
      </c>
      <c r="BM102" s="157" t="s">
        <v>1577</v>
      </c>
    </row>
    <row r="103" spans="1:47" s="2" customFormat="1" ht="18">
      <c r="A103" s="35"/>
      <c r="B103" s="36"/>
      <c r="C103" s="35"/>
      <c r="D103" s="160" t="s">
        <v>229</v>
      </c>
      <c r="E103" s="35"/>
      <c r="F103" s="176" t="s">
        <v>1090</v>
      </c>
      <c r="G103" s="35"/>
      <c r="H103" s="35"/>
      <c r="I103" s="177"/>
      <c r="J103" s="35"/>
      <c r="K103" s="35"/>
      <c r="L103" s="36"/>
      <c r="M103" s="178"/>
      <c r="N103" s="179"/>
      <c r="O103" s="56"/>
      <c r="P103" s="56"/>
      <c r="Q103" s="56"/>
      <c r="R103" s="56"/>
      <c r="S103" s="56"/>
      <c r="T103" s="57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9" t="s">
        <v>229</v>
      </c>
      <c r="AU103" s="19" t="s">
        <v>22</v>
      </c>
    </row>
    <row r="104" spans="1:65" s="2" customFormat="1" ht="24.15" customHeight="1">
      <c r="A104" s="35"/>
      <c r="B104" s="145"/>
      <c r="C104" s="146" t="s">
        <v>215</v>
      </c>
      <c r="D104" s="146" t="s">
        <v>193</v>
      </c>
      <c r="E104" s="147" t="s">
        <v>1091</v>
      </c>
      <c r="F104" s="148" t="s">
        <v>1092</v>
      </c>
      <c r="G104" s="149" t="s">
        <v>196</v>
      </c>
      <c r="H104" s="150">
        <v>12.974</v>
      </c>
      <c r="I104" s="151"/>
      <c r="J104" s="152">
        <f>ROUND(I104*H104,2)</f>
        <v>0</v>
      </c>
      <c r="K104" s="148" t="s">
        <v>197</v>
      </c>
      <c r="L104" s="36"/>
      <c r="M104" s="153" t="s">
        <v>3</v>
      </c>
      <c r="N104" s="154" t="s">
        <v>52</v>
      </c>
      <c r="O104" s="56"/>
      <c r="P104" s="155">
        <f>O104*H104</f>
        <v>0</v>
      </c>
      <c r="Q104" s="155">
        <v>4E-05</v>
      </c>
      <c r="R104" s="155">
        <f>Q104*H104</f>
        <v>0.0005189600000000001</v>
      </c>
      <c r="S104" s="155">
        <v>0.115</v>
      </c>
      <c r="T104" s="156">
        <f>S104*H104</f>
        <v>1.49201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198</v>
      </c>
      <c r="AT104" s="157" t="s">
        <v>193</v>
      </c>
      <c r="AU104" s="157" t="s">
        <v>22</v>
      </c>
      <c r="AY104" s="19" t="s">
        <v>191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88</v>
      </c>
      <c r="BK104" s="158">
        <f>ROUND(I104*H104,2)</f>
        <v>0</v>
      </c>
      <c r="BL104" s="19" t="s">
        <v>198</v>
      </c>
      <c r="BM104" s="157" t="s">
        <v>1578</v>
      </c>
    </row>
    <row r="105" spans="1:65" s="2" customFormat="1" ht="14.4" customHeight="1">
      <c r="A105" s="35"/>
      <c r="B105" s="145"/>
      <c r="C105" s="146" t="s">
        <v>198</v>
      </c>
      <c r="D105" s="146" t="s">
        <v>193</v>
      </c>
      <c r="E105" s="147" t="s">
        <v>1095</v>
      </c>
      <c r="F105" s="148" t="s">
        <v>1096</v>
      </c>
      <c r="G105" s="149" t="s">
        <v>1097</v>
      </c>
      <c r="H105" s="150">
        <v>15.3</v>
      </c>
      <c r="I105" s="151"/>
      <c r="J105" s="152">
        <f>ROUND(I105*H105,2)</f>
        <v>0</v>
      </c>
      <c r="K105" s="148" t="s">
        <v>197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4E-05</v>
      </c>
      <c r="R105" s="155">
        <f>Q105*H105</f>
        <v>0.0006120000000000001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198</v>
      </c>
      <c r="AT105" s="157" t="s">
        <v>193</v>
      </c>
      <c r="AU105" s="157" t="s">
        <v>22</v>
      </c>
      <c r="AY105" s="19" t="s">
        <v>191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198</v>
      </c>
      <c r="BM105" s="157" t="s">
        <v>1579</v>
      </c>
    </row>
    <row r="106" spans="1:47" s="2" customFormat="1" ht="18">
      <c r="A106" s="35"/>
      <c r="B106" s="36"/>
      <c r="C106" s="35"/>
      <c r="D106" s="160" t="s">
        <v>229</v>
      </c>
      <c r="E106" s="35"/>
      <c r="F106" s="176" t="s">
        <v>1099</v>
      </c>
      <c r="G106" s="35"/>
      <c r="H106" s="35"/>
      <c r="I106" s="177"/>
      <c r="J106" s="35"/>
      <c r="K106" s="35"/>
      <c r="L106" s="36"/>
      <c r="M106" s="178"/>
      <c r="N106" s="179"/>
      <c r="O106" s="56"/>
      <c r="P106" s="56"/>
      <c r="Q106" s="56"/>
      <c r="R106" s="56"/>
      <c r="S106" s="56"/>
      <c r="T106" s="57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9" t="s">
        <v>229</v>
      </c>
      <c r="AU106" s="19" t="s">
        <v>22</v>
      </c>
    </row>
    <row r="107" spans="1:65" s="2" customFormat="1" ht="24.15" customHeight="1">
      <c r="A107" s="35"/>
      <c r="B107" s="145"/>
      <c r="C107" s="146" t="s">
        <v>225</v>
      </c>
      <c r="D107" s="146" t="s">
        <v>193</v>
      </c>
      <c r="E107" s="147" t="s">
        <v>1100</v>
      </c>
      <c r="F107" s="148" t="s">
        <v>1101</v>
      </c>
      <c r="G107" s="149" t="s">
        <v>1102</v>
      </c>
      <c r="H107" s="150">
        <v>45.9</v>
      </c>
      <c r="I107" s="151"/>
      <c r="J107" s="152">
        <f>ROUND(I107*H107,2)</f>
        <v>0</v>
      </c>
      <c r="K107" s="148" t="s">
        <v>197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198</v>
      </c>
      <c r="AT107" s="157" t="s">
        <v>193</v>
      </c>
      <c r="AU107" s="157" t="s">
        <v>22</v>
      </c>
      <c r="AY107" s="19" t="s">
        <v>191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198</v>
      </c>
      <c r="BM107" s="157" t="s">
        <v>1580</v>
      </c>
    </row>
    <row r="108" spans="1:47" s="2" customFormat="1" ht="18">
      <c r="A108" s="35"/>
      <c r="B108" s="36"/>
      <c r="C108" s="35"/>
      <c r="D108" s="160" t="s">
        <v>229</v>
      </c>
      <c r="E108" s="35"/>
      <c r="F108" s="176" t="s">
        <v>1099</v>
      </c>
      <c r="G108" s="35"/>
      <c r="H108" s="35"/>
      <c r="I108" s="177"/>
      <c r="J108" s="35"/>
      <c r="K108" s="35"/>
      <c r="L108" s="36"/>
      <c r="M108" s="178"/>
      <c r="N108" s="179"/>
      <c r="O108" s="56"/>
      <c r="P108" s="56"/>
      <c r="Q108" s="56"/>
      <c r="R108" s="56"/>
      <c r="S108" s="56"/>
      <c r="T108" s="57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9" t="s">
        <v>229</v>
      </c>
      <c r="AU108" s="19" t="s">
        <v>22</v>
      </c>
    </row>
    <row r="109" spans="1:65" s="2" customFormat="1" ht="49" customHeight="1">
      <c r="A109" s="35"/>
      <c r="B109" s="145"/>
      <c r="C109" s="146" t="s">
        <v>232</v>
      </c>
      <c r="D109" s="146" t="s">
        <v>193</v>
      </c>
      <c r="E109" s="147" t="s">
        <v>1104</v>
      </c>
      <c r="F109" s="148" t="s">
        <v>1105</v>
      </c>
      <c r="G109" s="149" t="s">
        <v>222</v>
      </c>
      <c r="H109" s="150">
        <v>5</v>
      </c>
      <c r="I109" s="151"/>
      <c r="J109" s="152">
        <f>ROUND(I109*H109,2)</f>
        <v>0</v>
      </c>
      <c r="K109" s="148" t="s">
        <v>197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0.0369</v>
      </c>
      <c r="R109" s="155">
        <f>Q109*H109</f>
        <v>0.1845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198</v>
      </c>
      <c r="AT109" s="157" t="s">
        <v>193</v>
      </c>
      <c r="AU109" s="157" t="s">
        <v>22</v>
      </c>
      <c r="AY109" s="19" t="s">
        <v>191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198</v>
      </c>
      <c r="BM109" s="157" t="s">
        <v>1581</v>
      </c>
    </row>
    <row r="110" spans="1:65" s="2" customFormat="1" ht="14.4" customHeight="1">
      <c r="A110" s="35"/>
      <c r="B110" s="145"/>
      <c r="C110" s="146" t="s">
        <v>238</v>
      </c>
      <c r="D110" s="146" t="s">
        <v>193</v>
      </c>
      <c r="E110" s="147" t="s">
        <v>735</v>
      </c>
      <c r="F110" s="148" t="s">
        <v>736</v>
      </c>
      <c r="G110" s="149" t="s">
        <v>196</v>
      </c>
      <c r="H110" s="150">
        <v>64.8</v>
      </c>
      <c r="I110" s="151"/>
      <c r="J110" s="152">
        <f>ROUND(I110*H110,2)</f>
        <v>0</v>
      </c>
      <c r="K110" s="148" t="s">
        <v>197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198</v>
      </c>
      <c r="AT110" s="157" t="s">
        <v>193</v>
      </c>
      <c r="AU110" s="157" t="s">
        <v>22</v>
      </c>
      <c r="AY110" s="19" t="s">
        <v>191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198</v>
      </c>
      <c r="BM110" s="157" t="s">
        <v>1582</v>
      </c>
    </row>
    <row r="111" spans="2:51" s="13" customFormat="1" ht="10">
      <c r="B111" s="159"/>
      <c r="D111" s="160" t="s">
        <v>200</v>
      </c>
      <c r="E111" s="161" t="s">
        <v>3</v>
      </c>
      <c r="F111" s="162" t="s">
        <v>1583</v>
      </c>
      <c r="H111" s="163">
        <v>64.8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200</v>
      </c>
      <c r="AU111" s="161" t="s">
        <v>22</v>
      </c>
      <c r="AV111" s="13" t="s">
        <v>22</v>
      </c>
      <c r="AW111" s="13" t="s">
        <v>41</v>
      </c>
      <c r="AX111" s="13" t="s">
        <v>88</v>
      </c>
      <c r="AY111" s="161" t="s">
        <v>191</v>
      </c>
    </row>
    <row r="112" spans="1:65" s="2" customFormat="1" ht="24.15" customHeight="1">
      <c r="A112" s="35"/>
      <c r="B112" s="145"/>
      <c r="C112" s="146" t="s">
        <v>244</v>
      </c>
      <c r="D112" s="146" t="s">
        <v>193</v>
      </c>
      <c r="E112" s="147" t="s">
        <v>1364</v>
      </c>
      <c r="F112" s="148" t="s">
        <v>1365</v>
      </c>
      <c r="G112" s="149" t="s">
        <v>208</v>
      </c>
      <c r="H112" s="150">
        <v>30.4</v>
      </c>
      <c r="I112" s="151"/>
      <c r="J112" s="152">
        <f>ROUND(I112*H112,2)</f>
        <v>0</v>
      </c>
      <c r="K112" s="148" t="s">
        <v>197</v>
      </c>
      <c r="L112" s="36"/>
      <c r="M112" s="153" t="s">
        <v>3</v>
      </c>
      <c r="N112" s="154" t="s">
        <v>52</v>
      </c>
      <c r="O112" s="56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7" t="s">
        <v>198</v>
      </c>
      <c r="AT112" s="157" t="s">
        <v>193</v>
      </c>
      <c r="AU112" s="157" t="s">
        <v>22</v>
      </c>
      <c r="AY112" s="19" t="s">
        <v>191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88</v>
      </c>
      <c r="BK112" s="158">
        <f>ROUND(I112*H112,2)</f>
        <v>0</v>
      </c>
      <c r="BL112" s="19" t="s">
        <v>198</v>
      </c>
      <c r="BM112" s="157" t="s">
        <v>1584</v>
      </c>
    </row>
    <row r="113" spans="2:51" s="13" customFormat="1" ht="10">
      <c r="B113" s="159"/>
      <c r="D113" s="160" t="s">
        <v>200</v>
      </c>
      <c r="E113" s="161" t="s">
        <v>3</v>
      </c>
      <c r="F113" s="162" t="s">
        <v>1585</v>
      </c>
      <c r="H113" s="163">
        <v>30.4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200</v>
      </c>
      <c r="AU113" s="161" t="s">
        <v>22</v>
      </c>
      <c r="AV113" s="13" t="s">
        <v>22</v>
      </c>
      <c r="AW113" s="13" t="s">
        <v>41</v>
      </c>
      <c r="AX113" s="13" t="s">
        <v>88</v>
      </c>
      <c r="AY113" s="161" t="s">
        <v>191</v>
      </c>
    </row>
    <row r="114" spans="1:65" s="2" customFormat="1" ht="24.15" customHeight="1">
      <c r="A114" s="35"/>
      <c r="B114" s="145"/>
      <c r="C114" s="146" t="s">
        <v>249</v>
      </c>
      <c r="D114" s="146" t="s">
        <v>193</v>
      </c>
      <c r="E114" s="147" t="s">
        <v>1116</v>
      </c>
      <c r="F114" s="148" t="s">
        <v>1117</v>
      </c>
      <c r="G114" s="149" t="s">
        <v>208</v>
      </c>
      <c r="H114" s="150">
        <v>518.22</v>
      </c>
      <c r="I114" s="151"/>
      <c r="J114" s="152">
        <f>ROUND(I114*H114,2)</f>
        <v>0</v>
      </c>
      <c r="K114" s="148" t="s">
        <v>197</v>
      </c>
      <c r="L114" s="36"/>
      <c r="M114" s="153" t="s">
        <v>3</v>
      </c>
      <c r="N114" s="154" t="s">
        <v>52</v>
      </c>
      <c r="O114" s="56"/>
      <c r="P114" s="155">
        <f>O114*H114</f>
        <v>0</v>
      </c>
      <c r="Q114" s="155">
        <v>0</v>
      </c>
      <c r="R114" s="155">
        <f>Q114*H114</f>
        <v>0</v>
      </c>
      <c r="S114" s="155">
        <v>0</v>
      </c>
      <c r="T114" s="15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198</v>
      </c>
      <c r="AT114" s="157" t="s">
        <v>193</v>
      </c>
      <c r="AU114" s="157" t="s">
        <v>22</v>
      </c>
      <c r="AY114" s="19" t="s">
        <v>191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88</v>
      </c>
      <c r="BK114" s="158">
        <f>ROUND(I114*H114,2)</f>
        <v>0</v>
      </c>
      <c r="BL114" s="19" t="s">
        <v>198</v>
      </c>
      <c r="BM114" s="157" t="s">
        <v>1586</v>
      </c>
    </row>
    <row r="115" spans="2:51" s="13" customFormat="1" ht="10">
      <c r="B115" s="159"/>
      <c r="D115" s="160" t="s">
        <v>200</v>
      </c>
      <c r="E115" s="161" t="s">
        <v>3</v>
      </c>
      <c r="F115" s="162" t="s">
        <v>1587</v>
      </c>
      <c r="H115" s="163">
        <v>518.22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200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191</v>
      </c>
    </row>
    <row r="116" spans="1:65" s="2" customFormat="1" ht="24.15" customHeight="1">
      <c r="A116" s="35"/>
      <c r="B116" s="145"/>
      <c r="C116" s="146" t="s">
        <v>255</v>
      </c>
      <c r="D116" s="146" t="s">
        <v>193</v>
      </c>
      <c r="E116" s="147" t="s">
        <v>1127</v>
      </c>
      <c r="F116" s="148" t="s">
        <v>1128</v>
      </c>
      <c r="G116" s="149" t="s">
        <v>208</v>
      </c>
      <c r="H116" s="150">
        <v>4.5</v>
      </c>
      <c r="I116" s="151"/>
      <c r="J116" s="152">
        <f>ROUND(I116*H116,2)</f>
        <v>0</v>
      </c>
      <c r="K116" s="148" t="s">
        <v>197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198</v>
      </c>
      <c r="AT116" s="157" t="s">
        <v>193</v>
      </c>
      <c r="AU116" s="157" t="s">
        <v>22</v>
      </c>
      <c r="AY116" s="19" t="s">
        <v>191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198</v>
      </c>
      <c r="BM116" s="157" t="s">
        <v>1588</v>
      </c>
    </row>
    <row r="117" spans="2:51" s="13" customFormat="1" ht="10">
      <c r="B117" s="159"/>
      <c r="D117" s="160" t="s">
        <v>200</v>
      </c>
      <c r="E117" s="161" t="s">
        <v>3</v>
      </c>
      <c r="F117" s="162" t="s">
        <v>1589</v>
      </c>
      <c r="H117" s="163">
        <v>4.5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200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191</v>
      </c>
    </row>
    <row r="118" spans="1:65" s="2" customFormat="1" ht="14.4" customHeight="1">
      <c r="A118" s="35"/>
      <c r="B118" s="145"/>
      <c r="C118" s="146" t="s">
        <v>263</v>
      </c>
      <c r="D118" s="146" t="s">
        <v>193</v>
      </c>
      <c r="E118" s="147" t="s">
        <v>1141</v>
      </c>
      <c r="F118" s="148" t="s">
        <v>1142</v>
      </c>
      <c r="G118" s="149" t="s">
        <v>196</v>
      </c>
      <c r="H118" s="150">
        <v>1151.6</v>
      </c>
      <c r="I118" s="151"/>
      <c r="J118" s="152">
        <f>ROUND(I118*H118,2)</f>
        <v>0</v>
      </c>
      <c r="K118" s="148" t="s">
        <v>197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0.00085</v>
      </c>
      <c r="R118" s="155">
        <f>Q118*H118</f>
        <v>0.9788599999999998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198</v>
      </c>
      <c r="AT118" s="157" t="s">
        <v>193</v>
      </c>
      <c r="AU118" s="157" t="s">
        <v>22</v>
      </c>
      <c r="AY118" s="19" t="s">
        <v>191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198</v>
      </c>
      <c r="BM118" s="157" t="s">
        <v>1590</v>
      </c>
    </row>
    <row r="119" spans="2:51" s="13" customFormat="1" ht="10">
      <c r="B119" s="159"/>
      <c r="D119" s="160" t="s">
        <v>200</v>
      </c>
      <c r="E119" s="161" t="s">
        <v>3</v>
      </c>
      <c r="F119" s="162" t="s">
        <v>1591</v>
      </c>
      <c r="H119" s="163">
        <v>1151.6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200</v>
      </c>
      <c r="AU119" s="161" t="s">
        <v>22</v>
      </c>
      <c r="AV119" s="13" t="s">
        <v>22</v>
      </c>
      <c r="AW119" s="13" t="s">
        <v>41</v>
      </c>
      <c r="AX119" s="13" t="s">
        <v>88</v>
      </c>
      <c r="AY119" s="161" t="s">
        <v>191</v>
      </c>
    </row>
    <row r="120" spans="1:65" s="2" customFormat="1" ht="24.15" customHeight="1">
      <c r="A120" s="35"/>
      <c r="B120" s="145"/>
      <c r="C120" s="146" t="s">
        <v>269</v>
      </c>
      <c r="D120" s="146" t="s">
        <v>193</v>
      </c>
      <c r="E120" s="147" t="s">
        <v>1147</v>
      </c>
      <c r="F120" s="148" t="s">
        <v>1148</v>
      </c>
      <c r="G120" s="149" t="s">
        <v>196</v>
      </c>
      <c r="H120" s="150">
        <v>1151.6</v>
      </c>
      <c r="I120" s="151"/>
      <c r="J120" s="152">
        <f>ROUND(I120*H120,2)</f>
        <v>0</v>
      </c>
      <c r="K120" s="148" t="s">
        <v>197</v>
      </c>
      <c r="L120" s="36"/>
      <c r="M120" s="153" t="s">
        <v>3</v>
      </c>
      <c r="N120" s="154" t="s">
        <v>52</v>
      </c>
      <c r="O120" s="56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198</v>
      </c>
      <c r="AT120" s="157" t="s">
        <v>193</v>
      </c>
      <c r="AU120" s="157" t="s">
        <v>22</v>
      </c>
      <c r="AY120" s="19" t="s">
        <v>191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198</v>
      </c>
      <c r="BM120" s="157" t="s">
        <v>1592</v>
      </c>
    </row>
    <row r="121" spans="1:65" s="2" customFormat="1" ht="37.75" customHeight="1">
      <c r="A121" s="35"/>
      <c r="B121" s="145"/>
      <c r="C121" s="146" t="s">
        <v>281</v>
      </c>
      <c r="D121" s="146" t="s">
        <v>193</v>
      </c>
      <c r="E121" s="147" t="s">
        <v>233</v>
      </c>
      <c r="F121" s="148" t="s">
        <v>234</v>
      </c>
      <c r="G121" s="149" t="s">
        <v>208</v>
      </c>
      <c r="H121" s="150">
        <v>12.96</v>
      </c>
      <c r="I121" s="151"/>
      <c r="J121" s="152">
        <f>ROUND(I121*H121,2)</f>
        <v>0</v>
      </c>
      <c r="K121" s="148" t="s">
        <v>197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198</v>
      </c>
      <c r="AT121" s="157" t="s">
        <v>193</v>
      </c>
      <c r="AU121" s="157" t="s">
        <v>22</v>
      </c>
      <c r="AY121" s="19" t="s">
        <v>191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198</v>
      </c>
      <c r="BM121" s="157" t="s">
        <v>1593</v>
      </c>
    </row>
    <row r="122" spans="1:47" s="2" customFormat="1" ht="18">
      <c r="A122" s="35"/>
      <c r="B122" s="36"/>
      <c r="C122" s="35"/>
      <c r="D122" s="160" t="s">
        <v>229</v>
      </c>
      <c r="E122" s="35"/>
      <c r="F122" s="176" t="s">
        <v>236</v>
      </c>
      <c r="G122" s="35"/>
      <c r="H122" s="35"/>
      <c r="I122" s="177"/>
      <c r="J122" s="35"/>
      <c r="K122" s="35"/>
      <c r="L122" s="36"/>
      <c r="M122" s="178"/>
      <c r="N122" s="179"/>
      <c r="O122" s="56"/>
      <c r="P122" s="56"/>
      <c r="Q122" s="56"/>
      <c r="R122" s="56"/>
      <c r="S122" s="56"/>
      <c r="T122" s="57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9" t="s">
        <v>229</v>
      </c>
      <c r="AU122" s="19" t="s">
        <v>22</v>
      </c>
    </row>
    <row r="123" spans="2:51" s="13" customFormat="1" ht="10">
      <c r="B123" s="159"/>
      <c r="D123" s="160" t="s">
        <v>200</v>
      </c>
      <c r="E123" s="161" t="s">
        <v>3</v>
      </c>
      <c r="F123" s="162" t="s">
        <v>1594</v>
      </c>
      <c r="H123" s="163">
        <v>12.96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200</v>
      </c>
      <c r="AU123" s="161" t="s">
        <v>22</v>
      </c>
      <c r="AV123" s="13" t="s">
        <v>22</v>
      </c>
      <c r="AW123" s="13" t="s">
        <v>41</v>
      </c>
      <c r="AX123" s="13" t="s">
        <v>88</v>
      </c>
      <c r="AY123" s="161" t="s">
        <v>191</v>
      </c>
    </row>
    <row r="124" spans="1:65" s="2" customFormat="1" ht="37.75" customHeight="1">
      <c r="A124" s="35"/>
      <c r="B124" s="145"/>
      <c r="C124" s="146" t="s">
        <v>287</v>
      </c>
      <c r="D124" s="146" t="s">
        <v>193</v>
      </c>
      <c r="E124" s="147" t="s">
        <v>239</v>
      </c>
      <c r="F124" s="148" t="s">
        <v>240</v>
      </c>
      <c r="G124" s="149" t="s">
        <v>208</v>
      </c>
      <c r="H124" s="150">
        <v>5.547</v>
      </c>
      <c r="I124" s="151"/>
      <c r="J124" s="152">
        <f>ROUND(I124*H124,2)</f>
        <v>0</v>
      </c>
      <c r="K124" s="148" t="s">
        <v>197</v>
      </c>
      <c r="L124" s="36"/>
      <c r="M124" s="153" t="s">
        <v>3</v>
      </c>
      <c r="N124" s="154" t="s">
        <v>52</v>
      </c>
      <c r="O124" s="56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198</v>
      </c>
      <c r="AT124" s="157" t="s">
        <v>193</v>
      </c>
      <c r="AU124" s="157" t="s">
        <v>22</v>
      </c>
      <c r="AY124" s="19" t="s">
        <v>191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198</v>
      </c>
      <c r="BM124" s="157" t="s">
        <v>1595</v>
      </c>
    </row>
    <row r="125" spans="2:51" s="13" customFormat="1" ht="10">
      <c r="B125" s="159"/>
      <c r="D125" s="160" t="s">
        <v>200</v>
      </c>
      <c r="E125" s="161" t="s">
        <v>3</v>
      </c>
      <c r="F125" s="162" t="s">
        <v>1596</v>
      </c>
      <c r="H125" s="163">
        <v>5.547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200</v>
      </c>
      <c r="AU125" s="161" t="s">
        <v>22</v>
      </c>
      <c r="AV125" s="13" t="s">
        <v>22</v>
      </c>
      <c r="AW125" s="13" t="s">
        <v>41</v>
      </c>
      <c r="AX125" s="13" t="s">
        <v>88</v>
      </c>
      <c r="AY125" s="161" t="s">
        <v>191</v>
      </c>
    </row>
    <row r="126" spans="1:65" s="2" customFormat="1" ht="24.15" customHeight="1">
      <c r="A126" s="35"/>
      <c r="B126" s="145"/>
      <c r="C126" s="146" t="s">
        <v>9</v>
      </c>
      <c r="D126" s="146" t="s">
        <v>193</v>
      </c>
      <c r="E126" s="147" t="s">
        <v>250</v>
      </c>
      <c r="F126" s="148" t="s">
        <v>251</v>
      </c>
      <c r="G126" s="149" t="s">
        <v>252</v>
      </c>
      <c r="H126" s="150">
        <v>11.094</v>
      </c>
      <c r="I126" s="151"/>
      <c r="J126" s="152">
        <f>ROUND(I126*H126,2)</f>
        <v>0</v>
      </c>
      <c r="K126" s="148" t="s">
        <v>197</v>
      </c>
      <c r="L126" s="36"/>
      <c r="M126" s="153" t="s">
        <v>3</v>
      </c>
      <c r="N126" s="154" t="s">
        <v>52</v>
      </c>
      <c r="O126" s="56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198</v>
      </c>
      <c r="AT126" s="157" t="s">
        <v>193</v>
      </c>
      <c r="AU126" s="157" t="s">
        <v>22</v>
      </c>
      <c r="AY126" s="19" t="s">
        <v>191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198</v>
      </c>
      <c r="BM126" s="157" t="s">
        <v>1597</v>
      </c>
    </row>
    <row r="127" spans="2:51" s="13" customFormat="1" ht="10">
      <c r="B127" s="159"/>
      <c r="D127" s="160" t="s">
        <v>200</v>
      </c>
      <c r="E127" s="161" t="s">
        <v>3</v>
      </c>
      <c r="F127" s="162" t="s">
        <v>1598</v>
      </c>
      <c r="H127" s="163">
        <v>11.094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200</v>
      </c>
      <c r="AU127" s="161" t="s">
        <v>22</v>
      </c>
      <c r="AV127" s="13" t="s">
        <v>22</v>
      </c>
      <c r="AW127" s="13" t="s">
        <v>41</v>
      </c>
      <c r="AX127" s="13" t="s">
        <v>88</v>
      </c>
      <c r="AY127" s="161" t="s">
        <v>191</v>
      </c>
    </row>
    <row r="128" spans="1:65" s="2" customFormat="1" ht="24.15" customHeight="1">
      <c r="A128" s="35"/>
      <c r="B128" s="145"/>
      <c r="C128" s="146" t="s">
        <v>296</v>
      </c>
      <c r="D128" s="146" t="s">
        <v>193</v>
      </c>
      <c r="E128" s="147" t="s">
        <v>899</v>
      </c>
      <c r="F128" s="148" t="s">
        <v>900</v>
      </c>
      <c r="G128" s="149" t="s">
        <v>208</v>
      </c>
      <c r="H128" s="150">
        <v>543.073</v>
      </c>
      <c r="I128" s="151"/>
      <c r="J128" s="152">
        <f>ROUND(I128*H128,2)</f>
        <v>0</v>
      </c>
      <c r="K128" s="148" t="s">
        <v>197</v>
      </c>
      <c r="L128" s="36"/>
      <c r="M128" s="153" t="s">
        <v>3</v>
      </c>
      <c r="N128" s="154" t="s">
        <v>52</v>
      </c>
      <c r="O128" s="56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198</v>
      </c>
      <c r="AT128" s="157" t="s">
        <v>193</v>
      </c>
      <c r="AU128" s="157" t="s">
        <v>22</v>
      </c>
      <c r="AY128" s="19" t="s">
        <v>191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198</v>
      </c>
      <c r="BM128" s="157" t="s">
        <v>1599</v>
      </c>
    </row>
    <row r="129" spans="2:51" s="13" customFormat="1" ht="10">
      <c r="B129" s="159"/>
      <c r="D129" s="160" t="s">
        <v>200</v>
      </c>
      <c r="E129" s="161" t="s">
        <v>3</v>
      </c>
      <c r="F129" s="162" t="s">
        <v>1600</v>
      </c>
      <c r="H129" s="163">
        <v>518.22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200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191</v>
      </c>
    </row>
    <row r="130" spans="2:51" s="13" customFormat="1" ht="10">
      <c r="B130" s="159"/>
      <c r="D130" s="160" t="s">
        <v>200</v>
      </c>
      <c r="E130" s="161" t="s">
        <v>3</v>
      </c>
      <c r="F130" s="162" t="s">
        <v>1601</v>
      </c>
      <c r="H130" s="163">
        <v>-5.227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200</v>
      </c>
      <c r="AU130" s="161" t="s">
        <v>22</v>
      </c>
      <c r="AV130" s="13" t="s">
        <v>22</v>
      </c>
      <c r="AW130" s="13" t="s">
        <v>41</v>
      </c>
      <c r="AX130" s="13" t="s">
        <v>81</v>
      </c>
      <c r="AY130" s="161" t="s">
        <v>191</v>
      </c>
    </row>
    <row r="131" spans="2:51" s="13" customFormat="1" ht="10">
      <c r="B131" s="159"/>
      <c r="D131" s="160" t="s">
        <v>200</v>
      </c>
      <c r="E131" s="161" t="s">
        <v>3</v>
      </c>
      <c r="F131" s="162" t="s">
        <v>1602</v>
      </c>
      <c r="H131" s="163">
        <v>30.4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200</v>
      </c>
      <c r="AU131" s="161" t="s">
        <v>22</v>
      </c>
      <c r="AV131" s="13" t="s">
        <v>22</v>
      </c>
      <c r="AW131" s="13" t="s">
        <v>41</v>
      </c>
      <c r="AX131" s="13" t="s">
        <v>81</v>
      </c>
      <c r="AY131" s="161" t="s">
        <v>191</v>
      </c>
    </row>
    <row r="132" spans="2:51" s="13" customFormat="1" ht="10">
      <c r="B132" s="159"/>
      <c r="D132" s="160" t="s">
        <v>200</v>
      </c>
      <c r="E132" s="161" t="s">
        <v>3</v>
      </c>
      <c r="F132" s="162" t="s">
        <v>1603</v>
      </c>
      <c r="H132" s="163">
        <v>-0.32</v>
      </c>
      <c r="I132" s="164"/>
      <c r="L132" s="159"/>
      <c r="M132" s="165"/>
      <c r="N132" s="166"/>
      <c r="O132" s="166"/>
      <c r="P132" s="166"/>
      <c r="Q132" s="166"/>
      <c r="R132" s="166"/>
      <c r="S132" s="166"/>
      <c r="T132" s="167"/>
      <c r="AT132" s="161" t="s">
        <v>200</v>
      </c>
      <c r="AU132" s="161" t="s">
        <v>22</v>
      </c>
      <c r="AV132" s="13" t="s">
        <v>22</v>
      </c>
      <c r="AW132" s="13" t="s">
        <v>41</v>
      </c>
      <c r="AX132" s="13" t="s">
        <v>81</v>
      </c>
      <c r="AY132" s="161" t="s">
        <v>191</v>
      </c>
    </row>
    <row r="133" spans="2:51" s="14" customFormat="1" ht="10">
      <c r="B133" s="168"/>
      <c r="D133" s="160" t="s">
        <v>200</v>
      </c>
      <c r="E133" s="169" t="s">
        <v>3</v>
      </c>
      <c r="F133" s="170" t="s">
        <v>205</v>
      </c>
      <c r="H133" s="171">
        <v>543.073</v>
      </c>
      <c r="I133" s="172"/>
      <c r="L133" s="168"/>
      <c r="M133" s="173"/>
      <c r="N133" s="174"/>
      <c r="O133" s="174"/>
      <c r="P133" s="174"/>
      <c r="Q133" s="174"/>
      <c r="R133" s="174"/>
      <c r="S133" s="174"/>
      <c r="T133" s="175"/>
      <c r="AT133" s="169" t="s">
        <v>200</v>
      </c>
      <c r="AU133" s="169" t="s">
        <v>22</v>
      </c>
      <c r="AV133" s="14" t="s">
        <v>198</v>
      </c>
      <c r="AW133" s="14" t="s">
        <v>41</v>
      </c>
      <c r="AX133" s="14" t="s">
        <v>88</v>
      </c>
      <c r="AY133" s="169" t="s">
        <v>191</v>
      </c>
    </row>
    <row r="134" spans="1:65" s="2" customFormat="1" ht="24.15" customHeight="1">
      <c r="A134" s="35"/>
      <c r="B134" s="145"/>
      <c r="C134" s="146" t="s">
        <v>301</v>
      </c>
      <c r="D134" s="146" t="s">
        <v>193</v>
      </c>
      <c r="E134" s="147" t="s">
        <v>759</v>
      </c>
      <c r="F134" s="148" t="s">
        <v>760</v>
      </c>
      <c r="G134" s="149" t="s">
        <v>196</v>
      </c>
      <c r="H134" s="150">
        <v>86.4</v>
      </c>
      <c r="I134" s="151"/>
      <c r="J134" s="152">
        <f>ROUND(I134*H134,2)</f>
        <v>0</v>
      </c>
      <c r="K134" s="148" t="s">
        <v>197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198</v>
      </c>
      <c r="AT134" s="157" t="s">
        <v>193</v>
      </c>
      <c r="AU134" s="157" t="s">
        <v>22</v>
      </c>
      <c r="AY134" s="19" t="s">
        <v>191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198</v>
      </c>
      <c r="BM134" s="157" t="s">
        <v>1604</v>
      </c>
    </row>
    <row r="135" spans="2:51" s="13" customFormat="1" ht="10">
      <c r="B135" s="159"/>
      <c r="D135" s="160" t="s">
        <v>200</v>
      </c>
      <c r="E135" s="161" t="s">
        <v>3</v>
      </c>
      <c r="F135" s="162" t="s">
        <v>1605</v>
      </c>
      <c r="H135" s="163">
        <v>86.4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200</v>
      </c>
      <c r="AU135" s="161" t="s">
        <v>22</v>
      </c>
      <c r="AV135" s="13" t="s">
        <v>22</v>
      </c>
      <c r="AW135" s="13" t="s">
        <v>41</v>
      </c>
      <c r="AX135" s="13" t="s">
        <v>88</v>
      </c>
      <c r="AY135" s="161" t="s">
        <v>191</v>
      </c>
    </row>
    <row r="136" spans="2:63" s="12" customFormat="1" ht="22.75" customHeight="1">
      <c r="B136" s="132"/>
      <c r="D136" s="133" t="s">
        <v>80</v>
      </c>
      <c r="E136" s="143" t="s">
        <v>198</v>
      </c>
      <c r="F136" s="143" t="s">
        <v>972</v>
      </c>
      <c r="I136" s="135"/>
      <c r="J136" s="144">
        <f>BK136</f>
        <v>0</v>
      </c>
      <c r="L136" s="132"/>
      <c r="M136" s="137"/>
      <c r="N136" s="138"/>
      <c r="O136" s="138"/>
      <c r="P136" s="139">
        <f>SUM(P137:P144)</f>
        <v>0</v>
      </c>
      <c r="Q136" s="138"/>
      <c r="R136" s="139">
        <f>SUM(R137:R144)</f>
        <v>0.7129116</v>
      </c>
      <c r="S136" s="138"/>
      <c r="T136" s="140">
        <f>SUM(T137:T144)</f>
        <v>0</v>
      </c>
      <c r="AR136" s="133" t="s">
        <v>88</v>
      </c>
      <c r="AT136" s="141" t="s">
        <v>80</v>
      </c>
      <c r="AU136" s="141" t="s">
        <v>88</v>
      </c>
      <c r="AY136" s="133" t="s">
        <v>191</v>
      </c>
      <c r="BK136" s="142">
        <f>SUM(BK137:BK144)</f>
        <v>0</v>
      </c>
    </row>
    <row r="137" spans="1:65" s="2" customFormat="1" ht="24.15" customHeight="1">
      <c r="A137" s="35"/>
      <c r="B137" s="145"/>
      <c r="C137" s="146" t="s">
        <v>306</v>
      </c>
      <c r="D137" s="146" t="s">
        <v>193</v>
      </c>
      <c r="E137" s="147" t="s">
        <v>973</v>
      </c>
      <c r="F137" s="148" t="s">
        <v>974</v>
      </c>
      <c r="G137" s="149" t="s">
        <v>208</v>
      </c>
      <c r="H137" s="150">
        <v>0.207</v>
      </c>
      <c r="I137" s="151"/>
      <c r="J137" s="152">
        <f>ROUND(I137*H137,2)</f>
        <v>0</v>
      </c>
      <c r="K137" s="148" t="s">
        <v>197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2.234</v>
      </c>
      <c r="R137" s="155">
        <f>Q137*H137</f>
        <v>0.46243799999999996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198</v>
      </c>
      <c r="AT137" s="157" t="s">
        <v>193</v>
      </c>
      <c r="AU137" s="157" t="s">
        <v>22</v>
      </c>
      <c r="AY137" s="19" t="s">
        <v>191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198</v>
      </c>
      <c r="BM137" s="157" t="s">
        <v>1606</v>
      </c>
    </row>
    <row r="138" spans="2:51" s="13" customFormat="1" ht="10">
      <c r="B138" s="159"/>
      <c r="D138" s="160" t="s">
        <v>200</v>
      </c>
      <c r="E138" s="161" t="s">
        <v>3</v>
      </c>
      <c r="F138" s="162" t="s">
        <v>1607</v>
      </c>
      <c r="H138" s="163">
        <v>0.171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200</v>
      </c>
      <c r="AU138" s="161" t="s">
        <v>22</v>
      </c>
      <c r="AV138" s="13" t="s">
        <v>22</v>
      </c>
      <c r="AW138" s="13" t="s">
        <v>41</v>
      </c>
      <c r="AX138" s="13" t="s">
        <v>81</v>
      </c>
      <c r="AY138" s="161" t="s">
        <v>191</v>
      </c>
    </row>
    <row r="139" spans="2:51" s="13" customFormat="1" ht="10">
      <c r="B139" s="159"/>
      <c r="D139" s="160" t="s">
        <v>200</v>
      </c>
      <c r="E139" s="161" t="s">
        <v>3</v>
      </c>
      <c r="F139" s="162" t="s">
        <v>1608</v>
      </c>
      <c r="H139" s="163">
        <v>0.036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200</v>
      </c>
      <c r="AU139" s="161" t="s">
        <v>22</v>
      </c>
      <c r="AV139" s="13" t="s">
        <v>22</v>
      </c>
      <c r="AW139" s="13" t="s">
        <v>41</v>
      </c>
      <c r="AX139" s="13" t="s">
        <v>81</v>
      </c>
      <c r="AY139" s="161" t="s">
        <v>191</v>
      </c>
    </row>
    <row r="140" spans="2:51" s="14" customFormat="1" ht="10">
      <c r="B140" s="168"/>
      <c r="D140" s="160" t="s">
        <v>200</v>
      </c>
      <c r="E140" s="169" t="s">
        <v>3</v>
      </c>
      <c r="F140" s="170" t="s">
        <v>205</v>
      </c>
      <c r="H140" s="171">
        <v>0.20700000000000002</v>
      </c>
      <c r="I140" s="172"/>
      <c r="L140" s="168"/>
      <c r="M140" s="173"/>
      <c r="N140" s="174"/>
      <c r="O140" s="174"/>
      <c r="P140" s="174"/>
      <c r="Q140" s="174"/>
      <c r="R140" s="174"/>
      <c r="S140" s="174"/>
      <c r="T140" s="175"/>
      <c r="AT140" s="169" t="s">
        <v>200</v>
      </c>
      <c r="AU140" s="169" t="s">
        <v>22</v>
      </c>
      <c r="AV140" s="14" t="s">
        <v>198</v>
      </c>
      <c r="AW140" s="14" t="s">
        <v>41</v>
      </c>
      <c r="AX140" s="14" t="s">
        <v>88</v>
      </c>
      <c r="AY140" s="169" t="s">
        <v>191</v>
      </c>
    </row>
    <row r="141" spans="1:65" s="2" customFormat="1" ht="14.4" customHeight="1">
      <c r="A141" s="35"/>
      <c r="B141" s="145"/>
      <c r="C141" s="146" t="s">
        <v>310</v>
      </c>
      <c r="D141" s="146" t="s">
        <v>193</v>
      </c>
      <c r="E141" s="147" t="s">
        <v>1609</v>
      </c>
      <c r="F141" s="148" t="s">
        <v>1610</v>
      </c>
      <c r="G141" s="149" t="s">
        <v>208</v>
      </c>
      <c r="H141" s="150">
        <v>0.108</v>
      </c>
      <c r="I141" s="151"/>
      <c r="J141" s="152">
        <f>ROUND(I141*H141,2)</f>
        <v>0</v>
      </c>
      <c r="K141" s="148" t="s">
        <v>197</v>
      </c>
      <c r="L141" s="36"/>
      <c r="M141" s="153" t="s">
        <v>3</v>
      </c>
      <c r="N141" s="154" t="s">
        <v>52</v>
      </c>
      <c r="O141" s="56"/>
      <c r="P141" s="155">
        <f>O141*H141</f>
        <v>0</v>
      </c>
      <c r="Q141" s="155">
        <v>2.234</v>
      </c>
      <c r="R141" s="155">
        <f>Q141*H141</f>
        <v>0.241272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198</v>
      </c>
      <c r="AT141" s="157" t="s">
        <v>193</v>
      </c>
      <c r="AU141" s="157" t="s">
        <v>22</v>
      </c>
      <c r="AY141" s="19" t="s">
        <v>191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88</v>
      </c>
      <c r="BK141" s="158">
        <f>ROUND(I141*H141,2)</f>
        <v>0</v>
      </c>
      <c r="BL141" s="19" t="s">
        <v>198</v>
      </c>
      <c r="BM141" s="157" t="s">
        <v>1611</v>
      </c>
    </row>
    <row r="142" spans="2:51" s="13" customFormat="1" ht="10">
      <c r="B142" s="159"/>
      <c r="D142" s="160" t="s">
        <v>200</v>
      </c>
      <c r="E142" s="161" t="s">
        <v>3</v>
      </c>
      <c r="F142" s="162" t="s">
        <v>1612</v>
      </c>
      <c r="H142" s="163">
        <v>0.108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200</v>
      </c>
      <c r="AU142" s="161" t="s">
        <v>22</v>
      </c>
      <c r="AV142" s="13" t="s">
        <v>22</v>
      </c>
      <c r="AW142" s="13" t="s">
        <v>41</v>
      </c>
      <c r="AX142" s="13" t="s">
        <v>88</v>
      </c>
      <c r="AY142" s="161" t="s">
        <v>191</v>
      </c>
    </row>
    <row r="143" spans="1:65" s="2" customFormat="1" ht="14.4" customHeight="1">
      <c r="A143" s="35"/>
      <c r="B143" s="145"/>
      <c r="C143" s="146" t="s">
        <v>315</v>
      </c>
      <c r="D143" s="146" t="s">
        <v>193</v>
      </c>
      <c r="E143" s="147" t="s">
        <v>1613</v>
      </c>
      <c r="F143" s="148" t="s">
        <v>1614</v>
      </c>
      <c r="G143" s="149" t="s">
        <v>196</v>
      </c>
      <c r="H143" s="150">
        <v>1.44</v>
      </c>
      <c r="I143" s="151"/>
      <c r="J143" s="152">
        <f>ROUND(I143*H143,2)</f>
        <v>0</v>
      </c>
      <c r="K143" s="148" t="s">
        <v>197</v>
      </c>
      <c r="L143" s="36"/>
      <c r="M143" s="153" t="s">
        <v>3</v>
      </c>
      <c r="N143" s="154" t="s">
        <v>52</v>
      </c>
      <c r="O143" s="56"/>
      <c r="P143" s="155">
        <f>O143*H143</f>
        <v>0</v>
      </c>
      <c r="Q143" s="155">
        <v>0.00639</v>
      </c>
      <c r="R143" s="155">
        <f>Q143*H143</f>
        <v>0.009201599999999999</v>
      </c>
      <c r="S143" s="155">
        <v>0</v>
      </c>
      <c r="T143" s="15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7" t="s">
        <v>198</v>
      </c>
      <c r="AT143" s="157" t="s">
        <v>193</v>
      </c>
      <c r="AU143" s="157" t="s">
        <v>22</v>
      </c>
      <c r="AY143" s="19" t="s">
        <v>191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9" t="s">
        <v>88</v>
      </c>
      <c r="BK143" s="158">
        <f>ROUND(I143*H143,2)</f>
        <v>0</v>
      </c>
      <c r="BL143" s="19" t="s">
        <v>198</v>
      </c>
      <c r="BM143" s="157" t="s">
        <v>1615</v>
      </c>
    </row>
    <row r="144" spans="2:51" s="13" customFormat="1" ht="10">
      <c r="B144" s="159"/>
      <c r="D144" s="160" t="s">
        <v>200</v>
      </c>
      <c r="E144" s="161" t="s">
        <v>3</v>
      </c>
      <c r="F144" s="162" t="s">
        <v>1616</v>
      </c>
      <c r="H144" s="163">
        <v>1.44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200</v>
      </c>
      <c r="AU144" s="161" t="s">
        <v>22</v>
      </c>
      <c r="AV144" s="13" t="s">
        <v>22</v>
      </c>
      <c r="AW144" s="13" t="s">
        <v>41</v>
      </c>
      <c r="AX144" s="13" t="s">
        <v>88</v>
      </c>
      <c r="AY144" s="161" t="s">
        <v>191</v>
      </c>
    </row>
    <row r="145" spans="2:63" s="12" customFormat="1" ht="22.75" customHeight="1">
      <c r="B145" s="132"/>
      <c r="D145" s="133" t="s">
        <v>80</v>
      </c>
      <c r="E145" s="143" t="s">
        <v>225</v>
      </c>
      <c r="F145" s="143" t="s">
        <v>300</v>
      </c>
      <c r="I145" s="135"/>
      <c r="J145" s="144">
        <f>BK145</f>
        <v>0</v>
      </c>
      <c r="L145" s="132"/>
      <c r="M145" s="137"/>
      <c r="N145" s="138"/>
      <c r="O145" s="138"/>
      <c r="P145" s="139">
        <f>SUM(P146:P157)</f>
        <v>0</v>
      </c>
      <c r="Q145" s="138"/>
      <c r="R145" s="139">
        <f>SUM(R146:R157)</f>
        <v>20.229579759999996</v>
      </c>
      <c r="S145" s="138"/>
      <c r="T145" s="140">
        <f>SUM(T146:T157)</f>
        <v>0</v>
      </c>
      <c r="AR145" s="133" t="s">
        <v>88</v>
      </c>
      <c r="AT145" s="141" t="s">
        <v>80</v>
      </c>
      <c r="AU145" s="141" t="s">
        <v>88</v>
      </c>
      <c r="AY145" s="133" t="s">
        <v>191</v>
      </c>
      <c r="BK145" s="142">
        <f>SUM(BK146:BK157)</f>
        <v>0</v>
      </c>
    </row>
    <row r="146" spans="1:65" s="2" customFormat="1" ht="24.15" customHeight="1">
      <c r="A146" s="35"/>
      <c r="B146" s="145"/>
      <c r="C146" s="146" t="s">
        <v>8</v>
      </c>
      <c r="D146" s="146" t="s">
        <v>193</v>
      </c>
      <c r="E146" s="147" t="s">
        <v>1205</v>
      </c>
      <c r="F146" s="148" t="s">
        <v>1206</v>
      </c>
      <c r="G146" s="149" t="s">
        <v>196</v>
      </c>
      <c r="H146" s="150">
        <v>12.974</v>
      </c>
      <c r="I146" s="151"/>
      <c r="J146" s="152">
        <f>ROUND(I146*H146,2)</f>
        <v>0</v>
      </c>
      <c r="K146" s="148" t="s">
        <v>197</v>
      </c>
      <c r="L146" s="36"/>
      <c r="M146" s="153" t="s">
        <v>3</v>
      </c>
      <c r="N146" s="154" t="s">
        <v>52</v>
      </c>
      <c r="O146" s="56"/>
      <c r="P146" s="155">
        <f>O146*H146</f>
        <v>0</v>
      </c>
      <c r="Q146" s="155">
        <v>0.345</v>
      </c>
      <c r="R146" s="155">
        <f>Q146*H146</f>
        <v>4.47603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198</v>
      </c>
      <c r="AT146" s="157" t="s">
        <v>193</v>
      </c>
      <c r="AU146" s="157" t="s">
        <v>22</v>
      </c>
      <c r="AY146" s="19" t="s">
        <v>191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198</v>
      </c>
      <c r="BM146" s="157" t="s">
        <v>1617</v>
      </c>
    </row>
    <row r="147" spans="2:51" s="13" customFormat="1" ht="10">
      <c r="B147" s="159"/>
      <c r="D147" s="160" t="s">
        <v>200</v>
      </c>
      <c r="E147" s="161" t="s">
        <v>3</v>
      </c>
      <c r="F147" s="162" t="s">
        <v>1618</v>
      </c>
      <c r="H147" s="163">
        <v>12.974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200</v>
      </c>
      <c r="AU147" s="161" t="s">
        <v>22</v>
      </c>
      <c r="AV147" s="13" t="s">
        <v>22</v>
      </c>
      <c r="AW147" s="13" t="s">
        <v>41</v>
      </c>
      <c r="AX147" s="13" t="s">
        <v>88</v>
      </c>
      <c r="AY147" s="161" t="s">
        <v>191</v>
      </c>
    </row>
    <row r="148" spans="1:65" s="2" customFormat="1" ht="14.4" customHeight="1">
      <c r="A148" s="35"/>
      <c r="B148" s="145"/>
      <c r="C148" s="146" t="s">
        <v>327</v>
      </c>
      <c r="D148" s="146" t="s">
        <v>193</v>
      </c>
      <c r="E148" s="147" t="s">
        <v>311</v>
      </c>
      <c r="F148" s="148" t="s">
        <v>312</v>
      </c>
      <c r="G148" s="149" t="s">
        <v>196</v>
      </c>
      <c r="H148" s="150">
        <v>12.974</v>
      </c>
      <c r="I148" s="151"/>
      <c r="J148" s="152">
        <f>ROUND(I148*H148,2)</f>
        <v>0</v>
      </c>
      <c r="K148" s="148" t="s">
        <v>197</v>
      </c>
      <c r="L148" s="36"/>
      <c r="M148" s="153" t="s">
        <v>3</v>
      </c>
      <c r="N148" s="154" t="s">
        <v>52</v>
      </c>
      <c r="O148" s="56"/>
      <c r="P148" s="155">
        <f>O148*H148</f>
        <v>0</v>
      </c>
      <c r="Q148" s="155">
        <v>0.345</v>
      </c>
      <c r="R148" s="155">
        <f>Q148*H148</f>
        <v>4.47603</v>
      </c>
      <c r="S148" s="155">
        <v>0</v>
      </c>
      <c r="T148" s="15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198</v>
      </c>
      <c r="AT148" s="157" t="s">
        <v>193</v>
      </c>
      <c r="AU148" s="157" t="s">
        <v>22</v>
      </c>
      <c r="AY148" s="19" t="s">
        <v>191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88</v>
      </c>
      <c r="BK148" s="158">
        <f>ROUND(I148*H148,2)</f>
        <v>0</v>
      </c>
      <c r="BL148" s="19" t="s">
        <v>198</v>
      </c>
      <c r="BM148" s="157" t="s">
        <v>1619</v>
      </c>
    </row>
    <row r="149" spans="1:47" s="2" customFormat="1" ht="18">
      <c r="A149" s="35"/>
      <c r="B149" s="36"/>
      <c r="C149" s="35"/>
      <c r="D149" s="160" t="s">
        <v>229</v>
      </c>
      <c r="E149" s="35"/>
      <c r="F149" s="176" t="s">
        <v>314</v>
      </c>
      <c r="G149" s="35"/>
      <c r="H149" s="35"/>
      <c r="I149" s="177"/>
      <c r="J149" s="35"/>
      <c r="K149" s="35"/>
      <c r="L149" s="36"/>
      <c r="M149" s="178"/>
      <c r="N149" s="179"/>
      <c r="O149" s="56"/>
      <c r="P149" s="56"/>
      <c r="Q149" s="56"/>
      <c r="R149" s="56"/>
      <c r="S149" s="56"/>
      <c r="T149" s="57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9" t="s">
        <v>229</v>
      </c>
      <c r="AU149" s="19" t="s">
        <v>22</v>
      </c>
    </row>
    <row r="150" spans="1:65" s="2" customFormat="1" ht="14.4" customHeight="1">
      <c r="A150" s="35"/>
      <c r="B150" s="145"/>
      <c r="C150" s="146" t="s">
        <v>332</v>
      </c>
      <c r="D150" s="146" t="s">
        <v>193</v>
      </c>
      <c r="E150" s="147" t="s">
        <v>311</v>
      </c>
      <c r="F150" s="148" t="s">
        <v>312</v>
      </c>
      <c r="G150" s="149" t="s">
        <v>196</v>
      </c>
      <c r="H150" s="150">
        <v>12.974</v>
      </c>
      <c r="I150" s="151"/>
      <c r="J150" s="152">
        <f>ROUND(I150*H150,2)</f>
        <v>0</v>
      </c>
      <c r="K150" s="148" t="s">
        <v>197</v>
      </c>
      <c r="L150" s="36"/>
      <c r="M150" s="153" t="s">
        <v>3</v>
      </c>
      <c r="N150" s="154" t="s">
        <v>52</v>
      </c>
      <c r="O150" s="56"/>
      <c r="P150" s="155">
        <f>O150*H150</f>
        <v>0</v>
      </c>
      <c r="Q150" s="155">
        <v>0.345</v>
      </c>
      <c r="R150" s="155">
        <f>Q150*H150</f>
        <v>4.47603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198</v>
      </c>
      <c r="AT150" s="157" t="s">
        <v>193</v>
      </c>
      <c r="AU150" s="157" t="s">
        <v>22</v>
      </c>
      <c r="AY150" s="19" t="s">
        <v>191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198</v>
      </c>
      <c r="BM150" s="157" t="s">
        <v>1620</v>
      </c>
    </row>
    <row r="151" spans="1:47" s="2" customFormat="1" ht="18">
      <c r="A151" s="35"/>
      <c r="B151" s="36"/>
      <c r="C151" s="35"/>
      <c r="D151" s="160" t="s">
        <v>229</v>
      </c>
      <c r="E151" s="35"/>
      <c r="F151" s="176" t="s">
        <v>317</v>
      </c>
      <c r="G151" s="35"/>
      <c r="H151" s="35"/>
      <c r="I151" s="177"/>
      <c r="J151" s="35"/>
      <c r="K151" s="35"/>
      <c r="L151" s="36"/>
      <c r="M151" s="178"/>
      <c r="N151" s="179"/>
      <c r="O151" s="56"/>
      <c r="P151" s="56"/>
      <c r="Q151" s="56"/>
      <c r="R151" s="56"/>
      <c r="S151" s="56"/>
      <c r="T151" s="57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9" t="s">
        <v>229</v>
      </c>
      <c r="AU151" s="19" t="s">
        <v>22</v>
      </c>
    </row>
    <row r="152" spans="1:65" s="2" customFormat="1" ht="24.15" customHeight="1">
      <c r="A152" s="35"/>
      <c r="B152" s="145"/>
      <c r="C152" s="146" t="s">
        <v>340</v>
      </c>
      <c r="D152" s="146" t="s">
        <v>193</v>
      </c>
      <c r="E152" s="147" t="s">
        <v>1211</v>
      </c>
      <c r="F152" s="148" t="s">
        <v>1212</v>
      </c>
      <c r="G152" s="149" t="s">
        <v>196</v>
      </c>
      <c r="H152" s="150">
        <v>12.974</v>
      </c>
      <c r="I152" s="151"/>
      <c r="J152" s="152">
        <f>ROUND(I152*H152,2)</f>
        <v>0</v>
      </c>
      <c r="K152" s="148" t="s">
        <v>197</v>
      </c>
      <c r="L152" s="36"/>
      <c r="M152" s="153" t="s">
        <v>3</v>
      </c>
      <c r="N152" s="154" t="s">
        <v>52</v>
      </c>
      <c r="O152" s="56"/>
      <c r="P152" s="155">
        <f>O152*H152</f>
        <v>0</v>
      </c>
      <c r="Q152" s="155">
        <v>0.26376</v>
      </c>
      <c r="R152" s="155">
        <f>Q152*H152</f>
        <v>3.42202224</v>
      </c>
      <c r="S152" s="155">
        <v>0</v>
      </c>
      <c r="T152" s="15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198</v>
      </c>
      <c r="AT152" s="157" t="s">
        <v>193</v>
      </c>
      <c r="AU152" s="157" t="s">
        <v>22</v>
      </c>
      <c r="AY152" s="19" t="s">
        <v>191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9" t="s">
        <v>88</v>
      </c>
      <c r="BK152" s="158">
        <f>ROUND(I152*H152,2)</f>
        <v>0</v>
      </c>
      <c r="BL152" s="19" t="s">
        <v>198</v>
      </c>
      <c r="BM152" s="157" t="s">
        <v>1621</v>
      </c>
    </row>
    <row r="153" spans="1:65" s="2" customFormat="1" ht="14.4" customHeight="1">
      <c r="A153" s="35"/>
      <c r="B153" s="145"/>
      <c r="C153" s="146" t="s">
        <v>344</v>
      </c>
      <c r="D153" s="146" t="s">
        <v>193</v>
      </c>
      <c r="E153" s="147" t="s">
        <v>341</v>
      </c>
      <c r="F153" s="148" t="s">
        <v>342</v>
      </c>
      <c r="G153" s="149" t="s">
        <v>196</v>
      </c>
      <c r="H153" s="150">
        <v>12.974</v>
      </c>
      <c r="I153" s="151"/>
      <c r="J153" s="152">
        <f>ROUND(I153*H153,2)</f>
        <v>0</v>
      </c>
      <c r="K153" s="148" t="s">
        <v>197</v>
      </c>
      <c r="L153" s="36"/>
      <c r="M153" s="153" t="s">
        <v>3</v>
      </c>
      <c r="N153" s="154" t="s">
        <v>52</v>
      </c>
      <c r="O153" s="56"/>
      <c r="P153" s="155">
        <f>O153*H153</f>
        <v>0</v>
      </c>
      <c r="Q153" s="155">
        <v>0.00034</v>
      </c>
      <c r="R153" s="155">
        <f>Q153*H153</f>
        <v>0.004411160000000001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198</v>
      </c>
      <c r="AT153" s="157" t="s">
        <v>193</v>
      </c>
      <c r="AU153" s="157" t="s">
        <v>22</v>
      </c>
      <c r="AY153" s="19" t="s">
        <v>191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198</v>
      </c>
      <c r="BM153" s="157" t="s">
        <v>1622</v>
      </c>
    </row>
    <row r="154" spans="1:65" s="2" customFormat="1" ht="14.4" customHeight="1">
      <c r="A154" s="35"/>
      <c r="B154" s="145"/>
      <c r="C154" s="146" t="s">
        <v>353</v>
      </c>
      <c r="D154" s="146" t="s">
        <v>193</v>
      </c>
      <c r="E154" s="147" t="s">
        <v>354</v>
      </c>
      <c r="F154" s="148" t="s">
        <v>355</v>
      </c>
      <c r="G154" s="149" t="s">
        <v>196</v>
      </c>
      <c r="H154" s="150">
        <v>25.948</v>
      </c>
      <c r="I154" s="151"/>
      <c r="J154" s="152">
        <f>ROUND(I154*H154,2)</f>
        <v>0</v>
      </c>
      <c r="K154" s="148" t="s">
        <v>197</v>
      </c>
      <c r="L154" s="36"/>
      <c r="M154" s="153" t="s">
        <v>3</v>
      </c>
      <c r="N154" s="154" t="s">
        <v>52</v>
      </c>
      <c r="O154" s="56"/>
      <c r="P154" s="155">
        <f>O154*H154</f>
        <v>0</v>
      </c>
      <c r="Q154" s="155">
        <v>0.00041</v>
      </c>
      <c r="R154" s="155">
        <f>Q154*H154</f>
        <v>0.01063868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198</v>
      </c>
      <c r="AT154" s="157" t="s">
        <v>193</v>
      </c>
      <c r="AU154" s="157" t="s">
        <v>22</v>
      </c>
      <c r="AY154" s="19" t="s">
        <v>191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198</v>
      </c>
      <c r="BM154" s="157" t="s">
        <v>1623</v>
      </c>
    </row>
    <row r="155" spans="2:51" s="13" customFormat="1" ht="10">
      <c r="B155" s="159"/>
      <c r="D155" s="160" t="s">
        <v>200</v>
      </c>
      <c r="E155" s="161" t="s">
        <v>3</v>
      </c>
      <c r="F155" s="162" t="s">
        <v>1624</v>
      </c>
      <c r="H155" s="163">
        <v>25.948</v>
      </c>
      <c r="I155" s="164"/>
      <c r="L155" s="159"/>
      <c r="M155" s="165"/>
      <c r="N155" s="166"/>
      <c r="O155" s="166"/>
      <c r="P155" s="166"/>
      <c r="Q155" s="166"/>
      <c r="R155" s="166"/>
      <c r="S155" s="166"/>
      <c r="T155" s="167"/>
      <c r="AT155" s="161" t="s">
        <v>200</v>
      </c>
      <c r="AU155" s="161" t="s">
        <v>22</v>
      </c>
      <c r="AV155" s="13" t="s">
        <v>22</v>
      </c>
      <c r="AW155" s="13" t="s">
        <v>41</v>
      </c>
      <c r="AX155" s="13" t="s">
        <v>88</v>
      </c>
      <c r="AY155" s="161" t="s">
        <v>191</v>
      </c>
    </row>
    <row r="156" spans="1:65" s="2" customFormat="1" ht="24.15" customHeight="1">
      <c r="A156" s="35"/>
      <c r="B156" s="145"/>
      <c r="C156" s="146" t="s">
        <v>357</v>
      </c>
      <c r="D156" s="146" t="s">
        <v>193</v>
      </c>
      <c r="E156" s="147" t="s">
        <v>1217</v>
      </c>
      <c r="F156" s="148" t="s">
        <v>1218</v>
      </c>
      <c r="G156" s="149" t="s">
        <v>196</v>
      </c>
      <c r="H156" s="150">
        <v>25.948</v>
      </c>
      <c r="I156" s="151"/>
      <c r="J156" s="152">
        <f>ROUND(I156*H156,2)</f>
        <v>0</v>
      </c>
      <c r="K156" s="148" t="s">
        <v>197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0.12966</v>
      </c>
      <c r="R156" s="155">
        <f>Q156*H156</f>
        <v>3.36441768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198</v>
      </c>
      <c r="AT156" s="157" t="s">
        <v>193</v>
      </c>
      <c r="AU156" s="157" t="s">
        <v>22</v>
      </c>
      <c r="AY156" s="19" t="s">
        <v>191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198</v>
      </c>
      <c r="BM156" s="157" t="s">
        <v>1625</v>
      </c>
    </row>
    <row r="157" spans="2:51" s="13" customFormat="1" ht="10">
      <c r="B157" s="159"/>
      <c r="D157" s="160" t="s">
        <v>200</v>
      </c>
      <c r="E157" s="161" t="s">
        <v>3</v>
      </c>
      <c r="F157" s="162" t="s">
        <v>1624</v>
      </c>
      <c r="H157" s="163">
        <v>25.948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200</v>
      </c>
      <c r="AU157" s="161" t="s">
        <v>22</v>
      </c>
      <c r="AV157" s="13" t="s">
        <v>22</v>
      </c>
      <c r="AW157" s="13" t="s">
        <v>41</v>
      </c>
      <c r="AX157" s="13" t="s">
        <v>88</v>
      </c>
      <c r="AY157" s="161" t="s">
        <v>191</v>
      </c>
    </row>
    <row r="158" spans="2:63" s="12" customFormat="1" ht="22.75" customHeight="1">
      <c r="B158" s="132"/>
      <c r="D158" s="133" t="s">
        <v>80</v>
      </c>
      <c r="E158" s="143" t="s">
        <v>244</v>
      </c>
      <c r="F158" s="143" t="s">
        <v>1000</v>
      </c>
      <c r="I158" s="135"/>
      <c r="J158" s="144">
        <f>BK158</f>
        <v>0</v>
      </c>
      <c r="L158" s="132"/>
      <c r="M158" s="137"/>
      <c r="N158" s="138"/>
      <c r="O158" s="138"/>
      <c r="P158" s="139">
        <f>SUM(P159:P209)</f>
        <v>0</v>
      </c>
      <c r="Q158" s="138"/>
      <c r="R158" s="139">
        <f>SUM(R159:R209)</f>
        <v>21.0240046</v>
      </c>
      <c r="S158" s="138"/>
      <c r="T158" s="140">
        <f>SUM(T159:T209)</f>
        <v>0</v>
      </c>
      <c r="AR158" s="133" t="s">
        <v>88</v>
      </c>
      <c r="AT158" s="141" t="s">
        <v>80</v>
      </c>
      <c r="AU158" s="141" t="s">
        <v>88</v>
      </c>
      <c r="AY158" s="133" t="s">
        <v>191</v>
      </c>
      <c r="BK158" s="142">
        <f>SUM(BK159:BK209)</f>
        <v>0</v>
      </c>
    </row>
    <row r="159" spans="1:65" s="2" customFormat="1" ht="24.15" customHeight="1">
      <c r="A159" s="35"/>
      <c r="B159" s="145"/>
      <c r="C159" s="146" t="s">
        <v>365</v>
      </c>
      <c r="D159" s="146" t="s">
        <v>193</v>
      </c>
      <c r="E159" s="147" t="s">
        <v>1626</v>
      </c>
      <c r="F159" s="148" t="s">
        <v>1627</v>
      </c>
      <c r="G159" s="149" t="s">
        <v>391</v>
      </c>
      <c r="H159" s="150">
        <v>4</v>
      </c>
      <c r="I159" s="151"/>
      <c r="J159" s="152">
        <f aca="true" t="shared" si="0" ref="J159:J169">ROUND(I159*H159,2)</f>
        <v>0</v>
      </c>
      <c r="K159" s="148" t="s">
        <v>197</v>
      </c>
      <c r="L159" s="36"/>
      <c r="M159" s="153" t="s">
        <v>3</v>
      </c>
      <c r="N159" s="154" t="s">
        <v>52</v>
      </c>
      <c r="O159" s="56"/>
      <c r="P159" s="155">
        <f aca="true" t="shared" si="1" ref="P159:P169">O159*H159</f>
        <v>0</v>
      </c>
      <c r="Q159" s="155">
        <v>0</v>
      </c>
      <c r="R159" s="155">
        <f aca="true" t="shared" si="2" ref="R159:R169">Q159*H159</f>
        <v>0</v>
      </c>
      <c r="S159" s="155">
        <v>0</v>
      </c>
      <c r="T159" s="156">
        <f aca="true" t="shared" si="3" ref="T159:T169"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57" t="s">
        <v>198</v>
      </c>
      <c r="AT159" s="157" t="s">
        <v>193</v>
      </c>
      <c r="AU159" s="157" t="s">
        <v>22</v>
      </c>
      <c r="AY159" s="19" t="s">
        <v>191</v>
      </c>
      <c r="BE159" s="158">
        <f aca="true" t="shared" si="4" ref="BE159:BE169">IF(N159="základní",J159,0)</f>
        <v>0</v>
      </c>
      <c r="BF159" s="158">
        <f aca="true" t="shared" si="5" ref="BF159:BF169">IF(N159="snížená",J159,0)</f>
        <v>0</v>
      </c>
      <c r="BG159" s="158">
        <f aca="true" t="shared" si="6" ref="BG159:BG169">IF(N159="zákl. přenesená",J159,0)</f>
        <v>0</v>
      </c>
      <c r="BH159" s="158">
        <f aca="true" t="shared" si="7" ref="BH159:BH169">IF(N159="sníž. přenesená",J159,0)</f>
        <v>0</v>
      </c>
      <c r="BI159" s="158">
        <f aca="true" t="shared" si="8" ref="BI159:BI169">IF(N159="nulová",J159,0)</f>
        <v>0</v>
      </c>
      <c r="BJ159" s="19" t="s">
        <v>88</v>
      </c>
      <c r="BK159" s="158">
        <f aca="true" t="shared" si="9" ref="BK159:BK169">ROUND(I159*H159,2)</f>
        <v>0</v>
      </c>
      <c r="BL159" s="19" t="s">
        <v>198</v>
      </c>
      <c r="BM159" s="157" t="s">
        <v>1628</v>
      </c>
    </row>
    <row r="160" spans="1:65" s="2" customFormat="1" ht="14.4" customHeight="1">
      <c r="A160" s="35"/>
      <c r="B160" s="145"/>
      <c r="C160" s="180" t="s">
        <v>371</v>
      </c>
      <c r="D160" s="180" t="s">
        <v>264</v>
      </c>
      <c r="E160" s="181" t="s">
        <v>1629</v>
      </c>
      <c r="F160" s="182" t="s">
        <v>1630</v>
      </c>
      <c r="G160" s="183" t="s">
        <v>391</v>
      </c>
      <c r="H160" s="184">
        <v>2</v>
      </c>
      <c r="I160" s="185"/>
      <c r="J160" s="186">
        <f t="shared" si="0"/>
        <v>0</v>
      </c>
      <c r="K160" s="182" t="s">
        <v>197</v>
      </c>
      <c r="L160" s="187"/>
      <c r="M160" s="188" t="s">
        <v>3</v>
      </c>
      <c r="N160" s="189" t="s">
        <v>52</v>
      </c>
      <c r="O160" s="56"/>
      <c r="P160" s="155">
        <f t="shared" si="1"/>
        <v>0</v>
      </c>
      <c r="Q160" s="155">
        <v>0.0141</v>
      </c>
      <c r="R160" s="155">
        <f t="shared" si="2"/>
        <v>0.0282</v>
      </c>
      <c r="S160" s="155">
        <v>0</v>
      </c>
      <c r="T160" s="156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244</v>
      </c>
      <c r="AT160" s="157" t="s">
        <v>264</v>
      </c>
      <c r="AU160" s="157" t="s">
        <v>22</v>
      </c>
      <c r="AY160" s="19" t="s">
        <v>191</v>
      </c>
      <c r="BE160" s="158">
        <f t="shared" si="4"/>
        <v>0</v>
      </c>
      <c r="BF160" s="158">
        <f t="shared" si="5"/>
        <v>0</v>
      </c>
      <c r="BG160" s="158">
        <f t="shared" si="6"/>
        <v>0</v>
      </c>
      <c r="BH160" s="158">
        <f t="shared" si="7"/>
        <v>0</v>
      </c>
      <c r="BI160" s="158">
        <f t="shared" si="8"/>
        <v>0</v>
      </c>
      <c r="BJ160" s="19" t="s">
        <v>88</v>
      </c>
      <c r="BK160" s="158">
        <f t="shared" si="9"/>
        <v>0</v>
      </c>
      <c r="BL160" s="19" t="s">
        <v>198</v>
      </c>
      <c r="BM160" s="157" t="s">
        <v>1631</v>
      </c>
    </row>
    <row r="161" spans="1:65" s="2" customFormat="1" ht="14.4" customHeight="1">
      <c r="A161" s="35"/>
      <c r="B161" s="145"/>
      <c r="C161" s="180" t="s">
        <v>376</v>
      </c>
      <c r="D161" s="180" t="s">
        <v>264</v>
      </c>
      <c r="E161" s="181" t="s">
        <v>1632</v>
      </c>
      <c r="F161" s="182" t="s">
        <v>1633</v>
      </c>
      <c r="G161" s="183" t="s">
        <v>391</v>
      </c>
      <c r="H161" s="184">
        <v>2</v>
      </c>
      <c r="I161" s="185"/>
      <c r="J161" s="186">
        <f t="shared" si="0"/>
        <v>0</v>
      </c>
      <c r="K161" s="182" t="s">
        <v>197</v>
      </c>
      <c r="L161" s="187"/>
      <c r="M161" s="188" t="s">
        <v>3</v>
      </c>
      <c r="N161" s="189" t="s">
        <v>52</v>
      </c>
      <c r="O161" s="56"/>
      <c r="P161" s="155">
        <f t="shared" si="1"/>
        <v>0</v>
      </c>
      <c r="Q161" s="155">
        <v>0.0185</v>
      </c>
      <c r="R161" s="155">
        <f t="shared" si="2"/>
        <v>0.037</v>
      </c>
      <c r="S161" s="155">
        <v>0</v>
      </c>
      <c r="T161" s="156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7" t="s">
        <v>244</v>
      </c>
      <c r="AT161" s="157" t="s">
        <v>264</v>
      </c>
      <c r="AU161" s="157" t="s">
        <v>22</v>
      </c>
      <c r="AY161" s="19" t="s">
        <v>191</v>
      </c>
      <c r="BE161" s="158">
        <f t="shared" si="4"/>
        <v>0</v>
      </c>
      <c r="BF161" s="158">
        <f t="shared" si="5"/>
        <v>0</v>
      </c>
      <c r="BG161" s="158">
        <f t="shared" si="6"/>
        <v>0</v>
      </c>
      <c r="BH161" s="158">
        <f t="shared" si="7"/>
        <v>0</v>
      </c>
      <c r="BI161" s="158">
        <f t="shared" si="8"/>
        <v>0</v>
      </c>
      <c r="BJ161" s="19" t="s">
        <v>88</v>
      </c>
      <c r="BK161" s="158">
        <f t="shared" si="9"/>
        <v>0</v>
      </c>
      <c r="BL161" s="19" t="s">
        <v>198</v>
      </c>
      <c r="BM161" s="157" t="s">
        <v>1634</v>
      </c>
    </row>
    <row r="162" spans="1:65" s="2" customFormat="1" ht="24.15" customHeight="1">
      <c r="A162" s="35"/>
      <c r="B162" s="145"/>
      <c r="C162" s="146" t="s">
        <v>382</v>
      </c>
      <c r="D162" s="146" t="s">
        <v>193</v>
      </c>
      <c r="E162" s="147" t="s">
        <v>1635</v>
      </c>
      <c r="F162" s="148" t="s">
        <v>1636</v>
      </c>
      <c r="G162" s="149" t="s">
        <v>391</v>
      </c>
      <c r="H162" s="150">
        <v>24</v>
      </c>
      <c r="I162" s="151"/>
      <c r="J162" s="152">
        <f t="shared" si="0"/>
        <v>0</v>
      </c>
      <c r="K162" s="148" t="s">
        <v>197</v>
      </c>
      <c r="L162" s="36"/>
      <c r="M162" s="153" t="s">
        <v>3</v>
      </c>
      <c r="N162" s="154" t="s">
        <v>52</v>
      </c>
      <c r="O162" s="56"/>
      <c r="P162" s="155">
        <f t="shared" si="1"/>
        <v>0</v>
      </c>
      <c r="Q162" s="155">
        <v>0</v>
      </c>
      <c r="R162" s="155">
        <f t="shared" si="2"/>
        <v>0</v>
      </c>
      <c r="S162" s="155">
        <v>0</v>
      </c>
      <c r="T162" s="156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57" t="s">
        <v>198</v>
      </c>
      <c r="AT162" s="157" t="s">
        <v>193</v>
      </c>
      <c r="AU162" s="157" t="s">
        <v>22</v>
      </c>
      <c r="AY162" s="19" t="s">
        <v>191</v>
      </c>
      <c r="BE162" s="158">
        <f t="shared" si="4"/>
        <v>0</v>
      </c>
      <c r="BF162" s="158">
        <f t="shared" si="5"/>
        <v>0</v>
      </c>
      <c r="BG162" s="158">
        <f t="shared" si="6"/>
        <v>0</v>
      </c>
      <c r="BH162" s="158">
        <f t="shared" si="7"/>
        <v>0</v>
      </c>
      <c r="BI162" s="158">
        <f t="shared" si="8"/>
        <v>0</v>
      </c>
      <c r="BJ162" s="19" t="s">
        <v>88</v>
      </c>
      <c r="BK162" s="158">
        <f t="shared" si="9"/>
        <v>0</v>
      </c>
      <c r="BL162" s="19" t="s">
        <v>198</v>
      </c>
      <c r="BM162" s="157" t="s">
        <v>1637</v>
      </c>
    </row>
    <row r="163" spans="1:65" s="2" customFormat="1" ht="14.4" customHeight="1">
      <c r="A163" s="35"/>
      <c r="B163" s="145"/>
      <c r="C163" s="180" t="s">
        <v>388</v>
      </c>
      <c r="D163" s="180" t="s">
        <v>264</v>
      </c>
      <c r="E163" s="181" t="s">
        <v>1638</v>
      </c>
      <c r="F163" s="182" t="s">
        <v>1639</v>
      </c>
      <c r="G163" s="183" t="s">
        <v>391</v>
      </c>
      <c r="H163" s="184">
        <v>1</v>
      </c>
      <c r="I163" s="185"/>
      <c r="J163" s="186">
        <f t="shared" si="0"/>
        <v>0</v>
      </c>
      <c r="K163" s="182" t="s">
        <v>197</v>
      </c>
      <c r="L163" s="187"/>
      <c r="M163" s="188" t="s">
        <v>3</v>
      </c>
      <c r="N163" s="189" t="s">
        <v>52</v>
      </c>
      <c r="O163" s="56"/>
      <c r="P163" s="155">
        <f t="shared" si="1"/>
        <v>0</v>
      </c>
      <c r="Q163" s="155">
        <v>0.038</v>
      </c>
      <c r="R163" s="155">
        <f t="shared" si="2"/>
        <v>0.038</v>
      </c>
      <c r="S163" s="155">
        <v>0</v>
      </c>
      <c r="T163" s="156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57" t="s">
        <v>244</v>
      </c>
      <c r="AT163" s="157" t="s">
        <v>264</v>
      </c>
      <c r="AU163" s="157" t="s">
        <v>22</v>
      </c>
      <c r="AY163" s="19" t="s">
        <v>191</v>
      </c>
      <c r="BE163" s="158">
        <f t="shared" si="4"/>
        <v>0</v>
      </c>
      <c r="BF163" s="158">
        <f t="shared" si="5"/>
        <v>0</v>
      </c>
      <c r="BG163" s="158">
        <f t="shared" si="6"/>
        <v>0</v>
      </c>
      <c r="BH163" s="158">
        <f t="shared" si="7"/>
        <v>0</v>
      </c>
      <c r="BI163" s="158">
        <f t="shared" si="8"/>
        <v>0</v>
      </c>
      <c r="BJ163" s="19" t="s">
        <v>88</v>
      </c>
      <c r="BK163" s="158">
        <f t="shared" si="9"/>
        <v>0</v>
      </c>
      <c r="BL163" s="19" t="s">
        <v>198</v>
      </c>
      <c r="BM163" s="157" t="s">
        <v>1640</v>
      </c>
    </row>
    <row r="164" spans="1:65" s="2" customFormat="1" ht="14.4" customHeight="1">
      <c r="A164" s="35"/>
      <c r="B164" s="145"/>
      <c r="C164" s="180" t="s">
        <v>399</v>
      </c>
      <c r="D164" s="180" t="s">
        <v>264</v>
      </c>
      <c r="E164" s="181" t="s">
        <v>1641</v>
      </c>
      <c r="F164" s="182" t="s">
        <v>1642</v>
      </c>
      <c r="G164" s="183" t="s">
        <v>391</v>
      </c>
      <c r="H164" s="184">
        <v>1</v>
      </c>
      <c r="I164" s="185"/>
      <c r="J164" s="186">
        <f t="shared" si="0"/>
        <v>0</v>
      </c>
      <c r="K164" s="182" t="s">
        <v>197</v>
      </c>
      <c r="L164" s="187"/>
      <c r="M164" s="188" t="s">
        <v>3</v>
      </c>
      <c r="N164" s="189" t="s">
        <v>52</v>
      </c>
      <c r="O164" s="56"/>
      <c r="P164" s="155">
        <f t="shared" si="1"/>
        <v>0</v>
      </c>
      <c r="Q164" s="155">
        <v>0.025</v>
      </c>
      <c r="R164" s="155">
        <f t="shared" si="2"/>
        <v>0.025</v>
      </c>
      <c r="S164" s="155">
        <v>0</v>
      </c>
      <c r="T164" s="156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244</v>
      </c>
      <c r="AT164" s="157" t="s">
        <v>264</v>
      </c>
      <c r="AU164" s="157" t="s">
        <v>22</v>
      </c>
      <c r="AY164" s="19" t="s">
        <v>191</v>
      </c>
      <c r="BE164" s="158">
        <f t="shared" si="4"/>
        <v>0</v>
      </c>
      <c r="BF164" s="158">
        <f t="shared" si="5"/>
        <v>0</v>
      </c>
      <c r="BG164" s="158">
        <f t="shared" si="6"/>
        <v>0</v>
      </c>
      <c r="BH164" s="158">
        <f t="shared" si="7"/>
        <v>0</v>
      </c>
      <c r="BI164" s="158">
        <f t="shared" si="8"/>
        <v>0</v>
      </c>
      <c r="BJ164" s="19" t="s">
        <v>88</v>
      </c>
      <c r="BK164" s="158">
        <f t="shared" si="9"/>
        <v>0</v>
      </c>
      <c r="BL164" s="19" t="s">
        <v>198</v>
      </c>
      <c r="BM164" s="157" t="s">
        <v>1643</v>
      </c>
    </row>
    <row r="165" spans="1:65" s="2" customFormat="1" ht="14.4" customHeight="1">
      <c r="A165" s="35"/>
      <c r="B165" s="145"/>
      <c r="C165" s="180" t="s">
        <v>403</v>
      </c>
      <c r="D165" s="180" t="s">
        <v>264</v>
      </c>
      <c r="E165" s="181" t="s">
        <v>1644</v>
      </c>
      <c r="F165" s="182" t="s">
        <v>1645</v>
      </c>
      <c r="G165" s="183" t="s">
        <v>391</v>
      </c>
      <c r="H165" s="184">
        <v>5</v>
      </c>
      <c r="I165" s="185"/>
      <c r="J165" s="186">
        <f t="shared" si="0"/>
        <v>0</v>
      </c>
      <c r="K165" s="182" t="s">
        <v>197</v>
      </c>
      <c r="L165" s="187"/>
      <c r="M165" s="188" t="s">
        <v>3</v>
      </c>
      <c r="N165" s="189" t="s">
        <v>52</v>
      </c>
      <c r="O165" s="56"/>
      <c r="P165" s="155">
        <f t="shared" si="1"/>
        <v>0</v>
      </c>
      <c r="Q165" s="155">
        <v>0.0264</v>
      </c>
      <c r="R165" s="155">
        <f t="shared" si="2"/>
        <v>0.132</v>
      </c>
      <c r="S165" s="155">
        <v>0</v>
      </c>
      <c r="T165" s="156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244</v>
      </c>
      <c r="AT165" s="157" t="s">
        <v>264</v>
      </c>
      <c r="AU165" s="157" t="s">
        <v>22</v>
      </c>
      <c r="AY165" s="19" t="s">
        <v>191</v>
      </c>
      <c r="BE165" s="158">
        <f t="shared" si="4"/>
        <v>0</v>
      </c>
      <c r="BF165" s="158">
        <f t="shared" si="5"/>
        <v>0</v>
      </c>
      <c r="BG165" s="158">
        <f t="shared" si="6"/>
        <v>0</v>
      </c>
      <c r="BH165" s="158">
        <f t="shared" si="7"/>
        <v>0</v>
      </c>
      <c r="BI165" s="158">
        <f t="shared" si="8"/>
        <v>0</v>
      </c>
      <c r="BJ165" s="19" t="s">
        <v>88</v>
      </c>
      <c r="BK165" s="158">
        <f t="shared" si="9"/>
        <v>0</v>
      </c>
      <c r="BL165" s="19" t="s">
        <v>198</v>
      </c>
      <c r="BM165" s="157" t="s">
        <v>1646</v>
      </c>
    </row>
    <row r="166" spans="1:65" s="2" customFormat="1" ht="14.4" customHeight="1">
      <c r="A166" s="35"/>
      <c r="B166" s="145"/>
      <c r="C166" s="180" t="s">
        <v>407</v>
      </c>
      <c r="D166" s="180" t="s">
        <v>264</v>
      </c>
      <c r="E166" s="181" t="s">
        <v>1647</v>
      </c>
      <c r="F166" s="182" t="s">
        <v>1648</v>
      </c>
      <c r="G166" s="183" t="s">
        <v>391</v>
      </c>
      <c r="H166" s="184">
        <v>2</v>
      </c>
      <c r="I166" s="185"/>
      <c r="J166" s="186">
        <f t="shared" si="0"/>
        <v>0</v>
      </c>
      <c r="K166" s="182" t="s">
        <v>197</v>
      </c>
      <c r="L166" s="187"/>
      <c r="M166" s="188" t="s">
        <v>3</v>
      </c>
      <c r="N166" s="189" t="s">
        <v>52</v>
      </c>
      <c r="O166" s="56"/>
      <c r="P166" s="155">
        <f t="shared" si="1"/>
        <v>0</v>
      </c>
      <c r="Q166" s="155">
        <v>0.017</v>
      </c>
      <c r="R166" s="155">
        <f t="shared" si="2"/>
        <v>0.034</v>
      </c>
      <c r="S166" s="155">
        <v>0</v>
      </c>
      <c r="T166" s="156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57" t="s">
        <v>244</v>
      </c>
      <c r="AT166" s="157" t="s">
        <v>264</v>
      </c>
      <c r="AU166" s="157" t="s">
        <v>22</v>
      </c>
      <c r="AY166" s="19" t="s">
        <v>191</v>
      </c>
      <c r="BE166" s="158">
        <f t="shared" si="4"/>
        <v>0</v>
      </c>
      <c r="BF166" s="158">
        <f t="shared" si="5"/>
        <v>0</v>
      </c>
      <c r="BG166" s="158">
        <f t="shared" si="6"/>
        <v>0</v>
      </c>
      <c r="BH166" s="158">
        <f t="shared" si="7"/>
        <v>0</v>
      </c>
      <c r="BI166" s="158">
        <f t="shared" si="8"/>
        <v>0</v>
      </c>
      <c r="BJ166" s="19" t="s">
        <v>88</v>
      </c>
      <c r="BK166" s="158">
        <f t="shared" si="9"/>
        <v>0</v>
      </c>
      <c r="BL166" s="19" t="s">
        <v>198</v>
      </c>
      <c r="BM166" s="157" t="s">
        <v>1649</v>
      </c>
    </row>
    <row r="167" spans="1:65" s="2" customFormat="1" ht="14.4" customHeight="1">
      <c r="A167" s="35"/>
      <c r="B167" s="145"/>
      <c r="C167" s="180" t="s">
        <v>411</v>
      </c>
      <c r="D167" s="180" t="s">
        <v>264</v>
      </c>
      <c r="E167" s="181" t="s">
        <v>1650</v>
      </c>
      <c r="F167" s="182" t="s">
        <v>1651</v>
      </c>
      <c r="G167" s="183" t="s">
        <v>391</v>
      </c>
      <c r="H167" s="184">
        <v>2</v>
      </c>
      <c r="I167" s="185"/>
      <c r="J167" s="186">
        <f t="shared" si="0"/>
        <v>0</v>
      </c>
      <c r="K167" s="182" t="s">
        <v>197</v>
      </c>
      <c r="L167" s="187"/>
      <c r="M167" s="188" t="s">
        <v>3</v>
      </c>
      <c r="N167" s="189" t="s">
        <v>52</v>
      </c>
      <c r="O167" s="56"/>
      <c r="P167" s="155">
        <f t="shared" si="1"/>
        <v>0</v>
      </c>
      <c r="Q167" s="155">
        <v>0.0188</v>
      </c>
      <c r="R167" s="155">
        <f t="shared" si="2"/>
        <v>0.0376</v>
      </c>
      <c r="S167" s="155">
        <v>0</v>
      </c>
      <c r="T167" s="156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244</v>
      </c>
      <c r="AT167" s="157" t="s">
        <v>264</v>
      </c>
      <c r="AU167" s="157" t="s">
        <v>22</v>
      </c>
      <c r="AY167" s="19" t="s">
        <v>191</v>
      </c>
      <c r="BE167" s="158">
        <f t="shared" si="4"/>
        <v>0</v>
      </c>
      <c r="BF167" s="158">
        <f t="shared" si="5"/>
        <v>0</v>
      </c>
      <c r="BG167" s="158">
        <f t="shared" si="6"/>
        <v>0</v>
      </c>
      <c r="BH167" s="158">
        <f t="shared" si="7"/>
        <v>0</v>
      </c>
      <c r="BI167" s="158">
        <f t="shared" si="8"/>
        <v>0</v>
      </c>
      <c r="BJ167" s="19" t="s">
        <v>88</v>
      </c>
      <c r="BK167" s="158">
        <f t="shared" si="9"/>
        <v>0</v>
      </c>
      <c r="BL167" s="19" t="s">
        <v>198</v>
      </c>
      <c r="BM167" s="157" t="s">
        <v>1652</v>
      </c>
    </row>
    <row r="168" spans="1:65" s="2" customFormat="1" ht="14.4" customHeight="1">
      <c r="A168" s="35"/>
      <c r="B168" s="145"/>
      <c r="C168" s="180" t="s">
        <v>415</v>
      </c>
      <c r="D168" s="180" t="s">
        <v>264</v>
      </c>
      <c r="E168" s="181" t="s">
        <v>1653</v>
      </c>
      <c r="F168" s="182" t="s">
        <v>1654</v>
      </c>
      <c r="G168" s="183" t="s">
        <v>391</v>
      </c>
      <c r="H168" s="184">
        <v>1</v>
      </c>
      <c r="I168" s="185"/>
      <c r="J168" s="186">
        <f t="shared" si="0"/>
        <v>0</v>
      </c>
      <c r="K168" s="182" t="s">
        <v>197</v>
      </c>
      <c r="L168" s="187"/>
      <c r="M168" s="188" t="s">
        <v>3</v>
      </c>
      <c r="N168" s="189" t="s">
        <v>52</v>
      </c>
      <c r="O168" s="56"/>
      <c r="P168" s="155">
        <f t="shared" si="1"/>
        <v>0</v>
      </c>
      <c r="Q168" s="155">
        <v>0.0088</v>
      </c>
      <c r="R168" s="155">
        <f t="shared" si="2"/>
        <v>0.0088</v>
      </c>
      <c r="S168" s="155">
        <v>0</v>
      </c>
      <c r="T168" s="156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57" t="s">
        <v>244</v>
      </c>
      <c r="AT168" s="157" t="s">
        <v>264</v>
      </c>
      <c r="AU168" s="157" t="s">
        <v>22</v>
      </c>
      <c r="AY168" s="19" t="s">
        <v>191</v>
      </c>
      <c r="BE168" s="158">
        <f t="shared" si="4"/>
        <v>0</v>
      </c>
      <c r="BF168" s="158">
        <f t="shared" si="5"/>
        <v>0</v>
      </c>
      <c r="BG168" s="158">
        <f t="shared" si="6"/>
        <v>0</v>
      </c>
      <c r="BH168" s="158">
        <f t="shared" si="7"/>
        <v>0</v>
      </c>
      <c r="BI168" s="158">
        <f t="shared" si="8"/>
        <v>0</v>
      </c>
      <c r="BJ168" s="19" t="s">
        <v>88</v>
      </c>
      <c r="BK168" s="158">
        <f t="shared" si="9"/>
        <v>0</v>
      </c>
      <c r="BL168" s="19" t="s">
        <v>198</v>
      </c>
      <c r="BM168" s="157" t="s">
        <v>1655</v>
      </c>
    </row>
    <row r="169" spans="1:65" s="2" customFormat="1" ht="14.4" customHeight="1">
      <c r="A169" s="35"/>
      <c r="B169" s="145"/>
      <c r="C169" s="180" t="s">
        <v>419</v>
      </c>
      <c r="D169" s="180" t="s">
        <v>264</v>
      </c>
      <c r="E169" s="181" t="s">
        <v>1656</v>
      </c>
      <c r="F169" s="182" t="s">
        <v>1657</v>
      </c>
      <c r="G169" s="183" t="s">
        <v>391</v>
      </c>
      <c r="H169" s="184">
        <v>12</v>
      </c>
      <c r="I169" s="185"/>
      <c r="J169" s="186">
        <f t="shared" si="0"/>
        <v>0</v>
      </c>
      <c r="K169" s="182" t="s">
        <v>197</v>
      </c>
      <c r="L169" s="187"/>
      <c r="M169" s="188" t="s">
        <v>3</v>
      </c>
      <c r="N169" s="189" t="s">
        <v>52</v>
      </c>
      <c r="O169" s="56"/>
      <c r="P169" s="155">
        <f t="shared" si="1"/>
        <v>0</v>
      </c>
      <c r="Q169" s="155">
        <v>0.0028</v>
      </c>
      <c r="R169" s="155">
        <f t="shared" si="2"/>
        <v>0.0336</v>
      </c>
      <c r="S169" s="155">
        <v>0</v>
      </c>
      <c r="T169" s="156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244</v>
      </c>
      <c r="AT169" s="157" t="s">
        <v>264</v>
      </c>
      <c r="AU169" s="157" t="s">
        <v>22</v>
      </c>
      <c r="AY169" s="19" t="s">
        <v>191</v>
      </c>
      <c r="BE169" s="158">
        <f t="shared" si="4"/>
        <v>0</v>
      </c>
      <c r="BF169" s="158">
        <f t="shared" si="5"/>
        <v>0</v>
      </c>
      <c r="BG169" s="158">
        <f t="shared" si="6"/>
        <v>0</v>
      </c>
      <c r="BH169" s="158">
        <f t="shared" si="7"/>
        <v>0</v>
      </c>
      <c r="BI169" s="158">
        <f t="shared" si="8"/>
        <v>0</v>
      </c>
      <c r="BJ169" s="19" t="s">
        <v>88</v>
      </c>
      <c r="BK169" s="158">
        <f t="shared" si="9"/>
        <v>0</v>
      </c>
      <c r="BL169" s="19" t="s">
        <v>198</v>
      </c>
      <c r="BM169" s="157" t="s">
        <v>1658</v>
      </c>
    </row>
    <row r="170" spans="1:47" s="2" customFormat="1" ht="18">
      <c r="A170" s="35"/>
      <c r="B170" s="36"/>
      <c r="C170" s="35"/>
      <c r="D170" s="160" t="s">
        <v>229</v>
      </c>
      <c r="E170" s="35"/>
      <c r="F170" s="176" t="s">
        <v>1659</v>
      </c>
      <c r="G170" s="35"/>
      <c r="H170" s="35"/>
      <c r="I170" s="177"/>
      <c r="J170" s="35"/>
      <c r="K170" s="35"/>
      <c r="L170" s="36"/>
      <c r="M170" s="178"/>
      <c r="N170" s="179"/>
      <c r="O170" s="56"/>
      <c r="P170" s="56"/>
      <c r="Q170" s="56"/>
      <c r="R170" s="56"/>
      <c r="S170" s="56"/>
      <c r="T170" s="57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9" t="s">
        <v>229</v>
      </c>
      <c r="AU170" s="19" t="s">
        <v>22</v>
      </c>
    </row>
    <row r="171" spans="1:65" s="2" customFormat="1" ht="14.4" customHeight="1">
      <c r="A171" s="35"/>
      <c r="B171" s="145"/>
      <c r="C171" s="146" t="s">
        <v>433</v>
      </c>
      <c r="D171" s="146" t="s">
        <v>193</v>
      </c>
      <c r="E171" s="147" t="s">
        <v>1660</v>
      </c>
      <c r="F171" s="148" t="s">
        <v>1661</v>
      </c>
      <c r="G171" s="149" t="s">
        <v>391</v>
      </c>
      <c r="H171" s="150">
        <v>2</v>
      </c>
      <c r="I171" s="151"/>
      <c r="J171" s="152">
        <f>ROUND(I171*H171,2)</f>
        <v>0</v>
      </c>
      <c r="K171" s="148" t="s">
        <v>197</v>
      </c>
      <c r="L171" s="36"/>
      <c r="M171" s="153" t="s">
        <v>3</v>
      </c>
      <c r="N171" s="154" t="s">
        <v>52</v>
      </c>
      <c r="O171" s="56"/>
      <c r="P171" s="155">
        <f>O171*H171</f>
        <v>0</v>
      </c>
      <c r="Q171" s="155">
        <v>0.00036</v>
      </c>
      <c r="R171" s="155">
        <f>Q171*H171</f>
        <v>0.00072</v>
      </c>
      <c r="S171" s="155">
        <v>0</v>
      </c>
      <c r="T171" s="15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7" t="s">
        <v>198</v>
      </c>
      <c r="AT171" s="157" t="s">
        <v>193</v>
      </c>
      <c r="AU171" s="157" t="s">
        <v>22</v>
      </c>
      <c r="AY171" s="19" t="s">
        <v>191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9" t="s">
        <v>88</v>
      </c>
      <c r="BK171" s="158">
        <f>ROUND(I171*H171,2)</f>
        <v>0</v>
      </c>
      <c r="BL171" s="19" t="s">
        <v>198</v>
      </c>
      <c r="BM171" s="157" t="s">
        <v>1662</v>
      </c>
    </row>
    <row r="172" spans="1:65" s="2" customFormat="1" ht="14.4" customHeight="1">
      <c r="A172" s="35"/>
      <c r="B172" s="145"/>
      <c r="C172" s="180" t="s">
        <v>438</v>
      </c>
      <c r="D172" s="180" t="s">
        <v>264</v>
      </c>
      <c r="E172" s="181" t="s">
        <v>1663</v>
      </c>
      <c r="F172" s="182" t="s">
        <v>1664</v>
      </c>
      <c r="G172" s="183" t="s">
        <v>391</v>
      </c>
      <c r="H172" s="184">
        <v>2</v>
      </c>
      <c r="I172" s="185"/>
      <c r="J172" s="186">
        <f>ROUND(I172*H172,2)</f>
        <v>0</v>
      </c>
      <c r="K172" s="182" t="s">
        <v>197</v>
      </c>
      <c r="L172" s="187"/>
      <c r="M172" s="188" t="s">
        <v>3</v>
      </c>
      <c r="N172" s="189" t="s">
        <v>52</v>
      </c>
      <c r="O172" s="56"/>
      <c r="P172" s="155">
        <f>O172*H172</f>
        <v>0</v>
      </c>
      <c r="Q172" s="155">
        <v>0.102</v>
      </c>
      <c r="R172" s="155">
        <f>Q172*H172</f>
        <v>0.204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244</v>
      </c>
      <c r="AT172" s="157" t="s">
        <v>264</v>
      </c>
      <c r="AU172" s="157" t="s">
        <v>22</v>
      </c>
      <c r="AY172" s="19" t="s">
        <v>191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198</v>
      </c>
      <c r="BM172" s="157" t="s">
        <v>1665</v>
      </c>
    </row>
    <row r="173" spans="1:47" s="2" customFormat="1" ht="18">
      <c r="A173" s="35"/>
      <c r="B173" s="36"/>
      <c r="C173" s="35"/>
      <c r="D173" s="160" t="s">
        <v>229</v>
      </c>
      <c r="E173" s="35"/>
      <c r="F173" s="176" t="s">
        <v>1666</v>
      </c>
      <c r="G173" s="35"/>
      <c r="H173" s="35"/>
      <c r="I173" s="177"/>
      <c r="J173" s="35"/>
      <c r="K173" s="35"/>
      <c r="L173" s="36"/>
      <c r="M173" s="178"/>
      <c r="N173" s="179"/>
      <c r="O173" s="56"/>
      <c r="P173" s="56"/>
      <c r="Q173" s="56"/>
      <c r="R173" s="56"/>
      <c r="S173" s="56"/>
      <c r="T173" s="57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9" t="s">
        <v>229</v>
      </c>
      <c r="AU173" s="19" t="s">
        <v>22</v>
      </c>
    </row>
    <row r="174" spans="1:65" s="2" customFormat="1" ht="14.4" customHeight="1">
      <c r="A174" s="35"/>
      <c r="B174" s="145"/>
      <c r="C174" s="180" t="s">
        <v>442</v>
      </c>
      <c r="D174" s="180" t="s">
        <v>264</v>
      </c>
      <c r="E174" s="181" t="s">
        <v>1667</v>
      </c>
      <c r="F174" s="182" t="s">
        <v>1668</v>
      </c>
      <c r="G174" s="183" t="s">
        <v>391</v>
      </c>
      <c r="H174" s="184">
        <v>2</v>
      </c>
      <c r="I174" s="185"/>
      <c r="J174" s="186">
        <f>ROUND(I174*H174,2)</f>
        <v>0</v>
      </c>
      <c r="K174" s="182" t="s">
        <v>3</v>
      </c>
      <c r="L174" s="187"/>
      <c r="M174" s="188" t="s">
        <v>3</v>
      </c>
      <c r="N174" s="189" t="s">
        <v>52</v>
      </c>
      <c r="O174" s="56"/>
      <c r="P174" s="155">
        <f>O174*H174</f>
        <v>0</v>
      </c>
      <c r="Q174" s="155">
        <v>0.048</v>
      </c>
      <c r="R174" s="155">
        <f>Q174*H174</f>
        <v>0.096</v>
      </c>
      <c r="S174" s="155">
        <v>0</v>
      </c>
      <c r="T174" s="15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57" t="s">
        <v>244</v>
      </c>
      <c r="AT174" s="157" t="s">
        <v>264</v>
      </c>
      <c r="AU174" s="157" t="s">
        <v>22</v>
      </c>
      <c r="AY174" s="19" t="s">
        <v>191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9" t="s">
        <v>88</v>
      </c>
      <c r="BK174" s="158">
        <f>ROUND(I174*H174,2)</f>
        <v>0</v>
      </c>
      <c r="BL174" s="19" t="s">
        <v>198</v>
      </c>
      <c r="BM174" s="157" t="s">
        <v>1669</v>
      </c>
    </row>
    <row r="175" spans="1:65" s="2" customFormat="1" ht="14.4" customHeight="1">
      <c r="A175" s="35"/>
      <c r="B175" s="145"/>
      <c r="C175" s="146" t="s">
        <v>30</v>
      </c>
      <c r="D175" s="146" t="s">
        <v>193</v>
      </c>
      <c r="E175" s="147" t="s">
        <v>1670</v>
      </c>
      <c r="F175" s="148" t="s">
        <v>1671</v>
      </c>
      <c r="G175" s="149" t="s">
        <v>391</v>
      </c>
      <c r="H175" s="150">
        <v>4</v>
      </c>
      <c r="I175" s="151"/>
      <c r="J175" s="152">
        <f>ROUND(I175*H175,2)</f>
        <v>0</v>
      </c>
      <c r="K175" s="148" t="s">
        <v>197</v>
      </c>
      <c r="L175" s="36"/>
      <c r="M175" s="153" t="s">
        <v>3</v>
      </c>
      <c r="N175" s="154" t="s">
        <v>52</v>
      </c>
      <c r="O175" s="56"/>
      <c r="P175" s="155">
        <f>O175*H175</f>
        <v>0</v>
      </c>
      <c r="Q175" s="155">
        <v>0.32906</v>
      </c>
      <c r="R175" s="155">
        <f>Q175*H175</f>
        <v>1.31624</v>
      </c>
      <c r="S175" s="155">
        <v>0</v>
      </c>
      <c r="T175" s="15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57" t="s">
        <v>198</v>
      </c>
      <c r="AT175" s="157" t="s">
        <v>193</v>
      </c>
      <c r="AU175" s="157" t="s">
        <v>22</v>
      </c>
      <c r="AY175" s="19" t="s">
        <v>191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9" t="s">
        <v>88</v>
      </c>
      <c r="BK175" s="158">
        <f>ROUND(I175*H175,2)</f>
        <v>0</v>
      </c>
      <c r="BL175" s="19" t="s">
        <v>198</v>
      </c>
      <c r="BM175" s="157" t="s">
        <v>1672</v>
      </c>
    </row>
    <row r="176" spans="1:65" s="2" customFormat="1" ht="14.4" customHeight="1">
      <c r="A176" s="35"/>
      <c r="B176" s="145"/>
      <c r="C176" s="180" t="s">
        <v>451</v>
      </c>
      <c r="D176" s="180" t="s">
        <v>264</v>
      </c>
      <c r="E176" s="181" t="s">
        <v>1673</v>
      </c>
      <c r="F176" s="182" t="s">
        <v>1674</v>
      </c>
      <c r="G176" s="183" t="s">
        <v>391</v>
      </c>
      <c r="H176" s="184">
        <v>4</v>
      </c>
      <c r="I176" s="185"/>
      <c r="J176" s="186">
        <f>ROUND(I176*H176,2)</f>
        <v>0</v>
      </c>
      <c r="K176" s="182" t="s">
        <v>197</v>
      </c>
      <c r="L176" s="187"/>
      <c r="M176" s="188" t="s">
        <v>3</v>
      </c>
      <c r="N176" s="189" t="s">
        <v>52</v>
      </c>
      <c r="O176" s="56"/>
      <c r="P176" s="155">
        <f>O176*H176</f>
        <v>0</v>
      </c>
      <c r="Q176" s="155">
        <v>0.014</v>
      </c>
      <c r="R176" s="155">
        <f>Q176*H176</f>
        <v>0.056</v>
      </c>
      <c r="S176" s="155">
        <v>0</v>
      </c>
      <c r="T176" s="15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57" t="s">
        <v>244</v>
      </c>
      <c r="AT176" s="157" t="s">
        <v>264</v>
      </c>
      <c r="AU176" s="157" t="s">
        <v>22</v>
      </c>
      <c r="AY176" s="19" t="s">
        <v>191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9" t="s">
        <v>88</v>
      </c>
      <c r="BK176" s="158">
        <f>ROUND(I176*H176,2)</f>
        <v>0</v>
      </c>
      <c r="BL176" s="19" t="s">
        <v>198</v>
      </c>
      <c r="BM176" s="157" t="s">
        <v>1675</v>
      </c>
    </row>
    <row r="177" spans="1:65" s="2" customFormat="1" ht="14.4" customHeight="1">
      <c r="A177" s="35"/>
      <c r="B177" s="145"/>
      <c r="C177" s="180" t="s">
        <v>455</v>
      </c>
      <c r="D177" s="180" t="s">
        <v>264</v>
      </c>
      <c r="E177" s="181" t="s">
        <v>1676</v>
      </c>
      <c r="F177" s="182" t="s">
        <v>1677</v>
      </c>
      <c r="G177" s="183" t="s">
        <v>391</v>
      </c>
      <c r="H177" s="184">
        <v>4</v>
      </c>
      <c r="I177" s="185"/>
      <c r="J177" s="186">
        <f>ROUND(I177*H177,2)</f>
        <v>0</v>
      </c>
      <c r="K177" s="182" t="s">
        <v>197</v>
      </c>
      <c r="L177" s="187"/>
      <c r="M177" s="188" t="s">
        <v>3</v>
      </c>
      <c r="N177" s="189" t="s">
        <v>52</v>
      </c>
      <c r="O177" s="56"/>
      <c r="P177" s="155">
        <f>O177*H177</f>
        <v>0</v>
      </c>
      <c r="Q177" s="155">
        <v>0.0019</v>
      </c>
      <c r="R177" s="155">
        <f>Q177*H177</f>
        <v>0.0076</v>
      </c>
      <c r="S177" s="155">
        <v>0</v>
      </c>
      <c r="T177" s="15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57" t="s">
        <v>244</v>
      </c>
      <c r="AT177" s="157" t="s">
        <v>264</v>
      </c>
      <c r="AU177" s="157" t="s">
        <v>22</v>
      </c>
      <c r="AY177" s="19" t="s">
        <v>191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9" t="s">
        <v>88</v>
      </c>
      <c r="BK177" s="158">
        <f>ROUND(I177*H177,2)</f>
        <v>0</v>
      </c>
      <c r="BL177" s="19" t="s">
        <v>198</v>
      </c>
      <c r="BM177" s="157" t="s">
        <v>1678</v>
      </c>
    </row>
    <row r="178" spans="1:65" s="2" customFormat="1" ht="24.15" customHeight="1">
      <c r="A178" s="35"/>
      <c r="B178" s="145"/>
      <c r="C178" s="146" t="s">
        <v>460</v>
      </c>
      <c r="D178" s="146" t="s">
        <v>193</v>
      </c>
      <c r="E178" s="147" t="s">
        <v>1679</v>
      </c>
      <c r="F178" s="148" t="s">
        <v>1680</v>
      </c>
      <c r="G178" s="149" t="s">
        <v>222</v>
      </c>
      <c r="H178" s="150">
        <v>550.26</v>
      </c>
      <c r="I178" s="151"/>
      <c r="J178" s="152">
        <f>ROUND(I178*H178,2)</f>
        <v>0</v>
      </c>
      <c r="K178" s="148" t="s">
        <v>197</v>
      </c>
      <c r="L178" s="36"/>
      <c r="M178" s="153" t="s">
        <v>3</v>
      </c>
      <c r="N178" s="154" t="s">
        <v>52</v>
      </c>
      <c r="O178" s="56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57" t="s">
        <v>198</v>
      </c>
      <c r="AT178" s="157" t="s">
        <v>193</v>
      </c>
      <c r="AU178" s="157" t="s">
        <v>22</v>
      </c>
      <c r="AY178" s="19" t="s">
        <v>191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9" t="s">
        <v>88</v>
      </c>
      <c r="BK178" s="158">
        <f>ROUND(I178*H178,2)</f>
        <v>0</v>
      </c>
      <c r="BL178" s="19" t="s">
        <v>198</v>
      </c>
      <c r="BM178" s="157" t="s">
        <v>1681</v>
      </c>
    </row>
    <row r="179" spans="2:51" s="13" customFormat="1" ht="10">
      <c r="B179" s="159"/>
      <c r="D179" s="160" t="s">
        <v>200</v>
      </c>
      <c r="E179" s="161" t="s">
        <v>3</v>
      </c>
      <c r="F179" s="162" t="s">
        <v>1682</v>
      </c>
      <c r="H179" s="163">
        <v>550.26</v>
      </c>
      <c r="I179" s="164"/>
      <c r="L179" s="159"/>
      <c r="M179" s="165"/>
      <c r="N179" s="166"/>
      <c r="O179" s="166"/>
      <c r="P179" s="166"/>
      <c r="Q179" s="166"/>
      <c r="R179" s="166"/>
      <c r="S179" s="166"/>
      <c r="T179" s="167"/>
      <c r="AT179" s="161" t="s">
        <v>200</v>
      </c>
      <c r="AU179" s="161" t="s">
        <v>22</v>
      </c>
      <c r="AV179" s="13" t="s">
        <v>22</v>
      </c>
      <c r="AW179" s="13" t="s">
        <v>41</v>
      </c>
      <c r="AX179" s="13" t="s">
        <v>88</v>
      </c>
      <c r="AY179" s="161" t="s">
        <v>191</v>
      </c>
    </row>
    <row r="180" spans="1:65" s="2" customFormat="1" ht="14.4" customHeight="1">
      <c r="A180" s="35"/>
      <c r="B180" s="145"/>
      <c r="C180" s="180" t="s">
        <v>467</v>
      </c>
      <c r="D180" s="180" t="s">
        <v>264</v>
      </c>
      <c r="E180" s="181" t="s">
        <v>1683</v>
      </c>
      <c r="F180" s="182" t="s">
        <v>1684</v>
      </c>
      <c r="G180" s="183" t="s">
        <v>222</v>
      </c>
      <c r="H180" s="184">
        <v>558.555</v>
      </c>
      <c r="I180" s="185"/>
      <c r="J180" s="186">
        <f>ROUND(I180*H180,2)</f>
        <v>0</v>
      </c>
      <c r="K180" s="182" t="s">
        <v>197</v>
      </c>
      <c r="L180" s="187"/>
      <c r="M180" s="188" t="s">
        <v>3</v>
      </c>
      <c r="N180" s="189" t="s">
        <v>52</v>
      </c>
      <c r="O180" s="56"/>
      <c r="P180" s="155">
        <f>O180*H180</f>
        <v>0</v>
      </c>
      <c r="Q180" s="155">
        <v>0.00318</v>
      </c>
      <c r="R180" s="155">
        <f>Q180*H180</f>
        <v>1.7762049</v>
      </c>
      <c r="S180" s="155">
        <v>0</v>
      </c>
      <c r="T180" s="15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57" t="s">
        <v>244</v>
      </c>
      <c r="AT180" s="157" t="s">
        <v>264</v>
      </c>
      <c r="AU180" s="157" t="s">
        <v>22</v>
      </c>
      <c r="AY180" s="19" t="s">
        <v>191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9" t="s">
        <v>88</v>
      </c>
      <c r="BK180" s="158">
        <f>ROUND(I180*H180,2)</f>
        <v>0</v>
      </c>
      <c r="BL180" s="19" t="s">
        <v>198</v>
      </c>
      <c r="BM180" s="157" t="s">
        <v>1685</v>
      </c>
    </row>
    <row r="181" spans="2:51" s="13" customFormat="1" ht="10">
      <c r="B181" s="159"/>
      <c r="D181" s="160" t="s">
        <v>200</v>
      </c>
      <c r="E181" s="161" t="s">
        <v>3</v>
      </c>
      <c r="F181" s="162" t="s">
        <v>1686</v>
      </c>
      <c r="H181" s="163">
        <v>558.555</v>
      </c>
      <c r="I181" s="164"/>
      <c r="L181" s="159"/>
      <c r="M181" s="165"/>
      <c r="N181" s="166"/>
      <c r="O181" s="166"/>
      <c r="P181" s="166"/>
      <c r="Q181" s="166"/>
      <c r="R181" s="166"/>
      <c r="S181" s="166"/>
      <c r="T181" s="167"/>
      <c r="AT181" s="161" t="s">
        <v>200</v>
      </c>
      <c r="AU181" s="161" t="s">
        <v>22</v>
      </c>
      <c r="AV181" s="13" t="s">
        <v>22</v>
      </c>
      <c r="AW181" s="13" t="s">
        <v>41</v>
      </c>
      <c r="AX181" s="13" t="s">
        <v>88</v>
      </c>
      <c r="AY181" s="161" t="s">
        <v>191</v>
      </c>
    </row>
    <row r="182" spans="1:65" s="2" customFormat="1" ht="24.15" customHeight="1">
      <c r="A182" s="35"/>
      <c r="B182" s="145"/>
      <c r="C182" s="146" t="s">
        <v>471</v>
      </c>
      <c r="D182" s="146" t="s">
        <v>193</v>
      </c>
      <c r="E182" s="147" t="s">
        <v>1687</v>
      </c>
      <c r="F182" s="148" t="s">
        <v>1688</v>
      </c>
      <c r="G182" s="149" t="s">
        <v>391</v>
      </c>
      <c r="H182" s="150">
        <v>18</v>
      </c>
      <c r="I182" s="151"/>
      <c r="J182" s="152">
        <f aca="true" t="shared" si="10" ref="J182:J194">ROUND(I182*H182,2)</f>
        <v>0</v>
      </c>
      <c r="K182" s="148" t="s">
        <v>197</v>
      </c>
      <c r="L182" s="36"/>
      <c r="M182" s="153" t="s">
        <v>3</v>
      </c>
      <c r="N182" s="154" t="s">
        <v>52</v>
      </c>
      <c r="O182" s="56"/>
      <c r="P182" s="155">
        <f aca="true" t="shared" si="11" ref="P182:P194">O182*H182</f>
        <v>0</v>
      </c>
      <c r="Q182" s="155">
        <v>0</v>
      </c>
      <c r="R182" s="155">
        <f aca="true" t="shared" si="12" ref="R182:R194">Q182*H182</f>
        <v>0</v>
      </c>
      <c r="S182" s="155">
        <v>0</v>
      </c>
      <c r="T182" s="156">
        <f aca="true" t="shared" si="13" ref="T182:T194"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57" t="s">
        <v>198</v>
      </c>
      <c r="AT182" s="157" t="s">
        <v>193</v>
      </c>
      <c r="AU182" s="157" t="s">
        <v>22</v>
      </c>
      <c r="AY182" s="19" t="s">
        <v>191</v>
      </c>
      <c r="BE182" s="158">
        <f aca="true" t="shared" si="14" ref="BE182:BE194">IF(N182="základní",J182,0)</f>
        <v>0</v>
      </c>
      <c r="BF182" s="158">
        <f aca="true" t="shared" si="15" ref="BF182:BF194">IF(N182="snížená",J182,0)</f>
        <v>0</v>
      </c>
      <c r="BG182" s="158">
        <f aca="true" t="shared" si="16" ref="BG182:BG194">IF(N182="zákl. přenesená",J182,0)</f>
        <v>0</v>
      </c>
      <c r="BH182" s="158">
        <f aca="true" t="shared" si="17" ref="BH182:BH194">IF(N182="sníž. přenesená",J182,0)</f>
        <v>0</v>
      </c>
      <c r="BI182" s="158">
        <f aca="true" t="shared" si="18" ref="BI182:BI194">IF(N182="nulová",J182,0)</f>
        <v>0</v>
      </c>
      <c r="BJ182" s="19" t="s">
        <v>88</v>
      </c>
      <c r="BK182" s="158">
        <f aca="true" t="shared" si="19" ref="BK182:BK194">ROUND(I182*H182,2)</f>
        <v>0</v>
      </c>
      <c r="BL182" s="19" t="s">
        <v>198</v>
      </c>
      <c r="BM182" s="157" t="s">
        <v>1689</v>
      </c>
    </row>
    <row r="183" spans="1:65" s="2" customFormat="1" ht="14.4" customHeight="1">
      <c r="A183" s="35"/>
      <c r="B183" s="145"/>
      <c r="C183" s="180" t="s">
        <v>1031</v>
      </c>
      <c r="D183" s="180" t="s">
        <v>264</v>
      </c>
      <c r="E183" s="181" t="s">
        <v>1690</v>
      </c>
      <c r="F183" s="182" t="s">
        <v>1691</v>
      </c>
      <c r="G183" s="183" t="s">
        <v>391</v>
      </c>
      <c r="H183" s="184">
        <v>12</v>
      </c>
      <c r="I183" s="185"/>
      <c r="J183" s="186">
        <f t="shared" si="10"/>
        <v>0</v>
      </c>
      <c r="K183" s="182" t="s">
        <v>197</v>
      </c>
      <c r="L183" s="187"/>
      <c r="M183" s="188" t="s">
        <v>3</v>
      </c>
      <c r="N183" s="189" t="s">
        <v>52</v>
      </c>
      <c r="O183" s="56"/>
      <c r="P183" s="155">
        <f t="shared" si="11"/>
        <v>0</v>
      </c>
      <c r="Q183" s="155">
        <v>0.00072</v>
      </c>
      <c r="R183" s="155">
        <f t="shared" si="12"/>
        <v>0.00864</v>
      </c>
      <c r="S183" s="155">
        <v>0</v>
      </c>
      <c r="T183" s="156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57" t="s">
        <v>244</v>
      </c>
      <c r="AT183" s="157" t="s">
        <v>264</v>
      </c>
      <c r="AU183" s="157" t="s">
        <v>22</v>
      </c>
      <c r="AY183" s="19" t="s">
        <v>191</v>
      </c>
      <c r="BE183" s="158">
        <f t="shared" si="14"/>
        <v>0</v>
      </c>
      <c r="BF183" s="158">
        <f t="shared" si="15"/>
        <v>0</v>
      </c>
      <c r="BG183" s="158">
        <f t="shared" si="16"/>
        <v>0</v>
      </c>
      <c r="BH183" s="158">
        <f t="shared" si="17"/>
        <v>0</v>
      </c>
      <c r="BI183" s="158">
        <f t="shared" si="18"/>
        <v>0</v>
      </c>
      <c r="BJ183" s="19" t="s">
        <v>88</v>
      </c>
      <c r="BK183" s="158">
        <f t="shared" si="19"/>
        <v>0</v>
      </c>
      <c r="BL183" s="19" t="s">
        <v>198</v>
      </c>
      <c r="BM183" s="157" t="s">
        <v>1692</v>
      </c>
    </row>
    <row r="184" spans="1:65" s="2" customFormat="1" ht="14.4" customHeight="1">
      <c r="A184" s="35"/>
      <c r="B184" s="145"/>
      <c r="C184" s="180" t="s">
        <v>1035</v>
      </c>
      <c r="D184" s="180" t="s">
        <v>264</v>
      </c>
      <c r="E184" s="181" t="s">
        <v>1693</v>
      </c>
      <c r="F184" s="182" t="s">
        <v>1694</v>
      </c>
      <c r="G184" s="183" t="s">
        <v>391</v>
      </c>
      <c r="H184" s="184">
        <v>2</v>
      </c>
      <c r="I184" s="185"/>
      <c r="J184" s="186">
        <f t="shared" si="10"/>
        <v>0</v>
      </c>
      <c r="K184" s="182" t="s">
        <v>3</v>
      </c>
      <c r="L184" s="187"/>
      <c r="M184" s="188" t="s">
        <v>3</v>
      </c>
      <c r="N184" s="189" t="s">
        <v>52</v>
      </c>
      <c r="O184" s="56"/>
      <c r="P184" s="155">
        <f t="shared" si="11"/>
        <v>0</v>
      </c>
      <c r="Q184" s="155">
        <v>0.0012</v>
      </c>
      <c r="R184" s="155">
        <f t="shared" si="12"/>
        <v>0.0024</v>
      </c>
      <c r="S184" s="155">
        <v>0</v>
      </c>
      <c r="T184" s="156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7" t="s">
        <v>244</v>
      </c>
      <c r="AT184" s="157" t="s">
        <v>264</v>
      </c>
      <c r="AU184" s="157" t="s">
        <v>22</v>
      </c>
      <c r="AY184" s="19" t="s">
        <v>191</v>
      </c>
      <c r="BE184" s="158">
        <f t="shared" si="14"/>
        <v>0</v>
      </c>
      <c r="BF184" s="158">
        <f t="shared" si="15"/>
        <v>0</v>
      </c>
      <c r="BG184" s="158">
        <f t="shared" si="16"/>
        <v>0</v>
      </c>
      <c r="BH184" s="158">
        <f t="shared" si="17"/>
        <v>0</v>
      </c>
      <c r="BI184" s="158">
        <f t="shared" si="18"/>
        <v>0</v>
      </c>
      <c r="BJ184" s="19" t="s">
        <v>88</v>
      </c>
      <c r="BK184" s="158">
        <f t="shared" si="19"/>
        <v>0</v>
      </c>
      <c r="BL184" s="19" t="s">
        <v>198</v>
      </c>
      <c r="BM184" s="157" t="s">
        <v>1695</v>
      </c>
    </row>
    <row r="185" spans="1:65" s="2" customFormat="1" ht="14.4" customHeight="1">
      <c r="A185" s="35"/>
      <c r="B185" s="145"/>
      <c r="C185" s="180" t="s">
        <v>1039</v>
      </c>
      <c r="D185" s="180" t="s">
        <v>264</v>
      </c>
      <c r="E185" s="181" t="s">
        <v>1696</v>
      </c>
      <c r="F185" s="182" t="s">
        <v>1697</v>
      </c>
      <c r="G185" s="183" t="s">
        <v>391</v>
      </c>
      <c r="H185" s="184">
        <v>3</v>
      </c>
      <c r="I185" s="185"/>
      <c r="J185" s="186">
        <f t="shared" si="10"/>
        <v>0</v>
      </c>
      <c r="K185" s="182" t="s">
        <v>3</v>
      </c>
      <c r="L185" s="187"/>
      <c r="M185" s="188" t="s">
        <v>3</v>
      </c>
      <c r="N185" s="189" t="s">
        <v>52</v>
      </c>
      <c r="O185" s="56"/>
      <c r="P185" s="155">
        <f t="shared" si="11"/>
        <v>0</v>
      </c>
      <c r="Q185" s="155">
        <v>0.0012</v>
      </c>
      <c r="R185" s="155">
        <f t="shared" si="12"/>
        <v>0.0036</v>
      </c>
      <c r="S185" s="155">
        <v>0</v>
      </c>
      <c r="T185" s="156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57" t="s">
        <v>244</v>
      </c>
      <c r="AT185" s="157" t="s">
        <v>264</v>
      </c>
      <c r="AU185" s="157" t="s">
        <v>22</v>
      </c>
      <c r="AY185" s="19" t="s">
        <v>191</v>
      </c>
      <c r="BE185" s="158">
        <f t="shared" si="14"/>
        <v>0</v>
      </c>
      <c r="BF185" s="158">
        <f t="shared" si="15"/>
        <v>0</v>
      </c>
      <c r="BG185" s="158">
        <f t="shared" si="16"/>
        <v>0</v>
      </c>
      <c r="BH185" s="158">
        <f t="shared" si="17"/>
        <v>0</v>
      </c>
      <c r="BI185" s="158">
        <f t="shared" si="18"/>
        <v>0</v>
      </c>
      <c r="BJ185" s="19" t="s">
        <v>88</v>
      </c>
      <c r="BK185" s="158">
        <f t="shared" si="19"/>
        <v>0</v>
      </c>
      <c r="BL185" s="19" t="s">
        <v>198</v>
      </c>
      <c r="BM185" s="157" t="s">
        <v>1698</v>
      </c>
    </row>
    <row r="186" spans="1:65" s="2" customFormat="1" ht="14.4" customHeight="1">
      <c r="A186" s="35"/>
      <c r="B186" s="145"/>
      <c r="C186" s="180" t="s">
        <v>1043</v>
      </c>
      <c r="D186" s="180" t="s">
        <v>264</v>
      </c>
      <c r="E186" s="181" t="s">
        <v>1699</v>
      </c>
      <c r="F186" s="182" t="s">
        <v>1700</v>
      </c>
      <c r="G186" s="183" t="s">
        <v>391</v>
      </c>
      <c r="H186" s="184">
        <v>1</v>
      </c>
      <c r="I186" s="185"/>
      <c r="J186" s="186">
        <f t="shared" si="10"/>
        <v>0</v>
      </c>
      <c r="K186" s="182" t="s">
        <v>3</v>
      </c>
      <c r="L186" s="187"/>
      <c r="M186" s="188" t="s">
        <v>3</v>
      </c>
      <c r="N186" s="189" t="s">
        <v>52</v>
      </c>
      <c r="O186" s="56"/>
      <c r="P186" s="155">
        <f t="shared" si="11"/>
        <v>0</v>
      </c>
      <c r="Q186" s="155">
        <v>0.0012</v>
      </c>
      <c r="R186" s="155">
        <f t="shared" si="12"/>
        <v>0.0012</v>
      </c>
      <c r="S186" s="155">
        <v>0</v>
      </c>
      <c r="T186" s="156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57" t="s">
        <v>244</v>
      </c>
      <c r="AT186" s="157" t="s">
        <v>264</v>
      </c>
      <c r="AU186" s="157" t="s">
        <v>22</v>
      </c>
      <c r="AY186" s="19" t="s">
        <v>191</v>
      </c>
      <c r="BE186" s="158">
        <f t="shared" si="14"/>
        <v>0</v>
      </c>
      <c r="BF186" s="158">
        <f t="shared" si="15"/>
        <v>0</v>
      </c>
      <c r="BG186" s="158">
        <f t="shared" si="16"/>
        <v>0</v>
      </c>
      <c r="BH186" s="158">
        <f t="shared" si="17"/>
        <v>0</v>
      </c>
      <c r="BI186" s="158">
        <f t="shared" si="18"/>
        <v>0</v>
      </c>
      <c r="BJ186" s="19" t="s">
        <v>88</v>
      </c>
      <c r="BK186" s="158">
        <f t="shared" si="19"/>
        <v>0</v>
      </c>
      <c r="BL186" s="19" t="s">
        <v>198</v>
      </c>
      <c r="BM186" s="157" t="s">
        <v>1701</v>
      </c>
    </row>
    <row r="187" spans="1:65" s="2" customFormat="1" ht="24.15" customHeight="1">
      <c r="A187" s="35"/>
      <c r="B187" s="145"/>
      <c r="C187" s="146" t="s">
        <v>1048</v>
      </c>
      <c r="D187" s="146" t="s">
        <v>193</v>
      </c>
      <c r="E187" s="147" t="s">
        <v>1702</v>
      </c>
      <c r="F187" s="148" t="s">
        <v>1703</v>
      </c>
      <c r="G187" s="149" t="s">
        <v>391</v>
      </c>
      <c r="H187" s="150">
        <v>11</v>
      </c>
      <c r="I187" s="151"/>
      <c r="J187" s="152">
        <f t="shared" si="10"/>
        <v>0</v>
      </c>
      <c r="K187" s="148" t="s">
        <v>197</v>
      </c>
      <c r="L187" s="36"/>
      <c r="M187" s="153" t="s">
        <v>3</v>
      </c>
      <c r="N187" s="154" t="s">
        <v>52</v>
      </c>
      <c r="O187" s="56"/>
      <c r="P187" s="155">
        <f t="shared" si="11"/>
        <v>0</v>
      </c>
      <c r="Q187" s="155">
        <v>0</v>
      </c>
      <c r="R187" s="155">
        <f t="shared" si="12"/>
        <v>0</v>
      </c>
      <c r="S187" s="155">
        <v>0</v>
      </c>
      <c r="T187" s="156">
        <f t="shared" si="1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57" t="s">
        <v>198</v>
      </c>
      <c r="AT187" s="157" t="s">
        <v>193</v>
      </c>
      <c r="AU187" s="157" t="s">
        <v>22</v>
      </c>
      <c r="AY187" s="19" t="s">
        <v>191</v>
      </c>
      <c r="BE187" s="158">
        <f t="shared" si="14"/>
        <v>0</v>
      </c>
      <c r="BF187" s="158">
        <f t="shared" si="15"/>
        <v>0</v>
      </c>
      <c r="BG187" s="158">
        <f t="shared" si="16"/>
        <v>0</v>
      </c>
      <c r="BH187" s="158">
        <f t="shared" si="17"/>
        <v>0</v>
      </c>
      <c r="BI187" s="158">
        <f t="shared" si="18"/>
        <v>0</v>
      </c>
      <c r="BJ187" s="19" t="s">
        <v>88</v>
      </c>
      <c r="BK187" s="158">
        <f t="shared" si="19"/>
        <v>0</v>
      </c>
      <c r="BL187" s="19" t="s">
        <v>198</v>
      </c>
      <c r="BM187" s="157" t="s">
        <v>1704</v>
      </c>
    </row>
    <row r="188" spans="1:65" s="2" customFormat="1" ht="14.4" customHeight="1">
      <c r="A188" s="35"/>
      <c r="B188" s="145"/>
      <c r="C188" s="180" t="s">
        <v>1053</v>
      </c>
      <c r="D188" s="180" t="s">
        <v>264</v>
      </c>
      <c r="E188" s="181" t="s">
        <v>1705</v>
      </c>
      <c r="F188" s="182" t="s">
        <v>1706</v>
      </c>
      <c r="G188" s="183" t="s">
        <v>391</v>
      </c>
      <c r="H188" s="184">
        <v>5</v>
      </c>
      <c r="I188" s="185"/>
      <c r="J188" s="186">
        <f t="shared" si="10"/>
        <v>0</v>
      </c>
      <c r="K188" s="182" t="s">
        <v>197</v>
      </c>
      <c r="L188" s="187"/>
      <c r="M188" s="188" t="s">
        <v>3</v>
      </c>
      <c r="N188" s="189" t="s">
        <v>52</v>
      </c>
      <c r="O188" s="56"/>
      <c r="P188" s="155">
        <f t="shared" si="11"/>
        <v>0</v>
      </c>
      <c r="Q188" s="155">
        <v>0.00121</v>
      </c>
      <c r="R188" s="155">
        <f t="shared" si="12"/>
        <v>0.00605</v>
      </c>
      <c r="S188" s="155">
        <v>0</v>
      </c>
      <c r="T188" s="156">
        <f t="shared" si="1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57" t="s">
        <v>244</v>
      </c>
      <c r="AT188" s="157" t="s">
        <v>264</v>
      </c>
      <c r="AU188" s="157" t="s">
        <v>22</v>
      </c>
      <c r="AY188" s="19" t="s">
        <v>191</v>
      </c>
      <c r="BE188" s="158">
        <f t="shared" si="14"/>
        <v>0</v>
      </c>
      <c r="BF188" s="158">
        <f t="shared" si="15"/>
        <v>0</v>
      </c>
      <c r="BG188" s="158">
        <f t="shared" si="16"/>
        <v>0</v>
      </c>
      <c r="BH188" s="158">
        <f t="shared" si="17"/>
        <v>0</v>
      </c>
      <c r="BI188" s="158">
        <f t="shared" si="18"/>
        <v>0</v>
      </c>
      <c r="BJ188" s="19" t="s">
        <v>88</v>
      </c>
      <c r="BK188" s="158">
        <f t="shared" si="19"/>
        <v>0</v>
      </c>
      <c r="BL188" s="19" t="s">
        <v>198</v>
      </c>
      <c r="BM188" s="157" t="s">
        <v>1707</v>
      </c>
    </row>
    <row r="189" spans="1:65" s="2" customFormat="1" ht="14.4" customHeight="1">
      <c r="A189" s="35"/>
      <c r="B189" s="145"/>
      <c r="C189" s="180" t="s">
        <v>1058</v>
      </c>
      <c r="D189" s="180" t="s">
        <v>264</v>
      </c>
      <c r="E189" s="181" t="s">
        <v>1708</v>
      </c>
      <c r="F189" s="182" t="s">
        <v>1709</v>
      </c>
      <c r="G189" s="183" t="s">
        <v>391</v>
      </c>
      <c r="H189" s="184">
        <v>3</v>
      </c>
      <c r="I189" s="185"/>
      <c r="J189" s="186">
        <f t="shared" si="10"/>
        <v>0</v>
      </c>
      <c r="K189" s="182" t="s">
        <v>3</v>
      </c>
      <c r="L189" s="187"/>
      <c r="M189" s="188" t="s">
        <v>3</v>
      </c>
      <c r="N189" s="189" t="s">
        <v>52</v>
      </c>
      <c r="O189" s="56"/>
      <c r="P189" s="155">
        <f t="shared" si="11"/>
        <v>0</v>
      </c>
      <c r="Q189" s="155">
        <v>0.00121</v>
      </c>
      <c r="R189" s="155">
        <f t="shared" si="12"/>
        <v>0.0036299999999999995</v>
      </c>
      <c r="S189" s="155">
        <v>0</v>
      </c>
      <c r="T189" s="156">
        <f t="shared" si="1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244</v>
      </c>
      <c r="AT189" s="157" t="s">
        <v>264</v>
      </c>
      <c r="AU189" s="157" t="s">
        <v>22</v>
      </c>
      <c r="AY189" s="19" t="s">
        <v>191</v>
      </c>
      <c r="BE189" s="158">
        <f t="shared" si="14"/>
        <v>0</v>
      </c>
      <c r="BF189" s="158">
        <f t="shared" si="15"/>
        <v>0</v>
      </c>
      <c r="BG189" s="158">
        <f t="shared" si="16"/>
        <v>0</v>
      </c>
      <c r="BH189" s="158">
        <f t="shared" si="17"/>
        <v>0</v>
      </c>
      <c r="BI189" s="158">
        <f t="shared" si="18"/>
        <v>0</v>
      </c>
      <c r="BJ189" s="19" t="s">
        <v>88</v>
      </c>
      <c r="BK189" s="158">
        <f t="shared" si="19"/>
        <v>0</v>
      </c>
      <c r="BL189" s="19" t="s">
        <v>198</v>
      </c>
      <c r="BM189" s="157" t="s">
        <v>1710</v>
      </c>
    </row>
    <row r="190" spans="1:65" s="2" customFormat="1" ht="14.4" customHeight="1">
      <c r="A190" s="35"/>
      <c r="B190" s="145"/>
      <c r="C190" s="180" t="s">
        <v>1062</v>
      </c>
      <c r="D190" s="180" t="s">
        <v>264</v>
      </c>
      <c r="E190" s="181" t="s">
        <v>1711</v>
      </c>
      <c r="F190" s="182" t="s">
        <v>1712</v>
      </c>
      <c r="G190" s="183" t="s">
        <v>391</v>
      </c>
      <c r="H190" s="184">
        <v>3</v>
      </c>
      <c r="I190" s="185"/>
      <c r="J190" s="186">
        <f t="shared" si="10"/>
        <v>0</v>
      </c>
      <c r="K190" s="182" t="s">
        <v>3</v>
      </c>
      <c r="L190" s="187"/>
      <c r="M190" s="188" t="s">
        <v>3</v>
      </c>
      <c r="N190" s="189" t="s">
        <v>52</v>
      </c>
      <c r="O190" s="56"/>
      <c r="P190" s="155">
        <f t="shared" si="11"/>
        <v>0</v>
      </c>
      <c r="Q190" s="155">
        <v>0.00121</v>
      </c>
      <c r="R190" s="155">
        <f t="shared" si="12"/>
        <v>0.0036299999999999995</v>
      </c>
      <c r="S190" s="155">
        <v>0</v>
      </c>
      <c r="T190" s="156">
        <f t="shared" si="1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244</v>
      </c>
      <c r="AT190" s="157" t="s">
        <v>264</v>
      </c>
      <c r="AU190" s="157" t="s">
        <v>22</v>
      </c>
      <c r="AY190" s="19" t="s">
        <v>191</v>
      </c>
      <c r="BE190" s="158">
        <f t="shared" si="14"/>
        <v>0</v>
      </c>
      <c r="BF190" s="158">
        <f t="shared" si="15"/>
        <v>0</v>
      </c>
      <c r="BG190" s="158">
        <f t="shared" si="16"/>
        <v>0</v>
      </c>
      <c r="BH190" s="158">
        <f t="shared" si="17"/>
        <v>0</v>
      </c>
      <c r="BI190" s="158">
        <f t="shared" si="18"/>
        <v>0</v>
      </c>
      <c r="BJ190" s="19" t="s">
        <v>88</v>
      </c>
      <c r="BK190" s="158">
        <f t="shared" si="19"/>
        <v>0</v>
      </c>
      <c r="BL190" s="19" t="s">
        <v>198</v>
      </c>
      <c r="BM190" s="157" t="s">
        <v>1713</v>
      </c>
    </row>
    <row r="191" spans="1:65" s="2" customFormat="1" ht="24.15" customHeight="1">
      <c r="A191" s="35"/>
      <c r="B191" s="145"/>
      <c r="C191" s="146" t="s">
        <v>1067</v>
      </c>
      <c r="D191" s="146" t="s">
        <v>193</v>
      </c>
      <c r="E191" s="147" t="s">
        <v>1714</v>
      </c>
      <c r="F191" s="148" t="s">
        <v>1715</v>
      </c>
      <c r="G191" s="149" t="s">
        <v>391</v>
      </c>
      <c r="H191" s="150">
        <v>1</v>
      </c>
      <c r="I191" s="151"/>
      <c r="J191" s="152">
        <f t="shared" si="10"/>
        <v>0</v>
      </c>
      <c r="K191" s="148" t="s">
        <v>197</v>
      </c>
      <c r="L191" s="36"/>
      <c r="M191" s="153" t="s">
        <v>3</v>
      </c>
      <c r="N191" s="154" t="s">
        <v>52</v>
      </c>
      <c r="O191" s="56"/>
      <c r="P191" s="155">
        <f t="shared" si="11"/>
        <v>0</v>
      </c>
      <c r="Q191" s="155">
        <v>0.00162</v>
      </c>
      <c r="R191" s="155">
        <f t="shared" si="12"/>
        <v>0.00162</v>
      </c>
      <c r="S191" s="155">
        <v>0</v>
      </c>
      <c r="T191" s="156">
        <f t="shared" si="1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57" t="s">
        <v>198</v>
      </c>
      <c r="AT191" s="157" t="s">
        <v>193</v>
      </c>
      <c r="AU191" s="157" t="s">
        <v>22</v>
      </c>
      <c r="AY191" s="19" t="s">
        <v>191</v>
      </c>
      <c r="BE191" s="158">
        <f t="shared" si="14"/>
        <v>0</v>
      </c>
      <c r="BF191" s="158">
        <f t="shared" si="15"/>
        <v>0</v>
      </c>
      <c r="BG191" s="158">
        <f t="shared" si="16"/>
        <v>0</v>
      </c>
      <c r="BH191" s="158">
        <f t="shared" si="17"/>
        <v>0</v>
      </c>
      <c r="BI191" s="158">
        <f t="shared" si="18"/>
        <v>0</v>
      </c>
      <c r="BJ191" s="19" t="s">
        <v>88</v>
      </c>
      <c r="BK191" s="158">
        <f t="shared" si="19"/>
        <v>0</v>
      </c>
      <c r="BL191" s="19" t="s">
        <v>198</v>
      </c>
      <c r="BM191" s="157" t="s">
        <v>1716</v>
      </c>
    </row>
    <row r="192" spans="1:65" s="2" customFormat="1" ht="14.4" customHeight="1">
      <c r="A192" s="35"/>
      <c r="B192" s="145"/>
      <c r="C192" s="180" t="s">
        <v>1071</v>
      </c>
      <c r="D192" s="180" t="s">
        <v>264</v>
      </c>
      <c r="E192" s="181" t="s">
        <v>1717</v>
      </c>
      <c r="F192" s="182" t="s">
        <v>1718</v>
      </c>
      <c r="G192" s="183" t="s">
        <v>391</v>
      </c>
      <c r="H192" s="184">
        <v>1</v>
      </c>
      <c r="I192" s="185"/>
      <c r="J192" s="186">
        <f t="shared" si="10"/>
        <v>0</v>
      </c>
      <c r="K192" s="182" t="s">
        <v>197</v>
      </c>
      <c r="L192" s="187"/>
      <c r="M192" s="188" t="s">
        <v>3</v>
      </c>
      <c r="N192" s="189" t="s">
        <v>52</v>
      </c>
      <c r="O192" s="56"/>
      <c r="P192" s="155">
        <f t="shared" si="11"/>
        <v>0</v>
      </c>
      <c r="Q192" s="155">
        <v>0.018</v>
      </c>
      <c r="R192" s="155">
        <f t="shared" si="12"/>
        <v>0.018</v>
      </c>
      <c r="S192" s="155">
        <v>0</v>
      </c>
      <c r="T192" s="156">
        <f t="shared" si="1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57" t="s">
        <v>244</v>
      </c>
      <c r="AT192" s="157" t="s">
        <v>264</v>
      </c>
      <c r="AU192" s="157" t="s">
        <v>22</v>
      </c>
      <c r="AY192" s="19" t="s">
        <v>191</v>
      </c>
      <c r="BE192" s="158">
        <f t="shared" si="14"/>
        <v>0</v>
      </c>
      <c r="BF192" s="158">
        <f t="shared" si="15"/>
        <v>0</v>
      </c>
      <c r="BG192" s="158">
        <f t="shared" si="16"/>
        <v>0</v>
      </c>
      <c r="BH192" s="158">
        <f t="shared" si="17"/>
        <v>0</v>
      </c>
      <c r="BI192" s="158">
        <f t="shared" si="18"/>
        <v>0</v>
      </c>
      <c r="BJ192" s="19" t="s">
        <v>88</v>
      </c>
      <c r="BK192" s="158">
        <f t="shared" si="19"/>
        <v>0</v>
      </c>
      <c r="BL192" s="19" t="s">
        <v>198</v>
      </c>
      <c r="BM192" s="157" t="s">
        <v>1719</v>
      </c>
    </row>
    <row r="193" spans="1:65" s="2" customFormat="1" ht="14.4" customHeight="1">
      <c r="A193" s="35"/>
      <c r="B193" s="145"/>
      <c r="C193" s="146" t="s">
        <v>1075</v>
      </c>
      <c r="D193" s="146" t="s">
        <v>193</v>
      </c>
      <c r="E193" s="147" t="s">
        <v>1720</v>
      </c>
      <c r="F193" s="148" t="s">
        <v>1721</v>
      </c>
      <c r="G193" s="149" t="s">
        <v>391</v>
      </c>
      <c r="H193" s="150">
        <v>2</v>
      </c>
      <c r="I193" s="151"/>
      <c r="J193" s="152">
        <f t="shared" si="10"/>
        <v>0</v>
      </c>
      <c r="K193" s="148" t="s">
        <v>197</v>
      </c>
      <c r="L193" s="36"/>
      <c r="M193" s="153" t="s">
        <v>3</v>
      </c>
      <c r="N193" s="154" t="s">
        <v>52</v>
      </c>
      <c r="O193" s="56"/>
      <c r="P193" s="155">
        <f t="shared" si="11"/>
        <v>0</v>
      </c>
      <c r="Q193" s="155">
        <v>0.00036</v>
      </c>
      <c r="R193" s="155">
        <f t="shared" si="12"/>
        <v>0.00072</v>
      </c>
      <c r="S193" s="155">
        <v>0</v>
      </c>
      <c r="T193" s="156">
        <f t="shared" si="1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57" t="s">
        <v>198</v>
      </c>
      <c r="AT193" s="157" t="s">
        <v>193</v>
      </c>
      <c r="AU193" s="157" t="s">
        <v>22</v>
      </c>
      <c r="AY193" s="19" t="s">
        <v>191</v>
      </c>
      <c r="BE193" s="158">
        <f t="shared" si="14"/>
        <v>0</v>
      </c>
      <c r="BF193" s="158">
        <f t="shared" si="15"/>
        <v>0</v>
      </c>
      <c r="BG193" s="158">
        <f t="shared" si="16"/>
        <v>0</v>
      </c>
      <c r="BH193" s="158">
        <f t="shared" si="17"/>
        <v>0</v>
      </c>
      <c r="BI193" s="158">
        <f t="shared" si="18"/>
        <v>0</v>
      </c>
      <c r="BJ193" s="19" t="s">
        <v>88</v>
      </c>
      <c r="BK193" s="158">
        <f t="shared" si="19"/>
        <v>0</v>
      </c>
      <c r="BL193" s="19" t="s">
        <v>198</v>
      </c>
      <c r="BM193" s="157" t="s">
        <v>1722</v>
      </c>
    </row>
    <row r="194" spans="1:65" s="2" customFormat="1" ht="14.4" customHeight="1">
      <c r="A194" s="35"/>
      <c r="B194" s="145"/>
      <c r="C194" s="180" t="s">
        <v>1281</v>
      </c>
      <c r="D194" s="180" t="s">
        <v>264</v>
      </c>
      <c r="E194" s="181" t="s">
        <v>1723</v>
      </c>
      <c r="F194" s="182" t="s">
        <v>1724</v>
      </c>
      <c r="G194" s="183" t="s">
        <v>391</v>
      </c>
      <c r="H194" s="184">
        <v>2</v>
      </c>
      <c r="I194" s="185"/>
      <c r="J194" s="186">
        <f t="shared" si="10"/>
        <v>0</v>
      </c>
      <c r="K194" s="182" t="s">
        <v>197</v>
      </c>
      <c r="L194" s="187"/>
      <c r="M194" s="188" t="s">
        <v>3</v>
      </c>
      <c r="N194" s="189" t="s">
        <v>52</v>
      </c>
      <c r="O194" s="56"/>
      <c r="P194" s="155">
        <f t="shared" si="11"/>
        <v>0</v>
      </c>
      <c r="Q194" s="155">
        <v>0.0425</v>
      </c>
      <c r="R194" s="155">
        <f t="shared" si="12"/>
        <v>0.085</v>
      </c>
      <c r="S194" s="155">
        <v>0</v>
      </c>
      <c r="T194" s="156">
        <f t="shared" si="1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57" t="s">
        <v>244</v>
      </c>
      <c r="AT194" s="157" t="s">
        <v>264</v>
      </c>
      <c r="AU194" s="157" t="s">
        <v>22</v>
      </c>
      <c r="AY194" s="19" t="s">
        <v>191</v>
      </c>
      <c r="BE194" s="158">
        <f t="shared" si="14"/>
        <v>0</v>
      </c>
      <c r="BF194" s="158">
        <f t="shared" si="15"/>
        <v>0</v>
      </c>
      <c r="BG194" s="158">
        <f t="shared" si="16"/>
        <v>0</v>
      </c>
      <c r="BH194" s="158">
        <f t="shared" si="17"/>
        <v>0</v>
      </c>
      <c r="BI194" s="158">
        <f t="shared" si="18"/>
        <v>0</v>
      </c>
      <c r="BJ194" s="19" t="s">
        <v>88</v>
      </c>
      <c r="BK194" s="158">
        <f t="shared" si="19"/>
        <v>0</v>
      </c>
      <c r="BL194" s="19" t="s">
        <v>198</v>
      </c>
      <c r="BM194" s="157" t="s">
        <v>1725</v>
      </c>
    </row>
    <row r="195" spans="1:47" s="2" customFormat="1" ht="18">
      <c r="A195" s="35"/>
      <c r="B195" s="36"/>
      <c r="C195" s="35"/>
      <c r="D195" s="160" t="s">
        <v>229</v>
      </c>
      <c r="E195" s="35"/>
      <c r="F195" s="176" t="s">
        <v>1726</v>
      </c>
      <c r="G195" s="35"/>
      <c r="H195" s="35"/>
      <c r="I195" s="177"/>
      <c r="J195" s="35"/>
      <c r="K195" s="35"/>
      <c r="L195" s="36"/>
      <c r="M195" s="178"/>
      <c r="N195" s="179"/>
      <c r="O195" s="56"/>
      <c r="P195" s="56"/>
      <c r="Q195" s="56"/>
      <c r="R195" s="56"/>
      <c r="S195" s="56"/>
      <c r="T195" s="57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9" t="s">
        <v>229</v>
      </c>
      <c r="AU195" s="19" t="s">
        <v>22</v>
      </c>
    </row>
    <row r="196" spans="1:65" s="2" customFormat="1" ht="14.4" customHeight="1">
      <c r="A196" s="35"/>
      <c r="B196" s="145"/>
      <c r="C196" s="180" t="s">
        <v>1285</v>
      </c>
      <c r="D196" s="180" t="s">
        <v>264</v>
      </c>
      <c r="E196" s="181" t="s">
        <v>1667</v>
      </c>
      <c r="F196" s="182" t="s">
        <v>1668</v>
      </c>
      <c r="G196" s="183" t="s">
        <v>391</v>
      </c>
      <c r="H196" s="184">
        <v>2</v>
      </c>
      <c r="I196" s="185"/>
      <c r="J196" s="186">
        <f aca="true" t="shared" si="20" ref="J196:J202">ROUND(I196*H196,2)</f>
        <v>0</v>
      </c>
      <c r="K196" s="182" t="s">
        <v>3</v>
      </c>
      <c r="L196" s="187"/>
      <c r="M196" s="188" t="s">
        <v>3</v>
      </c>
      <c r="N196" s="189" t="s">
        <v>52</v>
      </c>
      <c r="O196" s="56"/>
      <c r="P196" s="155">
        <f aca="true" t="shared" si="21" ref="P196:P202">O196*H196</f>
        <v>0</v>
      </c>
      <c r="Q196" s="155">
        <v>0.048</v>
      </c>
      <c r="R196" s="155">
        <f aca="true" t="shared" si="22" ref="R196:R202">Q196*H196</f>
        <v>0.096</v>
      </c>
      <c r="S196" s="155">
        <v>0</v>
      </c>
      <c r="T196" s="156">
        <f aca="true" t="shared" si="23" ref="T196:T202"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57" t="s">
        <v>244</v>
      </c>
      <c r="AT196" s="157" t="s">
        <v>264</v>
      </c>
      <c r="AU196" s="157" t="s">
        <v>22</v>
      </c>
      <c r="AY196" s="19" t="s">
        <v>191</v>
      </c>
      <c r="BE196" s="158">
        <f aca="true" t="shared" si="24" ref="BE196:BE202">IF(N196="základní",J196,0)</f>
        <v>0</v>
      </c>
      <c r="BF196" s="158">
        <f aca="true" t="shared" si="25" ref="BF196:BF202">IF(N196="snížená",J196,0)</f>
        <v>0</v>
      </c>
      <c r="BG196" s="158">
        <f aca="true" t="shared" si="26" ref="BG196:BG202">IF(N196="zákl. přenesená",J196,0)</f>
        <v>0</v>
      </c>
      <c r="BH196" s="158">
        <f aca="true" t="shared" si="27" ref="BH196:BH202">IF(N196="sníž. přenesená",J196,0)</f>
        <v>0</v>
      </c>
      <c r="BI196" s="158">
        <f aca="true" t="shared" si="28" ref="BI196:BI202">IF(N196="nulová",J196,0)</f>
        <v>0</v>
      </c>
      <c r="BJ196" s="19" t="s">
        <v>88</v>
      </c>
      <c r="BK196" s="158">
        <f aca="true" t="shared" si="29" ref="BK196:BK202">ROUND(I196*H196,2)</f>
        <v>0</v>
      </c>
      <c r="BL196" s="19" t="s">
        <v>198</v>
      </c>
      <c r="BM196" s="157" t="s">
        <v>1727</v>
      </c>
    </row>
    <row r="197" spans="1:65" s="2" customFormat="1" ht="24.15" customHeight="1">
      <c r="A197" s="35"/>
      <c r="B197" s="145"/>
      <c r="C197" s="146" t="s">
        <v>1289</v>
      </c>
      <c r="D197" s="146" t="s">
        <v>193</v>
      </c>
      <c r="E197" s="147" t="s">
        <v>1728</v>
      </c>
      <c r="F197" s="148" t="s">
        <v>1729</v>
      </c>
      <c r="G197" s="149" t="s">
        <v>391</v>
      </c>
      <c r="H197" s="150">
        <v>12</v>
      </c>
      <c r="I197" s="151"/>
      <c r="J197" s="152">
        <f t="shared" si="20"/>
        <v>0</v>
      </c>
      <c r="K197" s="148" t="s">
        <v>197</v>
      </c>
      <c r="L197" s="36"/>
      <c r="M197" s="153" t="s">
        <v>3</v>
      </c>
      <c r="N197" s="154" t="s">
        <v>52</v>
      </c>
      <c r="O197" s="56"/>
      <c r="P197" s="155">
        <f t="shared" si="21"/>
        <v>0</v>
      </c>
      <c r="Q197" s="155">
        <v>0.00165</v>
      </c>
      <c r="R197" s="155">
        <f t="shared" si="22"/>
        <v>0.019799999999999998</v>
      </c>
      <c r="S197" s="155">
        <v>0</v>
      </c>
      <c r="T197" s="156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57" t="s">
        <v>198</v>
      </c>
      <c r="AT197" s="157" t="s">
        <v>193</v>
      </c>
      <c r="AU197" s="157" t="s">
        <v>22</v>
      </c>
      <c r="AY197" s="19" t="s">
        <v>191</v>
      </c>
      <c r="BE197" s="158">
        <f t="shared" si="24"/>
        <v>0</v>
      </c>
      <c r="BF197" s="158">
        <f t="shared" si="25"/>
        <v>0</v>
      </c>
      <c r="BG197" s="158">
        <f t="shared" si="26"/>
        <v>0</v>
      </c>
      <c r="BH197" s="158">
        <f t="shared" si="27"/>
        <v>0</v>
      </c>
      <c r="BI197" s="158">
        <f t="shared" si="28"/>
        <v>0</v>
      </c>
      <c r="BJ197" s="19" t="s">
        <v>88</v>
      </c>
      <c r="BK197" s="158">
        <f t="shared" si="29"/>
        <v>0</v>
      </c>
      <c r="BL197" s="19" t="s">
        <v>198</v>
      </c>
      <c r="BM197" s="157" t="s">
        <v>1730</v>
      </c>
    </row>
    <row r="198" spans="1:65" s="2" customFormat="1" ht="14.4" customHeight="1">
      <c r="A198" s="35"/>
      <c r="B198" s="145"/>
      <c r="C198" s="180" t="s">
        <v>1295</v>
      </c>
      <c r="D198" s="180" t="s">
        <v>264</v>
      </c>
      <c r="E198" s="181" t="s">
        <v>1731</v>
      </c>
      <c r="F198" s="182" t="s">
        <v>1732</v>
      </c>
      <c r="G198" s="183" t="s">
        <v>391</v>
      </c>
      <c r="H198" s="184">
        <v>12</v>
      </c>
      <c r="I198" s="185"/>
      <c r="J198" s="186">
        <f t="shared" si="20"/>
        <v>0</v>
      </c>
      <c r="K198" s="182" t="s">
        <v>197</v>
      </c>
      <c r="L198" s="187"/>
      <c r="M198" s="188" t="s">
        <v>3</v>
      </c>
      <c r="N198" s="189" t="s">
        <v>52</v>
      </c>
      <c r="O198" s="56"/>
      <c r="P198" s="155">
        <f t="shared" si="21"/>
        <v>0</v>
      </c>
      <c r="Q198" s="155">
        <v>0.023</v>
      </c>
      <c r="R198" s="155">
        <f t="shared" si="22"/>
        <v>0.276</v>
      </c>
      <c r="S198" s="155">
        <v>0</v>
      </c>
      <c r="T198" s="156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57" t="s">
        <v>244</v>
      </c>
      <c r="AT198" s="157" t="s">
        <v>264</v>
      </c>
      <c r="AU198" s="157" t="s">
        <v>22</v>
      </c>
      <c r="AY198" s="19" t="s">
        <v>191</v>
      </c>
      <c r="BE198" s="158">
        <f t="shared" si="24"/>
        <v>0</v>
      </c>
      <c r="BF198" s="158">
        <f t="shared" si="25"/>
        <v>0</v>
      </c>
      <c r="BG198" s="158">
        <f t="shared" si="26"/>
        <v>0</v>
      </c>
      <c r="BH198" s="158">
        <f t="shared" si="27"/>
        <v>0</v>
      </c>
      <c r="BI198" s="158">
        <f t="shared" si="28"/>
        <v>0</v>
      </c>
      <c r="BJ198" s="19" t="s">
        <v>88</v>
      </c>
      <c r="BK198" s="158">
        <f t="shared" si="29"/>
        <v>0</v>
      </c>
      <c r="BL198" s="19" t="s">
        <v>198</v>
      </c>
      <c r="BM198" s="157" t="s">
        <v>1733</v>
      </c>
    </row>
    <row r="199" spans="1:65" s="2" customFormat="1" ht="24.15" customHeight="1">
      <c r="A199" s="35"/>
      <c r="B199" s="145"/>
      <c r="C199" s="146" t="s">
        <v>1300</v>
      </c>
      <c r="D199" s="146" t="s">
        <v>193</v>
      </c>
      <c r="E199" s="147" t="s">
        <v>1734</v>
      </c>
      <c r="F199" s="148" t="s">
        <v>1735</v>
      </c>
      <c r="G199" s="149" t="s">
        <v>391</v>
      </c>
      <c r="H199" s="150">
        <v>2</v>
      </c>
      <c r="I199" s="151"/>
      <c r="J199" s="152">
        <f t="shared" si="20"/>
        <v>0</v>
      </c>
      <c r="K199" s="148" t="s">
        <v>197</v>
      </c>
      <c r="L199" s="36"/>
      <c r="M199" s="153" t="s">
        <v>3</v>
      </c>
      <c r="N199" s="154" t="s">
        <v>52</v>
      </c>
      <c r="O199" s="56"/>
      <c r="P199" s="155">
        <f t="shared" si="21"/>
        <v>0</v>
      </c>
      <c r="Q199" s="155">
        <v>0.00296</v>
      </c>
      <c r="R199" s="155">
        <f t="shared" si="22"/>
        <v>0.00592</v>
      </c>
      <c r="S199" s="155">
        <v>0</v>
      </c>
      <c r="T199" s="156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57" t="s">
        <v>198</v>
      </c>
      <c r="AT199" s="157" t="s">
        <v>193</v>
      </c>
      <c r="AU199" s="157" t="s">
        <v>22</v>
      </c>
      <c r="AY199" s="19" t="s">
        <v>191</v>
      </c>
      <c r="BE199" s="158">
        <f t="shared" si="24"/>
        <v>0</v>
      </c>
      <c r="BF199" s="158">
        <f t="shared" si="25"/>
        <v>0</v>
      </c>
      <c r="BG199" s="158">
        <f t="shared" si="26"/>
        <v>0</v>
      </c>
      <c r="BH199" s="158">
        <f t="shared" si="27"/>
        <v>0</v>
      </c>
      <c r="BI199" s="158">
        <f t="shared" si="28"/>
        <v>0</v>
      </c>
      <c r="BJ199" s="19" t="s">
        <v>88</v>
      </c>
      <c r="BK199" s="158">
        <f t="shared" si="29"/>
        <v>0</v>
      </c>
      <c r="BL199" s="19" t="s">
        <v>198</v>
      </c>
      <c r="BM199" s="157" t="s">
        <v>1736</v>
      </c>
    </row>
    <row r="200" spans="1:65" s="2" customFormat="1" ht="14.4" customHeight="1">
      <c r="A200" s="35"/>
      <c r="B200" s="145"/>
      <c r="C200" s="180" t="s">
        <v>1305</v>
      </c>
      <c r="D200" s="180" t="s">
        <v>264</v>
      </c>
      <c r="E200" s="181" t="s">
        <v>1737</v>
      </c>
      <c r="F200" s="182" t="s">
        <v>1738</v>
      </c>
      <c r="G200" s="183" t="s">
        <v>391</v>
      </c>
      <c r="H200" s="184">
        <v>2</v>
      </c>
      <c r="I200" s="185"/>
      <c r="J200" s="186">
        <f t="shared" si="20"/>
        <v>0</v>
      </c>
      <c r="K200" s="182" t="s">
        <v>197</v>
      </c>
      <c r="L200" s="187"/>
      <c r="M200" s="188" t="s">
        <v>3</v>
      </c>
      <c r="N200" s="189" t="s">
        <v>52</v>
      </c>
      <c r="O200" s="56"/>
      <c r="P200" s="155">
        <f t="shared" si="21"/>
        <v>0</v>
      </c>
      <c r="Q200" s="155">
        <v>0.046</v>
      </c>
      <c r="R200" s="155">
        <f t="shared" si="22"/>
        <v>0.092</v>
      </c>
      <c r="S200" s="155">
        <v>0</v>
      </c>
      <c r="T200" s="156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57" t="s">
        <v>244</v>
      </c>
      <c r="AT200" s="157" t="s">
        <v>264</v>
      </c>
      <c r="AU200" s="157" t="s">
        <v>22</v>
      </c>
      <c r="AY200" s="19" t="s">
        <v>191</v>
      </c>
      <c r="BE200" s="158">
        <f t="shared" si="24"/>
        <v>0</v>
      </c>
      <c r="BF200" s="158">
        <f t="shared" si="25"/>
        <v>0</v>
      </c>
      <c r="BG200" s="158">
        <f t="shared" si="26"/>
        <v>0</v>
      </c>
      <c r="BH200" s="158">
        <f t="shared" si="27"/>
        <v>0</v>
      </c>
      <c r="BI200" s="158">
        <f t="shared" si="28"/>
        <v>0</v>
      </c>
      <c r="BJ200" s="19" t="s">
        <v>88</v>
      </c>
      <c r="BK200" s="158">
        <f t="shared" si="29"/>
        <v>0</v>
      </c>
      <c r="BL200" s="19" t="s">
        <v>198</v>
      </c>
      <c r="BM200" s="157" t="s">
        <v>1739</v>
      </c>
    </row>
    <row r="201" spans="1:65" s="2" customFormat="1" ht="24.15" customHeight="1">
      <c r="A201" s="35"/>
      <c r="B201" s="145"/>
      <c r="C201" s="146" t="s">
        <v>1311</v>
      </c>
      <c r="D201" s="146" t="s">
        <v>193</v>
      </c>
      <c r="E201" s="147" t="s">
        <v>1740</v>
      </c>
      <c r="F201" s="148" t="s">
        <v>1741</v>
      </c>
      <c r="G201" s="149" t="s">
        <v>391</v>
      </c>
      <c r="H201" s="150">
        <v>37</v>
      </c>
      <c r="I201" s="151"/>
      <c r="J201" s="152">
        <f t="shared" si="20"/>
        <v>0</v>
      </c>
      <c r="K201" s="148" t="s">
        <v>197</v>
      </c>
      <c r="L201" s="36"/>
      <c r="M201" s="153" t="s">
        <v>3</v>
      </c>
      <c r="N201" s="154" t="s">
        <v>52</v>
      </c>
      <c r="O201" s="56"/>
      <c r="P201" s="155">
        <f t="shared" si="21"/>
        <v>0</v>
      </c>
      <c r="Q201" s="155">
        <v>0.3217</v>
      </c>
      <c r="R201" s="155">
        <f t="shared" si="22"/>
        <v>11.902899999999999</v>
      </c>
      <c r="S201" s="155">
        <v>0</v>
      </c>
      <c r="T201" s="156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57" t="s">
        <v>198</v>
      </c>
      <c r="AT201" s="157" t="s">
        <v>193</v>
      </c>
      <c r="AU201" s="157" t="s">
        <v>22</v>
      </c>
      <c r="AY201" s="19" t="s">
        <v>191</v>
      </c>
      <c r="BE201" s="158">
        <f t="shared" si="24"/>
        <v>0</v>
      </c>
      <c r="BF201" s="158">
        <f t="shared" si="25"/>
        <v>0</v>
      </c>
      <c r="BG201" s="158">
        <f t="shared" si="26"/>
        <v>0</v>
      </c>
      <c r="BH201" s="158">
        <f t="shared" si="27"/>
        <v>0</v>
      </c>
      <c r="BI201" s="158">
        <f t="shared" si="28"/>
        <v>0</v>
      </c>
      <c r="BJ201" s="19" t="s">
        <v>88</v>
      </c>
      <c r="BK201" s="158">
        <f t="shared" si="29"/>
        <v>0</v>
      </c>
      <c r="BL201" s="19" t="s">
        <v>198</v>
      </c>
      <c r="BM201" s="157" t="s">
        <v>1742</v>
      </c>
    </row>
    <row r="202" spans="1:65" s="2" customFormat="1" ht="14.4" customHeight="1">
      <c r="A202" s="35"/>
      <c r="B202" s="145"/>
      <c r="C202" s="180" t="s">
        <v>1316</v>
      </c>
      <c r="D202" s="180" t="s">
        <v>264</v>
      </c>
      <c r="E202" s="181" t="s">
        <v>1743</v>
      </c>
      <c r="F202" s="182" t="s">
        <v>1744</v>
      </c>
      <c r="G202" s="183" t="s">
        <v>391</v>
      </c>
      <c r="H202" s="184">
        <v>37</v>
      </c>
      <c r="I202" s="185"/>
      <c r="J202" s="186">
        <f t="shared" si="20"/>
        <v>0</v>
      </c>
      <c r="K202" s="182" t="s">
        <v>197</v>
      </c>
      <c r="L202" s="187"/>
      <c r="M202" s="188" t="s">
        <v>3</v>
      </c>
      <c r="N202" s="189" t="s">
        <v>52</v>
      </c>
      <c r="O202" s="56"/>
      <c r="P202" s="155">
        <f t="shared" si="21"/>
        <v>0</v>
      </c>
      <c r="Q202" s="155">
        <v>0.069</v>
      </c>
      <c r="R202" s="155">
        <f t="shared" si="22"/>
        <v>2.5530000000000004</v>
      </c>
      <c r="S202" s="155">
        <v>0</v>
      </c>
      <c r="T202" s="156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57" t="s">
        <v>244</v>
      </c>
      <c r="AT202" s="157" t="s">
        <v>264</v>
      </c>
      <c r="AU202" s="157" t="s">
        <v>22</v>
      </c>
      <c r="AY202" s="19" t="s">
        <v>191</v>
      </c>
      <c r="BE202" s="158">
        <f t="shared" si="24"/>
        <v>0</v>
      </c>
      <c r="BF202" s="158">
        <f t="shared" si="25"/>
        <v>0</v>
      </c>
      <c r="BG202" s="158">
        <f t="shared" si="26"/>
        <v>0</v>
      </c>
      <c r="BH202" s="158">
        <f t="shared" si="27"/>
        <v>0</v>
      </c>
      <c r="BI202" s="158">
        <f t="shared" si="28"/>
        <v>0</v>
      </c>
      <c r="BJ202" s="19" t="s">
        <v>88</v>
      </c>
      <c r="BK202" s="158">
        <f t="shared" si="29"/>
        <v>0</v>
      </c>
      <c r="BL202" s="19" t="s">
        <v>198</v>
      </c>
      <c r="BM202" s="157" t="s">
        <v>1745</v>
      </c>
    </row>
    <row r="203" spans="1:47" s="2" customFormat="1" ht="27">
      <c r="A203" s="35"/>
      <c r="B203" s="36"/>
      <c r="C203" s="35"/>
      <c r="D203" s="160" t="s">
        <v>229</v>
      </c>
      <c r="E203" s="35"/>
      <c r="F203" s="176" t="s">
        <v>1746</v>
      </c>
      <c r="G203" s="35"/>
      <c r="H203" s="35"/>
      <c r="I203" s="177"/>
      <c r="J203" s="35"/>
      <c r="K203" s="35"/>
      <c r="L203" s="36"/>
      <c r="M203" s="178"/>
      <c r="N203" s="179"/>
      <c r="O203" s="56"/>
      <c r="P203" s="56"/>
      <c r="Q203" s="56"/>
      <c r="R203" s="56"/>
      <c r="S203" s="56"/>
      <c r="T203" s="57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9" t="s">
        <v>229</v>
      </c>
      <c r="AU203" s="19" t="s">
        <v>22</v>
      </c>
    </row>
    <row r="204" spans="1:65" s="2" customFormat="1" ht="14.4" customHeight="1">
      <c r="A204" s="35"/>
      <c r="B204" s="145"/>
      <c r="C204" s="146" t="s">
        <v>1325</v>
      </c>
      <c r="D204" s="146" t="s">
        <v>193</v>
      </c>
      <c r="E204" s="147" t="s">
        <v>1747</v>
      </c>
      <c r="F204" s="148" t="s">
        <v>1748</v>
      </c>
      <c r="G204" s="149" t="s">
        <v>391</v>
      </c>
      <c r="H204" s="150">
        <v>15</v>
      </c>
      <c r="I204" s="151"/>
      <c r="J204" s="152">
        <f>ROUND(I204*H204,2)</f>
        <v>0</v>
      </c>
      <c r="K204" s="148" t="s">
        <v>197</v>
      </c>
      <c r="L204" s="36"/>
      <c r="M204" s="153" t="s">
        <v>3</v>
      </c>
      <c r="N204" s="154" t="s">
        <v>52</v>
      </c>
      <c r="O204" s="56"/>
      <c r="P204" s="155">
        <f>O204*H204</f>
        <v>0</v>
      </c>
      <c r="Q204" s="155">
        <v>0.12303</v>
      </c>
      <c r="R204" s="155">
        <f>Q204*H204</f>
        <v>1.84545</v>
      </c>
      <c r="S204" s="155">
        <v>0</v>
      </c>
      <c r="T204" s="15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57" t="s">
        <v>198</v>
      </c>
      <c r="AT204" s="157" t="s">
        <v>193</v>
      </c>
      <c r="AU204" s="157" t="s">
        <v>22</v>
      </c>
      <c r="AY204" s="19" t="s">
        <v>191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9" t="s">
        <v>88</v>
      </c>
      <c r="BK204" s="158">
        <f>ROUND(I204*H204,2)</f>
        <v>0</v>
      </c>
      <c r="BL204" s="19" t="s">
        <v>198</v>
      </c>
      <c r="BM204" s="157" t="s">
        <v>1749</v>
      </c>
    </row>
    <row r="205" spans="1:65" s="2" customFormat="1" ht="14.4" customHeight="1">
      <c r="A205" s="35"/>
      <c r="B205" s="145"/>
      <c r="C205" s="180" t="s">
        <v>1329</v>
      </c>
      <c r="D205" s="180" t="s">
        <v>264</v>
      </c>
      <c r="E205" s="181" t="s">
        <v>1750</v>
      </c>
      <c r="F205" s="182" t="s">
        <v>1751</v>
      </c>
      <c r="G205" s="183" t="s">
        <v>391</v>
      </c>
      <c r="H205" s="184">
        <v>15</v>
      </c>
      <c r="I205" s="185"/>
      <c r="J205" s="186">
        <f>ROUND(I205*H205,2)</f>
        <v>0</v>
      </c>
      <c r="K205" s="182" t="s">
        <v>197</v>
      </c>
      <c r="L205" s="187"/>
      <c r="M205" s="188" t="s">
        <v>3</v>
      </c>
      <c r="N205" s="189" t="s">
        <v>52</v>
      </c>
      <c r="O205" s="56"/>
      <c r="P205" s="155">
        <f>O205*H205</f>
        <v>0</v>
      </c>
      <c r="Q205" s="155">
        <v>0.0133</v>
      </c>
      <c r="R205" s="155">
        <f>Q205*H205</f>
        <v>0.19949999999999998</v>
      </c>
      <c r="S205" s="155">
        <v>0</v>
      </c>
      <c r="T205" s="15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57" t="s">
        <v>244</v>
      </c>
      <c r="AT205" s="157" t="s">
        <v>264</v>
      </c>
      <c r="AU205" s="157" t="s">
        <v>22</v>
      </c>
      <c r="AY205" s="19" t="s">
        <v>191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19" t="s">
        <v>88</v>
      </c>
      <c r="BK205" s="158">
        <f>ROUND(I205*H205,2)</f>
        <v>0</v>
      </c>
      <c r="BL205" s="19" t="s">
        <v>198</v>
      </c>
      <c r="BM205" s="157" t="s">
        <v>1752</v>
      </c>
    </row>
    <row r="206" spans="1:65" s="2" customFormat="1" ht="14.4" customHeight="1">
      <c r="A206" s="35"/>
      <c r="B206" s="145"/>
      <c r="C206" s="180" t="s">
        <v>1333</v>
      </c>
      <c r="D206" s="180" t="s">
        <v>264</v>
      </c>
      <c r="E206" s="181" t="s">
        <v>1753</v>
      </c>
      <c r="F206" s="182" t="s">
        <v>1754</v>
      </c>
      <c r="G206" s="183" t="s">
        <v>391</v>
      </c>
      <c r="H206" s="184">
        <v>15</v>
      </c>
      <c r="I206" s="185"/>
      <c r="J206" s="186">
        <f>ROUND(I206*H206,2)</f>
        <v>0</v>
      </c>
      <c r="K206" s="182" t="s">
        <v>197</v>
      </c>
      <c r="L206" s="187"/>
      <c r="M206" s="188" t="s">
        <v>3</v>
      </c>
      <c r="N206" s="189" t="s">
        <v>52</v>
      </c>
      <c r="O206" s="56"/>
      <c r="P206" s="155">
        <f>O206*H206</f>
        <v>0</v>
      </c>
      <c r="Q206" s="155">
        <v>0.0009</v>
      </c>
      <c r="R206" s="155">
        <f>Q206*H206</f>
        <v>0.0135</v>
      </c>
      <c r="S206" s="155">
        <v>0</v>
      </c>
      <c r="T206" s="15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57" t="s">
        <v>244</v>
      </c>
      <c r="AT206" s="157" t="s">
        <v>264</v>
      </c>
      <c r="AU206" s="157" t="s">
        <v>22</v>
      </c>
      <c r="AY206" s="19" t="s">
        <v>191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9" t="s">
        <v>88</v>
      </c>
      <c r="BK206" s="158">
        <f>ROUND(I206*H206,2)</f>
        <v>0</v>
      </c>
      <c r="BL206" s="19" t="s">
        <v>198</v>
      </c>
      <c r="BM206" s="157" t="s">
        <v>1755</v>
      </c>
    </row>
    <row r="207" spans="1:65" s="2" customFormat="1" ht="14.4" customHeight="1">
      <c r="A207" s="35"/>
      <c r="B207" s="145"/>
      <c r="C207" s="146" t="s">
        <v>1338</v>
      </c>
      <c r="D207" s="146" t="s">
        <v>193</v>
      </c>
      <c r="E207" s="147" t="s">
        <v>1756</v>
      </c>
      <c r="F207" s="148" t="s">
        <v>1757</v>
      </c>
      <c r="G207" s="149" t="s">
        <v>222</v>
      </c>
      <c r="H207" s="150">
        <v>605.33</v>
      </c>
      <c r="I207" s="151"/>
      <c r="J207" s="152">
        <f>ROUND(I207*H207,2)</f>
        <v>0</v>
      </c>
      <c r="K207" s="148" t="s">
        <v>197</v>
      </c>
      <c r="L207" s="36"/>
      <c r="M207" s="153" t="s">
        <v>3</v>
      </c>
      <c r="N207" s="154" t="s">
        <v>52</v>
      </c>
      <c r="O207" s="56"/>
      <c r="P207" s="155">
        <f>O207*H207</f>
        <v>0</v>
      </c>
      <c r="Q207" s="155">
        <v>9E-05</v>
      </c>
      <c r="R207" s="155">
        <f>Q207*H207</f>
        <v>0.054479700000000006</v>
      </c>
      <c r="S207" s="155">
        <v>0</v>
      </c>
      <c r="T207" s="15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57" t="s">
        <v>198</v>
      </c>
      <c r="AT207" s="157" t="s">
        <v>193</v>
      </c>
      <c r="AU207" s="157" t="s">
        <v>22</v>
      </c>
      <c r="AY207" s="19" t="s">
        <v>191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9" t="s">
        <v>88</v>
      </c>
      <c r="BK207" s="158">
        <f>ROUND(I207*H207,2)</f>
        <v>0</v>
      </c>
      <c r="BL207" s="19" t="s">
        <v>198</v>
      </c>
      <c r="BM207" s="157" t="s">
        <v>1758</v>
      </c>
    </row>
    <row r="208" spans="1:47" s="2" customFormat="1" ht="18">
      <c r="A208" s="35"/>
      <c r="B208" s="36"/>
      <c r="C208" s="35"/>
      <c r="D208" s="160" t="s">
        <v>229</v>
      </c>
      <c r="E208" s="35"/>
      <c r="F208" s="176" t="s">
        <v>1759</v>
      </c>
      <c r="G208" s="35"/>
      <c r="H208" s="35"/>
      <c r="I208" s="177"/>
      <c r="J208" s="35"/>
      <c r="K208" s="35"/>
      <c r="L208" s="36"/>
      <c r="M208" s="178"/>
      <c r="N208" s="179"/>
      <c r="O208" s="56"/>
      <c r="P208" s="56"/>
      <c r="Q208" s="56"/>
      <c r="R208" s="56"/>
      <c r="S208" s="56"/>
      <c r="T208" s="57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9" t="s">
        <v>229</v>
      </c>
      <c r="AU208" s="19" t="s">
        <v>22</v>
      </c>
    </row>
    <row r="209" spans="2:51" s="13" customFormat="1" ht="10">
      <c r="B209" s="159"/>
      <c r="D209" s="160" t="s">
        <v>200</v>
      </c>
      <c r="E209" s="161" t="s">
        <v>3</v>
      </c>
      <c r="F209" s="162" t="s">
        <v>1760</v>
      </c>
      <c r="H209" s="163">
        <v>605.33</v>
      </c>
      <c r="I209" s="164"/>
      <c r="L209" s="159"/>
      <c r="M209" s="165"/>
      <c r="N209" s="166"/>
      <c r="O209" s="166"/>
      <c r="P209" s="166"/>
      <c r="Q209" s="166"/>
      <c r="R209" s="166"/>
      <c r="S209" s="166"/>
      <c r="T209" s="167"/>
      <c r="AT209" s="161" t="s">
        <v>200</v>
      </c>
      <c r="AU209" s="161" t="s">
        <v>22</v>
      </c>
      <c r="AV209" s="13" t="s">
        <v>22</v>
      </c>
      <c r="AW209" s="13" t="s">
        <v>41</v>
      </c>
      <c r="AX209" s="13" t="s">
        <v>88</v>
      </c>
      <c r="AY209" s="161" t="s">
        <v>191</v>
      </c>
    </row>
    <row r="210" spans="2:63" s="12" customFormat="1" ht="22.75" customHeight="1">
      <c r="B210" s="132"/>
      <c r="D210" s="133" t="s">
        <v>80</v>
      </c>
      <c r="E210" s="143" t="s">
        <v>249</v>
      </c>
      <c r="F210" s="143" t="s">
        <v>387</v>
      </c>
      <c r="I210" s="135"/>
      <c r="J210" s="144">
        <f>BK210</f>
        <v>0</v>
      </c>
      <c r="L210" s="132"/>
      <c r="M210" s="137"/>
      <c r="N210" s="138"/>
      <c r="O210" s="138"/>
      <c r="P210" s="139">
        <f>SUM(P211:P212)</f>
        <v>0</v>
      </c>
      <c r="Q210" s="138"/>
      <c r="R210" s="139">
        <f>SUM(R211:R212)</f>
        <v>0</v>
      </c>
      <c r="S210" s="138"/>
      <c r="T210" s="140">
        <f>SUM(T211:T212)</f>
        <v>0</v>
      </c>
      <c r="AR210" s="133" t="s">
        <v>88</v>
      </c>
      <c r="AT210" s="141" t="s">
        <v>80</v>
      </c>
      <c r="AU210" s="141" t="s">
        <v>88</v>
      </c>
      <c r="AY210" s="133" t="s">
        <v>191</v>
      </c>
      <c r="BK210" s="142">
        <f>SUM(BK211:BK212)</f>
        <v>0</v>
      </c>
    </row>
    <row r="211" spans="1:65" s="2" customFormat="1" ht="14.4" customHeight="1">
      <c r="A211" s="35"/>
      <c r="B211" s="145"/>
      <c r="C211" s="146" t="s">
        <v>1342</v>
      </c>
      <c r="D211" s="146" t="s">
        <v>193</v>
      </c>
      <c r="E211" s="147" t="s">
        <v>1301</v>
      </c>
      <c r="F211" s="148" t="s">
        <v>1302</v>
      </c>
      <c r="G211" s="149" t="s">
        <v>222</v>
      </c>
      <c r="H211" s="150">
        <v>22.56</v>
      </c>
      <c r="I211" s="151"/>
      <c r="J211" s="152">
        <f>ROUND(I211*H211,2)</f>
        <v>0</v>
      </c>
      <c r="K211" s="148" t="s">
        <v>197</v>
      </c>
      <c r="L211" s="36"/>
      <c r="M211" s="153" t="s">
        <v>3</v>
      </c>
      <c r="N211" s="154" t="s">
        <v>52</v>
      </c>
      <c r="O211" s="56"/>
      <c r="P211" s="155">
        <f>O211*H211</f>
        <v>0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57" t="s">
        <v>198</v>
      </c>
      <c r="AT211" s="157" t="s">
        <v>193</v>
      </c>
      <c r="AU211" s="157" t="s">
        <v>22</v>
      </c>
      <c r="AY211" s="19" t="s">
        <v>191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9" t="s">
        <v>88</v>
      </c>
      <c r="BK211" s="158">
        <f>ROUND(I211*H211,2)</f>
        <v>0</v>
      </c>
      <c r="BL211" s="19" t="s">
        <v>198</v>
      </c>
      <c r="BM211" s="157" t="s">
        <v>1761</v>
      </c>
    </row>
    <row r="212" spans="2:51" s="13" customFormat="1" ht="10">
      <c r="B212" s="159"/>
      <c r="D212" s="160" t="s">
        <v>200</v>
      </c>
      <c r="E212" s="161" t="s">
        <v>3</v>
      </c>
      <c r="F212" s="162" t="s">
        <v>1762</v>
      </c>
      <c r="H212" s="163">
        <v>22.56</v>
      </c>
      <c r="I212" s="164"/>
      <c r="L212" s="159"/>
      <c r="M212" s="165"/>
      <c r="N212" s="166"/>
      <c r="O212" s="166"/>
      <c r="P212" s="166"/>
      <c r="Q212" s="166"/>
      <c r="R212" s="166"/>
      <c r="S212" s="166"/>
      <c r="T212" s="167"/>
      <c r="AT212" s="161" t="s">
        <v>200</v>
      </c>
      <c r="AU212" s="161" t="s">
        <v>22</v>
      </c>
      <c r="AV212" s="13" t="s">
        <v>22</v>
      </c>
      <c r="AW212" s="13" t="s">
        <v>41</v>
      </c>
      <c r="AX212" s="13" t="s">
        <v>88</v>
      </c>
      <c r="AY212" s="161" t="s">
        <v>191</v>
      </c>
    </row>
    <row r="213" spans="2:63" s="12" customFormat="1" ht="22.75" customHeight="1">
      <c r="B213" s="132"/>
      <c r="D213" s="133" t="s">
        <v>80</v>
      </c>
      <c r="E213" s="143" t="s">
        <v>1323</v>
      </c>
      <c r="F213" s="143" t="s">
        <v>1324</v>
      </c>
      <c r="I213" s="135"/>
      <c r="J213" s="144">
        <f>BK213</f>
        <v>0</v>
      </c>
      <c r="L213" s="132"/>
      <c r="M213" s="137"/>
      <c r="N213" s="138"/>
      <c r="O213" s="138"/>
      <c r="P213" s="139">
        <f>SUM(P214:P221)</f>
        <v>0</v>
      </c>
      <c r="Q213" s="138"/>
      <c r="R213" s="139">
        <f>SUM(R214:R221)</f>
        <v>0</v>
      </c>
      <c r="S213" s="138"/>
      <c r="T213" s="140">
        <f>SUM(T214:T221)</f>
        <v>0</v>
      </c>
      <c r="AR213" s="133" t="s">
        <v>88</v>
      </c>
      <c r="AT213" s="141" t="s">
        <v>80</v>
      </c>
      <c r="AU213" s="141" t="s">
        <v>88</v>
      </c>
      <c r="AY213" s="133" t="s">
        <v>191</v>
      </c>
      <c r="BK213" s="142">
        <f>SUM(BK214:BK221)</f>
        <v>0</v>
      </c>
    </row>
    <row r="214" spans="1:65" s="2" customFormat="1" ht="24.15" customHeight="1">
      <c r="A214" s="35"/>
      <c r="B214" s="145"/>
      <c r="C214" s="146" t="s">
        <v>1347</v>
      </c>
      <c r="D214" s="146" t="s">
        <v>193</v>
      </c>
      <c r="E214" s="147" t="s">
        <v>1326</v>
      </c>
      <c r="F214" s="148" t="s">
        <v>1327</v>
      </c>
      <c r="G214" s="149" t="s">
        <v>252</v>
      </c>
      <c r="H214" s="150">
        <v>13.636</v>
      </c>
      <c r="I214" s="151"/>
      <c r="J214" s="152">
        <f>ROUND(I214*H214,2)</f>
        <v>0</v>
      </c>
      <c r="K214" s="148" t="s">
        <v>197</v>
      </c>
      <c r="L214" s="36"/>
      <c r="M214" s="153" t="s">
        <v>3</v>
      </c>
      <c r="N214" s="154" t="s">
        <v>52</v>
      </c>
      <c r="O214" s="56"/>
      <c r="P214" s="155">
        <f>O214*H214</f>
        <v>0</v>
      </c>
      <c r="Q214" s="155">
        <v>0</v>
      </c>
      <c r="R214" s="155">
        <f>Q214*H214</f>
        <v>0</v>
      </c>
      <c r="S214" s="155">
        <v>0</v>
      </c>
      <c r="T214" s="15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57" t="s">
        <v>198</v>
      </c>
      <c r="AT214" s="157" t="s">
        <v>193</v>
      </c>
      <c r="AU214" s="157" t="s">
        <v>22</v>
      </c>
      <c r="AY214" s="19" t="s">
        <v>191</v>
      </c>
      <c r="BE214" s="158">
        <f>IF(N214="základní",J214,0)</f>
        <v>0</v>
      </c>
      <c r="BF214" s="158">
        <f>IF(N214="snížená",J214,0)</f>
        <v>0</v>
      </c>
      <c r="BG214" s="158">
        <f>IF(N214="zákl. přenesená",J214,0)</f>
        <v>0</v>
      </c>
      <c r="BH214" s="158">
        <f>IF(N214="sníž. přenesená",J214,0)</f>
        <v>0</v>
      </c>
      <c r="BI214" s="158">
        <f>IF(N214="nulová",J214,0)</f>
        <v>0</v>
      </c>
      <c r="BJ214" s="19" t="s">
        <v>88</v>
      </c>
      <c r="BK214" s="158">
        <f>ROUND(I214*H214,2)</f>
        <v>0</v>
      </c>
      <c r="BL214" s="19" t="s">
        <v>198</v>
      </c>
      <c r="BM214" s="157" t="s">
        <v>1763</v>
      </c>
    </row>
    <row r="215" spans="1:65" s="2" customFormat="1" ht="14.4" customHeight="1">
      <c r="A215" s="35"/>
      <c r="B215" s="145"/>
      <c r="C215" s="146" t="s">
        <v>1352</v>
      </c>
      <c r="D215" s="146" t="s">
        <v>193</v>
      </c>
      <c r="E215" s="147" t="s">
        <v>1330</v>
      </c>
      <c r="F215" s="148" t="s">
        <v>1331</v>
      </c>
      <c r="G215" s="149" t="s">
        <v>252</v>
      </c>
      <c r="H215" s="150">
        <v>13.636</v>
      </c>
      <c r="I215" s="151"/>
      <c r="J215" s="152">
        <f>ROUND(I215*H215,2)</f>
        <v>0</v>
      </c>
      <c r="K215" s="148" t="s">
        <v>197</v>
      </c>
      <c r="L215" s="36"/>
      <c r="M215" s="153" t="s">
        <v>3</v>
      </c>
      <c r="N215" s="154" t="s">
        <v>52</v>
      </c>
      <c r="O215" s="56"/>
      <c r="P215" s="155">
        <f>O215*H215</f>
        <v>0</v>
      </c>
      <c r="Q215" s="155">
        <v>0</v>
      </c>
      <c r="R215" s="155">
        <f>Q215*H215</f>
        <v>0</v>
      </c>
      <c r="S215" s="155">
        <v>0</v>
      </c>
      <c r="T215" s="15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57" t="s">
        <v>198</v>
      </c>
      <c r="AT215" s="157" t="s">
        <v>193</v>
      </c>
      <c r="AU215" s="157" t="s">
        <v>22</v>
      </c>
      <c r="AY215" s="19" t="s">
        <v>191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9" t="s">
        <v>88</v>
      </c>
      <c r="BK215" s="158">
        <f>ROUND(I215*H215,2)</f>
        <v>0</v>
      </c>
      <c r="BL215" s="19" t="s">
        <v>198</v>
      </c>
      <c r="BM215" s="157" t="s">
        <v>1764</v>
      </c>
    </row>
    <row r="216" spans="1:65" s="2" customFormat="1" ht="24.15" customHeight="1">
      <c r="A216" s="35"/>
      <c r="B216" s="145"/>
      <c r="C216" s="146" t="s">
        <v>1356</v>
      </c>
      <c r="D216" s="146" t="s">
        <v>193</v>
      </c>
      <c r="E216" s="147" t="s">
        <v>1334</v>
      </c>
      <c r="F216" s="148" t="s">
        <v>1335</v>
      </c>
      <c r="G216" s="149" t="s">
        <v>252</v>
      </c>
      <c r="H216" s="150">
        <v>68.18</v>
      </c>
      <c r="I216" s="151"/>
      <c r="J216" s="152">
        <f>ROUND(I216*H216,2)</f>
        <v>0</v>
      </c>
      <c r="K216" s="148" t="s">
        <v>197</v>
      </c>
      <c r="L216" s="36"/>
      <c r="M216" s="153" t="s">
        <v>3</v>
      </c>
      <c r="N216" s="154" t="s">
        <v>52</v>
      </c>
      <c r="O216" s="56"/>
      <c r="P216" s="155">
        <f>O216*H216</f>
        <v>0</v>
      </c>
      <c r="Q216" s="155">
        <v>0</v>
      </c>
      <c r="R216" s="155">
        <f>Q216*H216</f>
        <v>0</v>
      </c>
      <c r="S216" s="155">
        <v>0</v>
      </c>
      <c r="T216" s="15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57" t="s">
        <v>198</v>
      </c>
      <c r="AT216" s="157" t="s">
        <v>193</v>
      </c>
      <c r="AU216" s="157" t="s">
        <v>22</v>
      </c>
      <c r="AY216" s="19" t="s">
        <v>191</v>
      </c>
      <c r="BE216" s="158">
        <f>IF(N216="základní",J216,0)</f>
        <v>0</v>
      </c>
      <c r="BF216" s="158">
        <f>IF(N216="snížená",J216,0)</f>
        <v>0</v>
      </c>
      <c r="BG216" s="158">
        <f>IF(N216="zákl. přenesená",J216,0)</f>
        <v>0</v>
      </c>
      <c r="BH216" s="158">
        <f>IF(N216="sníž. přenesená",J216,0)</f>
        <v>0</v>
      </c>
      <c r="BI216" s="158">
        <f>IF(N216="nulová",J216,0)</f>
        <v>0</v>
      </c>
      <c r="BJ216" s="19" t="s">
        <v>88</v>
      </c>
      <c r="BK216" s="158">
        <f>ROUND(I216*H216,2)</f>
        <v>0</v>
      </c>
      <c r="BL216" s="19" t="s">
        <v>198</v>
      </c>
      <c r="BM216" s="157" t="s">
        <v>1765</v>
      </c>
    </row>
    <row r="217" spans="2:51" s="13" customFormat="1" ht="10">
      <c r="B217" s="159"/>
      <c r="D217" s="160" t="s">
        <v>200</v>
      </c>
      <c r="E217" s="161" t="s">
        <v>3</v>
      </c>
      <c r="F217" s="162" t="s">
        <v>1766</v>
      </c>
      <c r="H217" s="163">
        <v>68.18</v>
      </c>
      <c r="I217" s="164"/>
      <c r="L217" s="159"/>
      <c r="M217" s="165"/>
      <c r="N217" s="166"/>
      <c r="O217" s="166"/>
      <c r="P217" s="166"/>
      <c r="Q217" s="166"/>
      <c r="R217" s="166"/>
      <c r="S217" s="166"/>
      <c r="T217" s="167"/>
      <c r="AT217" s="161" t="s">
        <v>200</v>
      </c>
      <c r="AU217" s="161" t="s">
        <v>22</v>
      </c>
      <c r="AV217" s="13" t="s">
        <v>22</v>
      </c>
      <c r="AW217" s="13" t="s">
        <v>41</v>
      </c>
      <c r="AX217" s="13" t="s">
        <v>88</v>
      </c>
      <c r="AY217" s="161" t="s">
        <v>191</v>
      </c>
    </row>
    <row r="218" spans="1:65" s="2" customFormat="1" ht="24.15" customHeight="1">
      <c r="A218" s="35"/>
      <c r="B218" s="145"/>
      <c r="C218" s="146" t="s">
        <v>1767</v>
      </c>
      <c r="D218" s="146" t="s">
        <v>193</v>
      </c>
      <c r="E218" s="147" t="s">
        <v>1339</v>
      </c>
      <c r="F218" s="148" t="s">
        <v>251</v>
      </c>
      <c r="G218" s="149" t="s">
        <v>252</v>
      </c>
      <c r="H218" s="150">
        <v>8.044</v>
      </c>
      <c r="I218" s="151"/>
      <c r="J218" s="152">
        <f>ROUND(I218*H218,2)</f>
        <v>0</v>
      </c>
      <c r="K218" s="148" t="s">
        <v>197</v>
      </c>
      <c r="L218" s="36"/>
      <c r="M218" s="153" t="s">
        <v>3</v>
      </c>
      <c r="N218" s="154" t="s">
        <v>52</v>
      </c>
      <c r="O218" s="56"/>
      <c r="P218" s="155">
        <f>O218*H218</f>
        <v>0</v>
      </c>
      <c r="Q218" s="155">
        <v>0</v>
      </c>
      <c r="R218" s="155">
        <f>Q218*H218</f>
        <v>0</v>
      </c>
      <c r="S218" s="155">
        <v>0</v>
      </c>
      <c r="T218" s="15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57" t="s">
        <v>198</v>
      </c>
      <c r="AT218" s="157" t="s">
        <v>193</v>
      </c>
      <c r="AU218" s="157" t="s">
        <v>22</v>
      </c>
      <c r="AY218" s="19" t="s">
        <v>191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9" t="s">
        <v>88</v>
      </c>
      <c r="BK218" s="158">
        <f>ROUND(I218*H218,2)</f>
        <v>0</v>
      </c>
      <c r="BL218" s="19" t="s">
        <v>198</v>
      </c>
      <c r="BM218" s="157" t="s">
        <v>1768</v>
      </c>
    </row>
    <row r="219" spans="2:51" s="13" customFormat="1" ht="10">
      <c r="B219" s="159"/>
      <c r="D219" s="160" t="s">
        <v>200</v>
      </c>
      <c r="E219" s="161" t="s">
        <v>3</v>
      </c>
      <c r="F219" s="162" t="s">
        <v>1769</v>
      </c>
      <c r="H219" s="163">
        <v>8.044</v>
      </c>
      <c r="I219" s="164"/>
      <c r="L219" s="159"/>
      <c r="M219" s="165"/>
      <c r="N219" s="166"/>
      <c r="O219" s="166"/>
      <c r="P219" s="166"/>
      <c r="Q219" s="166"/>
      <c r="R219" s="166"/>
      <c r="S219" s="166"/>
      <c r="T219" s="167"/>
      <c r="AT219" s="161" t="s">
        <v>200</v>
      </c>
      <c r="AU219" s="161" t="s">
        <v>22</v>
      </c>
      <c r="AV219" s="13" t="s">
        <v>22</v>
      </c>
      <c r="AW219" s="13" t="s">
        <v>41</v>
      </c>
      <c r="AX219" s="13" t="s">
        <v>88</v>
      </c>
      <c r="AY219" s="161" t="s">
        <v>191</v>
      </c>
    </row>
    <row r="220" spans="1:65" s="2" customFormat="1" ht="24.15" customHeight="1">
      <c r="A220" s="35"/>
      <c r="B220" s="145"/>
      <c r="C220" s="146" t="s">
        <v>1770</v>
      </c>
      <c r="D220" s="146" t="s">
        <v>193</v>
      </c>
      <c r="E220" s="147" t="s">
        <v>1348</v>
      </c>
      <c r="F220" s="148" t="s">
        <v>1349</v>
      </c>
      <c r="G220" s="149" t="s">
        <v>252</v>
      </c>
      <c r="H220" s="150">
        <v>5.761</v>
      </c>
      <c r="I220" s="151"/>
      <c r="J220" s="152">
        <f>ROUND(I220*H220,2)</f>
        <v>0</v>
      </c>
      <c r="K220" s="148" t="s">
        <v>197</v>
      </c>
      <c r="L220" s="36"/>
      <c r="M220" s="153" t="s">
        <v>3</v>
      </c>
      <c r="N220" s="154" t="s">
        <v>52</v>
      </c>
      <c r="O220" s="56"/>
      <c r="P220" s="155">
        <f>O220*H220</f>
        <v>0</v>
      </c>
      <c r="Q220" s="155">
        <v>0</v>
      </c>
      <c r="R220" s="155">
        <f>Q220*H220</f>
        <v>0</v>
      </c>
      <c r="S220" s="155">
        <v>0</v>
      </c>
      <c r="T220" s="15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57" t="s">
        <v>198</v>
      </c>
      <c r="AT220" s="157" t="s">
        <v>193</v>
      </c>
      <c r="AU220" s="157" t="s">
        <v>22</v>
      </c>
      <c r="AY220" s="19" t="s">
        <v>191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9" t="s">
        <v>88</v>
      </c>
      <c r="BK220" s="158">
        <f>ROUND(I220*H220,2)</f>
        <v>0</v>
      </c>
      <c r="BL220" s="19" t="s">
        <v>198</v>
      </c>
      <c r="BM220" s="157" t="s">
        <v>1771</v>
      </c>
    </row>
    <row r="221" spans="2:51" s="13" customFormat="1" ht="10">
      <c r="B221" s="159"/>
      <c r="D221" s="160" t="s">
        <v>200</v>
      </c>
      <c r="E221" s="161" t="s">
        <v>3</v>
      </c>
      <c r="F221" s="162" t="s">
        <v>1772</v>
      </c>
      <c r="H221" s="163">
        <v>5.761</v>
      </c>
      <c r="I221" s="164"/>
      <c r="L221" s="159"/>
      <c r="M221" s="165"/>
      <c r="N221" s="166"/>
      <c r="O221" s="166"/>
      <c r="P221" s="166"/>
      <c r="Q221" s="166"/>
      <c r="R221" s="166"/>
      <c r="S221" s="166"/>
      <c r="T221" s="167"/>
      <c r="AT221" s="161" t="s">
        <v>200</v>
      </c>
      <c r="AU221" s="161" t="s">
        <v>22</v>
      </c>
      <c r="AV221" s="13" t="s">
        <v>22</v>
      </c>
      <c r="AW221" s="13" t="s">
        <v>41</v>
      </c>
      <c r="AX221" s="13" t="s">
        <v>88</v>
      </c>
      <c r="AY221" s="161" t="s">
        <v>191</v>
      </c>
    </row>
    <row r="222" spans="2:63" s="12" customFormat="1" ht="22.75" customHeight="1">
      <c r="B222" s="132"/>
      <c r="D222" s="133" t="s">
        <v>80</v>
      </c>
      <c r="E222" s="143" t="s">
        <v>465</v>
      </c>
      <c r="F222" s="143" t="s">
        <v>466</v>
      </c>
      <c r="I222" s="135"/>
      <c r="J222" s="144">
        <f>BK222</f>
        <v>0</v>
      </c>
      <c r="L222" s="132"/>
      <c r="M222" s="137"/>
      <c r="N222" s="138"/>
      <c r="O222" s="138"/>
      <c r="P222" s="139">
        <f>SUM(P223:P224)</f>
        <v>0</v>
      </c>
      <c r="Q222" s="138"/>
      <c r="R222" s="139">
        <f>SUM(R223:R224)</f>
        <v>0</v>
      </c>
      <c r="S222" s="138"/>
      <c r="T222" s="140">
        <f>SUM(T223:T224)</f>
        <v>0</v>
      </c>
      <c r="AR222" s="133" t="s">
        <v>88</v>
      </c>
      <c r="AT222" s="141" t="s">
        <v>80</v>
      </c>
      <c r="AU222" s="141" t="s">
        <v>88</v>
      </c>
      <c r="AY222" s="133" t="s">
        <v>191</v>
      </c>
      <c r="BK222" s="142">
        <f>SUM(BK223:BK224)</f>
        <v>0</v>
      </c>
    </row>
    <row r="223" spans="1:65" s="2" customFormat="1" ht="24.15" customHeight="1">
      <c r="A223" s="35"/>
      <c r="B223" s="145"/>
      <c r="C223" s="146" t="s">
        <v>1773</v>
      </c>
      <c r="D223" s="146" t="s">
        <v>193</v>
      </c>
      <c r="E223" s="147" t="s">
        <v>1353</v>
      </c>
      <c r="F223" s="148" t="s">
        <v>1354</v>
      </c>
      <c r="G223" s="149" t="s">
        <v>252</v>
      </c>
      <c r="H223" s="150">
        <v>43.131</v>
      </c>
      <c r="I223" s="151"/>
      <c r="J223" s="152">
        <f>ROUND(I223*H223,2)</f>
        <v>0</v>
      </c>
      <c r="K223" s="148" t="s">
        <v>197</v>
      </c>
      <c r="L223" s="36"/>
      <c r="M223" s="153" t="s">
        <v>3</v>
      </c>
      <c r="N223" s="154" t="s">
        <v>52</v>
      </c>
      <c r="O223" s="56"/>
      <c r="P223" s="155">
        <f>O223*H223</f>
        <v>0</v>
      </c>
      <c r="Q223" s="155">
        <v>0</v>
      </c>
      <c r="R223" s="155">
        <f>Q223*H223</f>
        <v>0</v>
      </c>
      <c r="S223" s="155">
        <v>0</v>
      </c>
      <c r="T223" s="15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57" t="s">
        <v>198</v>
      </c>
      <c r="AT223" s="157" t="s">
        <v>193</v>
      </c>
      <c r="AU223" s="157" t="s">
        <v>22</v>
      </c>
      <c r="AY223" s="19" t="s">
        <v>191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9" t="s">
        <v>88</v>
      </c>
      <c r="BK223" s="158">
        <f>ROUND(I223*H223,2)</f>
        <v>0</v>
      </c>
      <c r="BL223" s="19" t="s">
        <v>198</v>
      </c>
      <c r="BM223" s="157" t="s">
        <v>1774</v>
      </c>
    </row>
    <row r="224" spans="1:65" s="2" customFormat="1" ht="24.15" customHeight="1">
      <c r="A224" s="35"/>
      <c r="B224" s="145"/>
      <c r="C224" s="146" t="s">
        <v>1775</v>
      </c>
      <c r="D224" s="146" t="s">
        <v>193</v>
      </c>
      <c r="E224" s="147" t="s">
        <v>1357</v>
      </c>
      <c r="F224" s="148" t="s">
        <v>1358</v>
      </c>
      <c r="G224" s="149" t="s">
        <v>252</v>
      </c>
      <c r="H224" s="150">
        <v>43.131</v>
      </c>
      <c r="I224" s="151"/>
      <c r="J224" s="152">
        <f>ROUND(I224*H224,2)</f>
        <v>0</v>
      </c>
      <c r="K224" s="148" t="s">
        <v>197</v>
      </c>
      <c r="L224" s="36"/>
      <c r="M224" s="153" t="s">
        <v>3</v>
      </c>
      <c r="N224" s="154" t="s">
        <v>52</v>
      </c>
      <c r="O224" s="56"/>
      <c r="P224" s="155">
        <f>O224*H224</f>
        <v>0</v>
      </c>
      <c r="Q224" s="155">
        <v>0</v>
      </c>
      <c r="R224" s="155">
        <f>Q224*H224</f>
        <v>0</v>
      </c>
      <c r="S224" s="155">
        <v>0</v>
      </c>
      <c r="T224" s="15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57" t="s">
        <v>198</v>
      </c>
      <c r="AT224" s="157" t="s">
        <v>193</v>
      </c>
      <c r="AU224" s="157" t="s">
        <v>22</v>
      </c>
      <c r="AY224" s="19" t="s">
        <v>191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9" t="s">
        <v>88</v>
      </c>
      <c r="BK224" s="158">
        <f>ROUND(I224*H224,2)</f>
        <v>0</v>
      </c>
      <c r="BL224" s="19" t="s">
        <v>198</v>
      </c>
      <c r="BM224" s="157" t="s">
        <v>1776</v>
      </c>
    </row>
    <row r="225" spans="2:63" s="12" customFormat="1" ht="25.9" customHeight="1">
      <c r="B225" s="132"/>
      <c r="D225" s="133" t="s">
        <v>80</v>
      </c>
      <c r="E225" s="134" t="s">
        <v>813</v>
      </c>
      <c r="F225" s="134" t="s">
        <v>814</v>
      </c>
      <c r="I225" s="135"/>
      <c r="J225" s="136">
        <f>BK225</f>
        <v>0</v>
      </c>
      <c r="L225" s="132"/>
      <c r="M225" s="137"/>
      <c r="N225" s="138"/>
      <c r="O225" s="138"/>
      <c r="P225" s="139">
        <f>P226+P229</f>
        <v>0</v>
      </c>
      <c r="Q225" s="138"/>
      <c r="R225" s="139">
        <f>R226+R229</f>
        <v>0.0478761</v>
      </c>
      <c r="S225" s="138"/>
      <c r="T225" s="140">
        <f>T226+T229</f>
        <v>0</v>
      </c>
      <c r="AR225" s="133" t="s">
        <v>22</v>
      </c>
      <c r="AT225" s="141" t="s">
        <v>80</v>
      </c>
      <c r="AU225" s="141" t="s">
        <v>81</v>
      </c>
      <c r="AY225" s="133" t="s">
        <v>191</v>
      </c>
      <c r="BK225" s="142">
        <f>BK226+BK229</f>
        <v>0</v>
      </c>
    </row>
    <row r="226" spans="2:63" s="12" customFormat="1" ht="22.75" customHeight="1">
      <c r="B226" s="132"/>
      <c r="D226" s="133" t="s">
        <v>80</v>
      </c>
      <c r="E226" s="143" t="s">
        <v>1777</v>
      </c>
      <c r="F226" s="143" t="s">
        <v>1778</v>
      </c>
      <c r="I226" s="135"/>
      <c r="J226" s="144">
        <f>BK226</f>
        <v>0</v>
      </c>
      <c r="L226" s="132"/>
      <c r="M226" s="137"/>
      <c r="N226" s="138"/>
      <c r="O226" s="138"/>
      <c r="P226" s="139">
        <f>SUM(P227:P228)</f>
        <v>0</v>
      </c>
      <c r="Q226" s="138"/>
      <c r="R226" s="139">
        <f>SUM(R227:R228)</f>
        <v>0.005503</v>
      </c>
      <c r="S226" s="138"/>
      <c r="T226" s="140">
        <f>SUM(T227:T228)</f>
        <v>0</v>
      </c>
      <c r="AR226" s="133" t="s">
        <v>22</v>
      </c>
      <c r="AT226" s="141" t="s">
        <v>80</v>
      </c>
      <c r="AU226" s="141" t="s">
        <v>88</v>
      </c>
      <c r="AY226" s="133" t="s">
        <v>191</v>
      </c>
      <c r="BK226" s="142">
        <f>SUM(BK227:BK228)</f>
        <v>0</v>
      </c>
    </row>
    <row r="227" spans="1:65" s="2" customFormat="1" ht="24.15" customHeight="1">
      <c r="A227" s="35"/>
      <c r="B227" s="145"/>
      <c r="C227" s="146" t="s">
        <v>1779</v>
      </c>
      <c r="D227" s="146" t="s">
        <v>193</v>
      </c>
      <c r="E227" s="147" t="s">
        <v>1780</v>
      </c>
      <c r="F227" s="148" t="s">
        <v>1781</v>
      </c>
      <c r="G227" s="149" t="s">
        <v>222</v>
      </c>
      <c r="H227" s="150">
        <v>550.3</v>
      </c>
      <c r="I227" s="151"/>
      <c r="J227" s="152">
        <f>ROUND(I227*H227,2)</f>
        <v>0</v>
      </c>
      <c r="K227" s="148" t="s">
        <v>197</v>
      </c>
      <c r="L227" s="36"/>
      <c r="M227" s="153" t="s">
        <v>3</v>
      </c>
      <c r="N227" s="154" t="s">
        <v>52</v>
      </c>
      <c r="O227" s="56"/>
      <c r="P227" s="155">
        <f>O227*H227</f>
        <v>0</v>
      </c>
      <c r="Q227" s="155">
        <v>1E-05</v>
      </c>
      <c r="R227" s="155">
        <f>Q227*H227</f>
        <v>0.005503</v>
      </c>
      <c r="S227" s="155">
        <v>0</v>
      </c>
      <c r="T227" s="15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57" t="s">
        <v>296</v>
      </c>
      <c r="AT227" s="157" t="s">
        <v>193</v>
      </c>
      <c r="AU227" s="157" t="s">
        <v>22</v>
      </c>
      <c r="AY227" s="19" t="s">
        <v>191</v>
      </c>
      <c r="BE227" s="158">
        <f>IF(N227="základní",J227,0)</f>
        <v>0</v>
      </c>
      <c r="BF227" s="158">
        <f>IF(N227="snížená",J227,0)</f>
        <v>0</v>
      </c>
      <c r="BG227" s="158">
        <f>IF(N227="zákl. přenesená",J227,0)</f>
        <v>0</v>
      </c>
      <c r="BH227" s="158">
        <f>IF(N227="sníž. přenesená",J227,0)</f>
        <v>0</v>
      </c>
      <c r="BI227" s="158">
        <f>IF(N227="nulová",J227,0)</f>
        <v>0</v>
      </c>
      <c r="BJ227" s="19" t="s">
        <v>88</v>
      </c>
      <c r="BK227" s="158">
        <f>ROUND(I227*H227,2)</f>
        <v>0</v>
      </c>
      <c r="BL227" s="19" t="s">
        <v>296</v>
      </c>
      <c r="BM227" s="157" t="s">
        <v>1782</v>
      </c>
    </row>
    <row r="228" spans="1:47" s="2" customFormat="1" ht="27">
      <c r="A228" s="35"/>
      <c r="B228" s="36"/>
      <c r="C228" s="35"/>
      <c r="D228" s="160" t="s">
        <v>229</v>
      </c>
      <c r="E228" s="35"/>
      <c r="F228" s="176" t="s">
        <v>1783</v>
      </c>
      <c r="G228" s="35"/>
      <c r="H228" s="35"/>
      <c r="I228" s="177"/>
      <c r="J228" s="35"/>
      <c r="K228" s="35"/>
      <c r="L228" s="36"/>
      <c r="M228" s="178"/>
      <c r="N228" s="179"/>
      <c r="O228" s="56"/>
      <c r="P228" s="56"/>
      <c r="Q228" s="56"/>
      <c r="R228" s="56"/>
      <c r="S228" s="56"/>
      <c r="T228" s="57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9" t="s">
        <v>229</v>
      </c>
      <c r="AU228" s="19" t="s">
        <v>22</v>
      </c>
    </row>
    <row r="229" spans="2:63" s="12" customFormat="1" ht="22.75" customHeight="1">
      <c r="B229" s="132"/>
      <c r="D229" s="133" t="s">
        <v>80</v>
      </c>
      <c r="E229" s="143" t="s">
        <v>1784</v>
      </c>
      <c r="F229" s="143" t="s">
        <v>1785</v>
      </c>
      <c r="I229" s="135"/>
      <c r="J229" s="144">
        <f>BK229</f>
        <v>0</v>
      </c>
      <c r="L229" s="132"/>
      <c r="M229" s="137"/>
      <c r="N229" s="138"/>
      <c r="O229" s="138"/>
      <c r="P229" s="139">
        <f>SUM(P230:P234)</f>
        <v>0</v>
      </c>
      <c r="Q229" s="138"/>
      <c r="R229" s="139">
        <f>SUM(R230:R234)</f>
        <v>0.0423731</v>
      </c>
      <c r="S229" s="138"/>
      <c r="T229" s="140">
        <f>SUM(T230:T234)</f>
        <v>0</v>
      </c>
      <c r="AR229" s="133" t="s">
        <v>22</v>
      </c>
      <c r="AT229" s="141" t="s">
        <v>80</v>
      </c>
      <c r="AU229" s="141" t="s">
        <v>88</v>
      </c>
      <c r="AY229" s="133" t="s">
        <v>191</v>
      </c>
      <c r="BK229" s="142">
        <f>SUM(BK230:BK234)</f>
        <v>0</v>
      </c>
    </row>
    <row r="230" spans="1:65" s="2" customFormat="1" ht="24.15" customHeight="1">
      <c r="A230" s="35"/>
      <c r="B230" s="145"/>
      <c r="C230" s="146" t="s">
        <v>1786</v>
      </c>
      <c r="D230" s="146" t="s">
        <v>193</v>
      </c>
      <c r="E230" s="147" t="s">
        <v>1787</v>
      </c>
      <c r="F230" s="148" t="s">
        <v>1788</v>
      </c>
      <c r="G230" s="149" t="s">
        <v>222</v>
      </c>
      <c r="H230" s="150">
        <v>605.33</v>
      </c>
      <c r="I230" s="151"/>
      <c r="J230" s="152">
        <f>ROUND(I230*H230,2)</f>
        <v>0</v>
      </c>
      <c r="K230" s="148" t="s">
        <v>197</v>
      </c>
      <c r="L230" s="36"/>
      <c r="M230" s="153" t="s">
        <v>3</v>
      </c>
      <c r="N230" s="154" t="s">
        <v>52</v>
      </c>
      <c r="O230" s="56"/>
      <c r="P230" s="155">
        <f>O230*H230</f>
        <v>0</v>
      </c>
      <c r="Q230" s="155">
        <v>0</v>
      </c>
      <c r="R230" s="155">
        <f>Q230*H230</f>
        <v>0</v>
      </c>
      <c r="S230" s="155">
        <v>0</v>
      </c>
      <c r="T230" s="156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57" t="s">
        <v>296</v>
      </c>
      <c r="AT230" s="157" t="s">
        <v>193</v>
      </c>
      <c r="AU230" s="157" t="s">
        <v>22</v>
      </c>
      <c r="AY230" s="19" t="s">
        <v>191</v>
      </c>
      <c r="BE230" s="158">
        <f>IF(N230="základní",J230,0)</f>
        <v>0</v>
      </c>
      <c r="BF230" s="158">
        <f>IF(N230="snížená",J230,0)</f>
        <v>0</v>
      </c>
      <c r="BG230" s="158">
        <f>IF(N230="zákl. přenesená",J230,0)</f>
        <v>0</v>
      </c>
      <c r="BH230" s="158">
        <f>IF(N230="sníž. přenesená",J230,0)</f>
        <v>0</v>
      </c>
      <c r="BI230" s="158">
        <f>IF(N230="nulová",J230,0)</f>
        <v>0</v>
      </c>
      <c r="BJ230" s="19" t="s">
        <v>88</v>
      </c>
      <c r="BK230" s="158">
        <f>ROUND(I230*H230,2)</f>
        <v>0</v>
      </c>
      <c r="BL230" s="19" t="s">
        <v>296</v>
      </c>
      <c r="BM230" s="157" t="s">
        <v>1789</v>
      </c>
    </row>
    <row r="231" spans="2:51" s="13" customFormat="1" ht="10">
      <c r="B231" s="159"/>
      <c r="D231" s="160" t="s">
        <v>200</v>
      </c>
      <c r="E231" s="161" t="s">
        <v>3</v>
      </c>
      <c r="F231" s="162" t="s">
        <v>1760</v>
      </c>
      <c r="H231" s="163">
        <v>605.33</v>
      </c>
      <c r="I231" s="164"/>
      <c r="L231" s="159"/>
      <c r="M231" s="165"/>
      <c r="N231" s="166"/>
      <c r="O231" s="166"/>
      <c r="P231" s="166"/>
      <c r="Q231" s="166"/>
      <c r="R231" s="166"/>
      <c r="S231" s="166"/>
      <c r="T231" s="167"/>
      <c r="AT231" s="161" t="s">
        <v>200</v>
      </c>
      <c r="AU231" s="161" t="s">
        <v>22</v>
      </c>
      <c r="AV231" s="13" t="s">
        <v>22</v>
      </c>
      <c r="AW231" s="13" t="s">
        <v>41</v>
      </c>
      <c r="AX231" s="13" t="s">
        <v>88</v>
      </c>
      <c r="AY231" s="161" t="s">
        <v>191</v>
      </c>
    </row>
    <row r="232" spans="1:65" s="2" customFormat="1" ht="14.4" customHeight="1">
      <c r="A232" s="35"/>
      <c r="B232" s="145"/>
      <c r="C232" s="180" t="s">
        <v>1790</v>
      </c>
      <c r="D232" s="180" t="s">
        <v>264</v>
      </c>
      <c r="E232" s="181" t="s">
        <v>1791</v>
      </c>
      <c r="F232" s="182" t="s">
        <v>1792</v>
      </c>
      <c r="G232" s="183" t="s">
        <v>222</v>
      </c>
      <c r="H232" s="184">
        <v>605.33</v>
      </c>
      <c r="I232" s="185"/>
      <c r="J232" s="186">
        <f>ROUND(I232*H232,2)</f>
        <v>0</v>
      </c>
      <c r="K232" s="182" t="s">
        <v>197</v>
      </c>
      <c r="L232" s="187"/>
      <c r="M232" s="188" t="s">
        <v>3</v>
      </c>
      <c r="N232" s="189" t="s">
        <v>52</v>
      </c>
      <c r="O232" s="56"/>
      <c r="P232" s="155">
        <f>O232*H232</f>
        <v>0</v>
      </c>
      <c r="Q232" s="155">
        <v>7E-05</v>
      </c>
      <c r="R232" s="155">
        <f>Q232*H232</f>
        <v>0.0423731</v>
      </c>
      <c r="S232" s="155">
        <v>0</v>
      </c>
      <c r="T232" s="15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57" t="s">
        <v>388</v>
      </c>
      <c r="AT232" s="157" t="s">
        <v>264</v>
      </c>
      <c r="AU232" s="157" t="s">
        <v>22</v>
      </c>
      <c r="AY232" s="19" t="s">
        <v>191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9" t="s">
        <v>88</v>
      </c>
      <c r="BK232" s="158">
        <f>ROUND(I232*H232,2)</f>
        <v>0</v>
      </c>
      <c r="BL232" s="19" t="s">
        <v>296</v>
      </c>
      <c r="BM232" s="157" t="s">
        <v>1793</v>
      </c>
    </row>
    <row r="233" spans="2:51" s="13" customFormat="1" ht="10">
      <c r="B233" s="159"/>
      <c r="D233" s="160" t="s">
        <v>200</v>
      </c>
      <c r="E233" s="161" t="s">
        <v>3</v>
      </c>
      <c r="F233" s="162" t="s">
        <v>1760</v>
      </c>
      <c r="H233" s="163">
        <v>605.33</v>
      </c>
      <c r="I233" s="164"/>
      <c r="L233" s="159"/>
      <c r="M233" s="165"/>
      <c r="N233" s="166"/>
      <c r="O233" s="166"/>
      <c r="P233" s="166"/>
      <c r="Q233" s="166"/>
      <c r="R233" s="166"/>
      <c r="S233" s="166"/>
      <c r="T233" s="167"/>
      <c r="AT233" s="161" t="s">
        <v>200</v>
      </c>
      <c r="AU233" s="161" t="s">
        <v>22</v>
      </c>
      <c r="AV233" s="13" t="s">
        <v>22</v>
      </c>
      <c r="AW233" s="13" t="s">
        <v>41</v>
      </c>
      <c r="AX233" s="13" t="s">
        <v>88</v>
      </c>
      <c r="AY233" s="161" t="s">
        <v>191</v>
      </c>
    </row>
    <row r="234" spans="1:65" s="2" customFormat="1" ht="24.15" customHeight="1">
      <c r="A234" s="35"/>
      <c r="B234" s="145"/>
      <c r="C234" s="146" t="s">
        <v>1794</v>
      </c>
      <c r="D234" s="146" t="s">
        <v>193</v>
      </c>
      <c r="E234" s="147" t="s">
        <v>1795</v>
      </c>
      <c r="F234" s="148" t="s">
        <v>1796</v>
      </c>
      <c r="G234" s="149" t="s">
        <v>252</v>
      </c>
      <c r="H234" s="150">
        <v>0.042</v>
      </c>
      <c r="I234" s="151"/>
      <c r="J234" s="152">
        <f>ROUND(I234*H234,2)</f>
        <v>0</v>
      </c>
      <c r="K234" s="148" t="s">
        <v>197</v>
      </c>
      <c r="L234" s="36"/>
      <c r="M234" s="198" t="s">
        <v>3</v>
      </c>
      <c r="N234" s="199" t="s">
        <v>52</v>
      </c>
      <c r="O234" s="200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57" t="s">
        <v>296</v>
      </c>
      <c r="AT234" s="157" t="s">
        <v>193</v>
      </c>
      <c r="AU234" s="157" t="s">
        <v>22</v>
      </c>
      <c r="AY234" s="19" t="s">
        <v>191</v>
      </c>
      <c r="BE234" s="158">
        <f>IF(N234="základní",J234,0)</f>
        <v>0</v>
      </c>
      <c r="BF234" s="158">
        <f>IF(N234="snížená",J234,0)</f>
        <v>0</v>
      </c>
      <c r="BG234" s="158">
        <f>IF(N234="zákl. přenesená",J234,0)</f>
        <v>0</v>
      </c>
      <c r="BH234" s="158">
        <f>IF(N234="sníž. přenesená",J234,0)</f>
        <v>0</v>
      </c>
      <c r="BI234" s="158">
        <f>IF(N234="nulová",J234,0)</f>
        <v>0</v>
      </c>
      <c r="BJ234" s="19" t="s">
        <v>88</v>
      </c>
      <c r="BK234" s="158">
        <f>ROUND(I234*H234,2)</f>
        <v>0</v>
      </c>
      <c r="BL234" s="19" t="s">
        <v>296</v>
      </c>
      <c r="BM234" s="157" t="s">
        <v>1797</v>
      </c>
    </row>
    <row r="235" spans="1:31" s="2" customFormat="1" ht="7" customHeight="1">
      <c r="A235" s="35"/>
      <c r="B235" s="45"/>
      <c r="C235" s="46"/>
      <c r="D235" s="46"/>
      <c r="E235" s="46"/>
      <c r="F235" s="46"/>
      <c r="G235" s="46"/>
      <c r="H235" s="46"/>
      <c r="I235" s="46"/>
      <c r="J235" s="46"/>
      <c r="K235" s="46"/>
      <c r="L235" s="36"/>
      <c r="M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</row>
  </sheetData>
  <autoFilter ref="C95:K234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tabSelected="1" workbookViewId="0" topLeftCell="A133">
      <selection activeCell="F143" sqref="F143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130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1079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1798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ROUND(J93,2)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ROUND((SUM(BE93:BE164)),2)</f>
        <v>0</v>
      </c>
      <c r="G35" s="35"/>
      <c r="H35" s="35"/>
      <c r="I35" s="104">
        <v>0.21</v>
      </c>
      <c r="J35" s="103">
        <f>ROUND(((SUM(BE93:BE164))*I35),2)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ROUND((SUM(BF93:BF164)),2)</f>
        <v>0</v>
      </c>
      <c r="G36" s="35"/>
      <c r="H36" s="35"/>
      <c r="I36" s="104">
        <v>0.15</v>
      </c>
      <c r="J36" s="103">
        <f>ROUND(((SUM(BF93:BF164))*I36),2)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ROUND((SUM(BG93:BG164)),2)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ROUND((SUM(BH93:BH164)),2)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ROUND((SUM(BI93:BI164)),2)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1079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305 - Vodovodní přípojky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J93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J94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J95</f>
        <v>0</v>
      </c>
      <c r="L65" s="118"/>
    </row>
    <row r="66" spans="2:12" s="10" customFormat="1" ht="19.9" customHeight="1">
      <c r="B66" s="118"/>
      <c r="D66" s="119" t="s">
        <v>871</v>
      </c>
      <c r="E66" s="120"/>
      <c r="F66" s="120"/>
      <c r="G66" s="120"/>
      <c r="H66" s="120"/>
      <c r="I66" s="120"/>
      <c r="J66" s="121">
        <f>J128</f>
        <v>0</v>
      </c>
      <c r="L66" s="118"/>
    </row>
    <row r="67" spans="2:12" s="10" customFormat="1" ht="19.9" customHeight="1">
      <c r="B67" s="118"/>
      <c r="D67" s="119" t="s">
        <v>872</v>
      </c>
      <c r="E67" s="120"/>
      <c r="F67" s="120"/>
      <c r="G67" s="120"/>
      <c r="H67" s="120"/>
      <c r="I67" s="120"/>
      <c r="J67" s="121">
        <f>J133</f>
        <v>0</v>
      </c>
      <c r="L67" s="118"/>
    </row>
    <row r="68" spans="2:12" s="10" customFormat="1" ht="19.9" customHeight="1">
      <c r="B68" s="118"/>
      <c r="D68" s="119" t="s">
        <v>175</v>
      </c>
      <c r="E68" s="120"/>
      <c r="F68" s="120"/>
      <c r="G68" s="120"/>
      <c r="H68" s="120"/>
      <c r="I68" s="120"/>
      <c r="J68" s="121">
        <f>J152</f>
        <v>0</v>
      </c>
      <c r="L68" s="118"/>
    </row>
    <row r="69" spans="2:12" s="9" customFormat="1" ht="25" customHeight="1">
      <c r="B69" s="114"/>
      <c r="D69" s="115" t="s">
        <v>783</v>
      </c>
      <c r="E69" s="116"/>
      <c r="F69" s="116"/>
      <c r="G69" s="116"/>
      <c r="H69" s="116"/>
      <c r="I69" s="116"/>
      <c r="J69" s="117">
        <f>J155</f>
        <v>0</v>
      </c>
      <c r="L69" s="114"/>
    </row>
    <row r="70" spans="2:12" s="10" customFormat="1" ht="19.9" customHeight="1">
      <c r="B70" s="118"/>
      <c r="D70" s="119" t="s">
        <v>1572</v>
      </c>
      <c r="E70" s="120"/>
      <c r="F70" s="120"/>
      <c r="G70" s="120"/>
      <c r="H70" s="120"/>
      <c r="I70" s="120"/>
      <c r="J70" s="121">
        <f>J156</f>
        <v>0</v>
      </c>
      <c r="L70" s="118"/>
    </row>
    <row r="71" spans="2:12" s="10" customFormat="1" ht="19.9" customHeight="1">
      <c r="B71" s="118"/>
      <c r="D71" s="119" t="s">
        <v>1573</v>
      </c>
      <c r="E71" s="120"/>
      <c r="F71" s="120"/>
      <c r="G71" s="120"/>
      <c r="H71" s="120"/>
      <c r="I71" s="120"/>
      <c r="J71" s="121">
        <f>J159</f>
        <v>0</v>
      </c>
      <c r="L71" s="118"/>
    </row>
    <row r="72" spans="1:31" s="2" customFormat="1" ht="21.75" customHeight="1">
      <c r="A72" s="35"/>
      <c r="B72" s="36"/>
      <c r="C72" s="35"/>
      <c r="D72" s="35"/>
      <c r="E72" s="35"/>
      <c r="F72" s="35"/>
      <c r="G72" s="35"/>
      <c r="H72" s="35"/>
      <c r="I72" s="35"/>
      <c r="J72" s="35"/>
      <c r="K72" s="35"/>
      <c r="L72" s="9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7" customHeight="1">
      <c r="A73" s="35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7" customHeight="1">
      <c r="A77" s="35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" customHeight="1">
      <c r="A78" s="35"/>
      <c r="B78" s="36"/>
      <c r="C78" s="23" t="s">
        <v>176</v>
      </c>
      <c r="D78" s="35"/>
      <c r="E78" s="35"/>
      <c r="F78" s="35"/>
      <c r="G78" s="35"/>
      <c r="H78" s="35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7" customHeight="1">
      <c r="A79" s="35"/>
      <c r="B79" s="36"/>
      <c r="C79" s="35"/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17</v>
      </c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5"/>
      <c r="D81" s="35"/>
      <c r="E81" s="337" t="str">
        <f>E7</f>
        <v>Výstavba ZTV Za Školou II. etapa - aktualizace</v>
      </c>
      <c r="F81" s="338"/>
      <c r="G81" s="338"/>
      <c r="H81" s="338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2:12" s="1" customFormat="1" ht="12" customHeight="1">
      <c r="B82" s="22"/>
      <c r="C82" s="29" t="s">
        <v>162</v>
      </c>
      <c r="L82" s="22"/>
    </row>
    <row r="83" spans="1:31" s="2" customFormat="1" ht="16.5" customHeight="1">
      <c r="A83" s="35"/>
      <c r="B83" s="36"/>
      <c r="C83" s="35"/>
      <c r="D83" s="35"/>
      <c r="E83" s="337" t="s">
        <v>1079</v>
      </c>
      <c r="F83" s="339"/>
      <c r="G83" s="339"/>
      <c r="H83" s="339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164</v>
      </c>
      <c r="D84" s="35"/>
      <c r="E84" s="35"/>
      <c r="F84" s="35"/>
      <c r="G84" s="35"/>
      <c r="H84" s="35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295" t="str">
        <f>E11</f>
        <v>SO 305 - Vodovodní přípojky</v>
      </c>
      <c r="F85" s="339"/>
      <c r="G85" s="339"/>
      <c r="H85" s="339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7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23</v>
      </c>
      <c r="D87" s="35"/>
      <c r="E87" s="35"/>
      <c r="F87" s="27" t="str">
        <f>F14</f>
        <v>Dačice</v>
      </c>
      <c r="G87" s="35"/>
      <c r="H87" s="35"/>
      <c r="I87" s="29" t="s">
        <v>25</v>
      </c>
      <c r="J87" s="53" t="str">
        <f>IF(J14="","",J14)</f>
        <v>3. 1. 2022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40" customHeight="1">
      <c r="A89" s="35"/>
      <c r="B89" s="36"/>
      <c r="C89" s="29" t="s">
        <v>31</v>
      </c>
      <c r="D89" s="35"/>
      <c r="E89" s="35"/>
      <c r="F89" s="27" t="str">
        <f>E17</f>
        <v>Město Dačice, Krajířova 27, 38013 Dačice</v>
      </c>
      <c r="G89" s="35"/>
      <c r="H89" s="35"/>
      <c r="I89" s="29" t="s">
        <v>38</v>
      </c>
      <c r="J89" s="33" t="str">
        <f>E23</f>
        <v>Ing. arch. Martin Jirovský Ph.D., MBA</v>
      </c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40" customHeight="1">
      <c r="A90" s="35"/>
      <c r="B90" s="36"/>
      <c r="C90" s="29" t="s">
        <v>36</v>
      </c>
      <c r="D90" s="35"/>
      <c r="E90" s="35"/>
      <c r="F90" s="27" t="str">
        <f>IF(E20="","",E20)</f>
        <v>Vyplň údaj</v>
      </c>
      <c r="G90" s="35"/>
      <c r="H90" s="35"/>
      <c r="I90" s="29" t="s">
        <v>42</v>
      </c>
      <c r="J90" s="33" t="str">
        <f>E26</f>
        <v>Ateliér M.A.A.T., s.r.o.; Petra Stejskalová</v>
      </c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2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11" customFormat="1" ht="29.25" customHeight="1">
      <c r="A92" s="122"/>
      <c r="B92" s="123"/>
      <c r="C92" s="124" t="s">
        <v>177</v>
      </c>
      <c r="D92" s="125" t="s">
        <v>66</v>
      </c>
      <c r="E92" s="125" t="s">
        <v>62</v>
      </c>
      <c r="F92" s="125" t="s">
        <v>63</v>
      </c>
      <c r="G92" s="125" t="s">
        <v>178</v>
      </c>
      <c r="H92" s="125" t="s">
        <v>179</v>
      </c>
      <c r="I92" s="125" t="s">
        <v>180</v>
      </c>
      <c r="J92" s="125" t="s">
        <v>168</v>
      </c>
      <c r="K92" s="126" t="s">
        <v>181</v>
      </c>
      <c r="L92" s="127"/>
      <c r="M92" s="60" t="s">
        <v>3</v>
      </c>
      <c r="N92" s="61" t="s">
        <v>51</v>
      </c>
      <c r="O92" s="61" t="s">
        <v>182</v>
      </c>
      <c r="P92" s="61" t="s">
        <v>183</v>
      </c>
      <c r="Q92" s="61" t="s">
        <v>184</v>
      </c>
      <c r="R92" s="61" t="s">
        <v>185</v>
      </c>
      <c r="S92" s="61" t="s">
        <v>186</v>
      </c>
      <c r="T92" s="62" t="s">
        <v>187</v>
      </c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</row>
    <row r="93" spans="1:63" s="2" customFormat="1" ht="22.75" customHeight="1">
      <c r="A93" s="35"/>
      <c r="B93" s="36"/>
      <c r="C93" s="67" t="s">
        <v>188</v>
      </c>
      <c r="D93" s="35"/>
      <c r="E93" s="35"/>
      <c r="F93" s="35"/>
      <c r="G93" s="35"/>
      <c r="H93" s="35"/>
      <c r="I93" s="35"/>
      <c r="J93" s="128">
        <f>BK93</f>
        <v>0</v>
      </c>
      <c r="K93" s="35"/>
      <c r="L93" s="36"/>
      <c r="M93" s="63"/>
      <c r="N93" s="54"/>
      <c r="O93" s="64"/>
      <c r="P93" s="129">
        <f>P94+P155</f>
        <v>0</v>
      </c>
      <c r="Q93" s="64"/>
      <c r="R93" s="129">
        <f>R94+R155</f>
        <v>33.86497404</v>
      </c>
      <c r="S93" s="64"/>
      <c r="T93" s="130">
        <f>T94+T155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9" t="s">
        <v>80</v>
      </c>
      <c r="AU93" s="19" t="s">
        <v>169</v>
      </c>
      <c r="BK93" s="131">
        <f>BK94+BK155</f>
        <v>0</v>
      </c>
    </row>
    <row r="94" spans="2:63" s="12" customFormat="1" ht="25.9" customHeight="1">
      <c r="B94" s="132"/>
      <c r="D94" s="133" t="s">
        <v>80</v>
      </c>
      <c r="E94" s="134" t="s">
        <v>189</v>
      </c>
      <c r="F94" s="134" t="s">
        <v>190</v>
      </c>
      <c r="I94" s="135"/>
      <c r="J94" s="136">
        <f>BK94</f>
        <v>0</v>
      </c>
      <c r="L94" s="132"/>
      <c r="M94" s="137"/>
      <c r="N94" s="138"/>
      <c r="O94" s="138"/>
      <c r="P94" s="139">
        <f>P95+P128+P133+P152</f>
        <v>0</v>
      </c>
      <c r="Q94" s="138"/>
      <c r="R94" s="139">
        <f>R95+R128+R133+R152</f>
        <v>33.83757774</v>
      </c>
      <c r="S94" s="138"/>
      <c r="T94" s="140">
        <f>T95+T128+T133+T152</f>
        <v>0</v>
      </c>
      <c r="AR94" s="133" t="s">
        <v>88</v>
      </c>
      <c r="AT94" s="141" t="s">
        <v>80</v>
      </c>
      <c r="AU94" s="141" t="s">
        <v>81</v>
      </c>
      <c r="AY94" s="133" t="s">
        <v>191</v>
      </c>
      <c r="BK94" s="142">
        <f>BK95+BK128+BK133+BK152</f>
        <v>0</v>
      </c>
    </row>
    <row r="95" spans="2:63" s="12" customFormat="1" ht="22.75" customHeight="1">
      <c r="B95" s="132"/>
      <c r="D95" s="133" t="s">
        <v>80</v>
      </c>
      <c r="E95" s="143" t="s">
        <v>88</v>
      </c>
      <c r="F95" s="143" t="s">
        <v>192</v>
      </c>
      <c r="I95" s="135"/>
      <c r="J95" s="144">
        <f>BK95</f>
        <v>0</v>
      </c>
      <c r="L95" s="132"/>
      <c r="M95" s="137"/>
      <c r="N95" s="138"/>
      <c r="O95" s="138"/>
      <c r="P95" s="139">
        <f>SUM(P96:P127)</f>
        <v>0</v>
      </c>
      <c r="Q95" s="138"/>
      <c r="R95" s="139">
        <f>SUM(R96:R127)</f>
        <v>0.8034870000000001</v>
      </c>
      <c r="S95" s="138"/>
      <c r="T95" s="140">
        <f>SUM(T96:T127)</f>
        <v>0</v>
      </c>
      <c r="AR95" s="133" t="s">
        <v>88</v>
      </c>
      <c r="AT95" s="141" t="s">
        <v>80</v>
      </c>
      <c r="AU95" s="141" t="s">
        <v>88</v>
      </c>
      <c r="AY95" s="133" t="s">
        <v>191</v>
      </c>
      <c r="BK95" s="142">
        <f>SUM(BK96:BK127)</f>
        <v>0</v>
      </c>
    </row>
    <row r="96" spans="1:65" s="2" customFormat="1" ht="14.4" customHeight="1">
      <c r="A96" s="35"/>
      <c r="B96" s="145"/>
      <c r="C96" s="146" t="s">
        <v>88</v>
      </c>
      <c r="D96" s="146" t="s">
        <v>193</v>
      </c>
      <c r="E96" s="147" t="s">
        <v>1095</v>
      </c>
      <c r="F96" s="148" t="s">
        <v>1096</v>
      </c>
      <c r="G96" s="149" t="s">
        <v>1097</v>
      </c>
      <c r="H96" s="150">
        <v>12.3</v>
      </c>
      <c r="I96" s="151"/>
      <c r="J96" s="152">
        <f>ROUND(I96*H96,2)</f>
        <v>0</v>
      </c>
      <c r="K96" s="148" t="s">
        <v>197</v>
      </c>
      <c r="L96" s="36"/>
      <c r="M96" s="153" t="s">
        <v>3</v>
      </c>
      <c r="N96" s="154" t="s">
        <v>52</v>
      </c>
      <c r="O96" s="56"/>
      <c r="P96" s="155">
        <f>O96*H96</f>
        <v>0</v>
      </c>
      <c r="Q96" s="155">
        <v>4E-05</v>
      </c>
      <c r="R96" s="155">
        <f>Q96*H96</f>
        <v>0.000492</v>
      </c>
      <c r="S96" s="155">
        <v>0</v>
      </c>
      <c r="T96" s="15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57" t="s">
        <v>198</v>
      </c>
      <c r="AT96" s="157" t="s">
        <v>193</v>
      </c>
      <c r="AU96" s="157" t="s">
        <v>22</v>
      </c>
      <c r="AY96" s="19" t="s">
        <v>191</v>
      </c>
      <c r="BE96" s="158">
        <f>IF(N96="základní",J96,0)</f>
        <v>0</v>
      </c>
      <c r="BF96" s="158">
        <f>IF(N96="snížená",J96,0)</f>
        <v>0</v>
      </c>
      <c r="BG96" s="158">
        <f>IF(N96="zákl. přenesená",J96,0)</f>
        <v>0</v>
      </c>
      <c r="BH96" s="158">
        <f>IF(N96="sníž. přenesená",J96,0)</f>
        <v>0</v>
      </c>
      <c r="BI96" s="158">
        <f>IF(N96="nulová",J96,0)</f>
        <v>0</v>
      </c>
      <c r="BJ96" s="19" t="s">
        <v>88</v>
      </c>
      <c r="BK96" s="158">
        <f>ROUND(I96*H96,2)</f>
        <v>0</v>
      </c>
      <c r="BL96" s="19" t="s">
        <v>198</v>
      </c>
      <c r="BM96" s="157" t="s">
        <v>1799</v>
      </c>
    </row>
    <row r="97" spans="1:47" s="2" customFormat="1" ht="18">
      <c r="A97" s="35"/>
      <c r="B97" s="36"/>
      <c r="C97" s="35"/>
      <c r="D97" s="160" t="s">
        <v>229</v>
      </c>
      <c r="E97" s="35"/>
      <c r="F97" s="176" t="s">
        <v>1099</v>
      </c>
      <c r="G97" s="35"/>
      <c r="H97" s="35"/>
      <c r="I97" s="177"/>
      <c r="J97" s="35"/>
      <c r="K97" s="35"/>
      <c r="L97" s="36"/>
      <c r="M97" s="178"/>
      <c r="N97" s="179"/>
      <c r="O97" s="56"/>
      <c r="P97" s="56"/>
      <c r="Q97" s="56"/>
      <c r="R97" s="56"/>
      <c r="S97" s="56"/>
      <c r="T97" s="57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9" t="s">
        <v>229</v>
      </c>
      <c r="AU97" s="19" t="s">
        <v>22</v>
      </c>
    </row>
    <row r="98" spans="1:65" s="2" customFormat="1" ht="24.15" customHeight="1">
      <c r="A98" s="35"/>
      <c r="B98" s="145"/>
      <c r="C98" s="146" t="s">
        <v>22</v>
      </c>
      <c r="D98" s="146" t="s">
        <v>193</v>
      </c>
      <c r="E98" s="147" t="s">
        <v>1100</v>
      </c>
      <c r="F98" s="148" t="s">
        <v>1101</v>
      </c>
      <c r="G98" s="149" t="s">
        <v>1102</v>
      </c>
      <c r="H98" s="150">
        <v>37</v>
      </c>
      <c r="I98" s="151"/>
      <c r="J98" s="152">
        <f>ROUND(I98*H98,2)</f>
        <v>0</v>
      </c>
      <c r="K98" s="148" t="s">
        <v>197</v>
      </c>
      <c r="L98" s="36"/>
      <c r="M98" s="153" t="s">
        <v>3</v>
      </c>
      <c r="N98" s="154" t="s">
        <v>52</v>
      </c>
      <c r="O98" s="56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198</v>
      </c>
      <c r="AT98" s="157" t="s">
        <v>193</v>
      </c>
      <c r="AU98" s="157" t="s">
        <v>22</v>
      </c>
      <c r="AY98" s="19" t="s">
        <v>191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88</v>
      </c>
      <c r="BK98" s="158">
        <f>ROUND(I98*H98,2)</f>
        <v>0</v>
      </c>
      <c r="BL98" s="19" t="s">
        <v>198</v>
      </c>
      <c r="BM98" s="157" t="s">
        <v>1800</v>
      </c>
    </row>
    <row r="99" spans="1:47" s="2" customFormat="1" ht="18">
      <c r="A99" s="35"/>
      <c r="B99" s="36"/>
      <c r="C99" s="35"/>
      <c r="D99" s="160" t="s">
        <v>229</v>
      </c>
      <c r="E99" s="35"/>
      <c r="F99" s="176" t="s">
        <v>1099</v>
      </c>
      <c r="G99" s="35"/>
      <c r="H99" s="35"/>
      <c r="I99" s="177"/>
      <c r="J99" s="35"/>
      <c r="K99" s="35"/>
      <c r="L99" s="36"/>
      <c r="M99" s="178"/>
      <c r="N99" s="179"/>
      <c r="O99" s="56"/>
      <c r="P99" s="56"/>
      <c r="Q99" s="56"/>
      <c r="R99" s="56"/>
      <c r="S99" s="56"/>
      <c r="T99" s="57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9" t="s">
        <v>229</v>
      </c>
      <c r="AU99" s="19" t="s">
        <v>22</v>
      </c>
    </row>
    <row r="100" spans="1:65" s="2" customFormat="1" ht="14.4" customHeight="1">
      <c r="A100" s="35"/>
      <c r="B100" s="145"/>
      <c r="C100" s="146" t="s">
        <v>215</v>
      </c>
      <c r="D100" s="146" t="s">
        <v>193</v>
      </c>
      <c r="E100" s="147" t="s">
        <v>608</v>
      </c>
      <c r="F100" s="148" t="s">
        <v>609</v>
      </c>
      <c r="G100" s="149" t="s">
        <v>196</v>
      </c>
      <c r="H100" s="150">
        <v>179.36</v>
      </c>
      <c r="I100" s="151"/>
      <c r="J100" s="152">
        <f>ROUND(I100*H100,2)</f>
        <v>0</v>
      </c>
      <c r="K100" s="148" t="s">
        <v>197</v>
      </c>
      <c r="L100" s="36"/>
      <c r="M100" s="153" t="s">
        <v>3</v>
      </c>
      <c r="N100" s="154" t="s">
        <v>52</v>
      </c>
      <c r="O100" s="56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7" t="s">
        <v>198</v>
      </c>
      <c r="AT100" s="157" t="s">
        <v>193</v>
      </c>
      <c r="AU100" s="157" t="s">
        <v>22</v>
      </c>
      <c r="AY100" s="19" t="s">
        <v>191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9" t="s">
        <v>88</v>
      </c>
      <c r="BK100" s="158">
        <f>ROUND(I100*H100,2)</f>
        <v>0</v>
      </c>
      <c r="BL100" s="19" t="s">
        <v>198</v>
      </c>
      <c r="BM100" s="157" t="s">
        <v>1801</v>
      </c>
    </row>
    <row r="101" spans="2:51" s="13" customFormat="1" ht="10">
      <c r="B101" s="159"/>
      <c r="D101" s="160" t="s">
        <v>200</v>
      </c>
      <c r="E101" s="161" t="s">
        <v>3</v>
      </c>
      <c r="F101" s="162" t="s">
        <v>1802</v>
      </c>
      <c r="H101" s="163">
        <v>179.36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200</v>
      </c>
      <c r="AU101" s="161" t="s">
        <v>22</v>
      </c>
      <c r="AV101" s="13" t="s">
        <v>22</v>
      </c>
      <c r="AW101" s="13" t="s">
        <v>41</v>
      </c>
      <c r="AX101" s="13" t="s">
        <v>88</v>
      </c>
      <c r="AY101" s="161" t="s">
        <v>191</v>
      </c>
    </row>
    <row r="102" spans="1:65" s="2" customFormat="1" ht="24.15" customHeight="1">
      <c r="A102" s="35"/>
      <c r="B102" s="145"/>
      <c r="C102" s="146" t="s">
        <v>198</v>
      </c>
      <c r="D102" s="146" t="s">
        <v>193</v>
      </c>
      <c r="E102" s="147" t="s">
        <v>1803</v>
      </c>
      <c r="F102" s="148" t="s">
        <v>1804</v>
      </c>
      <c r="G102" s="149" t="s">
        <v>208</v>
      </c>
      <c r="H102" s="150">
        <v>108.78</v>
      </c>
      <c r="I102" s="151"/>
      <c r="J102" s="152">
        <f>ROUND(I102*H102,2)</f>
        <v>0</v>
      </c>
      <c r="K102" s="148" t="s">
        <v>197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198</v>
      </c>
      <c r="AT102" s="157" t="s">
        <v>193</v>
      </c>
      <c r="AU102" s="157" t="s">
        <v>22</v>
      </c>
      <c r="AY102" s="19" t="s">
        <v>191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198</v>
      </c>
      <c r="BM102" s="157" t="s">
        <v>1805</v>
      </c>
    </row>
    <row r="103" spans="2:51" s="13" customFormat="1" ht="10">
      <c r="B103" s="159"/>
      <c r="D103" s="160" t="s">
        <v>200</v>
      </c>
      <c r="E103" s="161" t="s">
        <v>3</v>
      </c>
      <c r="F103" s="162" t="s">
        <v>1806</v>
      </c>
      <c r="H103" s="163">
        <v>108.78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200</v>
      </c>
      <c r="AU103" s="161" t="s">
        <v>22</v>
      </c>
      <c r="AV103" s="13" t="s">
        <v>22</v>
      </c>
      <c r="AW103" s="13" t="s">
        <v>41</v>
      </c>
      <c r="AX103" s="13" t="s">
        <v>88</v>
      </c>
      <c r="AY103" s="161" t="s">
        <v>191</v>
      </c>
    </row>
    <row r="104" spans="1:65" s="2" customFormat="1" ht="24.15" customHeight="1">
      <c r="A104" s="35"/>
      <c r="B104" s="145"/>
      <c r="C104" s="146" t="s">
        <v>225</v>
      </c>
      <c r="D104" s="146" t="s">
        <v>193</v>
      </c>
      <c r="E104" s="147" t="s">
        <v>1371</v>
      </c>
      <c r="F104" s="148" t="s">
        <v>1372</v>
      </c>
      <c r="G104" s="149" t="s">
        <v>208</v>
      </c>
      <c r="H104" s="150">
        <v>315.233</v>
      </c>
      <c r="I104" s="151"/>
      <c r="J104" s="152">
        <f>ROUND(I104*H104,2)</f>
        <v>0</v>
      </c>
      <c r="K104" s="148" t="s">
        <v>197</v>
      </c>
      <c r="L104" s="36"/>
      <c r="M104" s="153" t="s">
        <v>3</v>
      </c>
      <c r="N104" s="154" t="s">
        <v>52</v>
      </c>
      <c r="O104" s="56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198</v>
      </c>
      <c r="AT104" s="157" t="s">
        <v>193</v>
      </c>
      <c r="AU104" s="157" t="s">
        <v>22</v>
      </c>
      <c r="AY104" s="19" t="s">
        <v>191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88</v>
      </c>
      <c r="BK104" s="158">
        <f>ROUND(I104*H104,2)</f>
        <v>0</v>
      </c>
      <c r="BL104" s="19" t="s">
        <v>198</v>
      </c>
      <c r="BM104" s="157" t="s">
        <v>1807</v>
      </c>
    </row>
    <row r="105" spans="2:51" s="16" customFormat="1" ht="10">
      <c r="B105" s="203"/>
      <c r="D105" s="160" t="s">
        <v>200</v>
      </c>
      <c r="E105" s="204" t="s">
        <v>3</v>
      </c>
      <c r="F105" s="205" t="s">
        <v>1808</v>
      </c>
      <c r="H105" s="204" t="s">
        <v>3</v>
      </c>
      <c r="I105" s="206"/>
      <c r="L105" s="203"/>
      <c r="M105" s="207"/>
      <c r="N105" s="208"/>
      <c r="O105" s="208"/>
      <c r="P105" s="208"/>
      <c r="Q105" s="208"/>
      <c r="R105" s="208"/>
      <c r="S105" s="208"/>
      <c r="T105" s="209"/>
      <c r="AT105" s="204" t="s">
        <v>200</v>
      </c>
      <c r="AU105" s="204" t="s">
        <v>22</v>
      </c>
      <c r="AV105" s="16" t="s">
        <v>88</v>
      </c>
      <c r="AW105" s="16" t="s">
        <v>41</v>
      </c>
      <c r="AX105" s="16" t="s">
        <v>81</v>
      </c>
      <c r="AY105" s="204" t="s">
        <v>191</v>
      </c>
    </row>
    <row r="106" spans="2:51" s="13" customFormat="1" ht="20">
      <c r="B106" s="159"/>
      <c r="D106" s="160" t="s">
        <v>200</v>
      </c>
      <c r="E106" s="161" t="s">
        <v>3</v>
      </c>
      <c r="F106" s="162" t="s">
        <v>1809</v>
      </c>
      <c r="H106" s="163">
        <v>183.902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200</v>
      </c>
      <c r="AU106" s="161" t="s">
        <v>22</v>
      </c>
      <c r="AV106" s="13" t="s">
        <v>22</v>
      </c>
      <c r="AW106" s="13" t="s">
        <v>41</v>
      </c>
      <c r="AX106" s="13" t="s">
        <v>81</v>
      </c>
      <c r="AY106" s="161" t="s">
        <v>191</v>
      </c>
    </row>
    <row r="107" spans="2:51" s="13" customFormat="1" ht="10">
      <c r="B107" s="159"/>
      <c r="D107" s="160" t="s">
        <v>200</v>
      </c>
      <c r="E107" s="161" t="s">
        <v>3</v>
      </c>
      <c r="F107" s="162" t="s">
        <v>1810</v>
      </c>
      <c r="H107" s="163">
        <v>131.331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200</v>
      </c>
      <c r="AU107" s="161" t="s">
        <v>22</v>
      </c>
      <c r="AV107" s="13" t="s">
        <v>22</v>
      </c>
      <c r="AW107" s="13" t="s">
        <v>41</v>
      </c>
      <c r="AX107" s="13" t="s">
        <v>81</v>
      </c>
      <c r="AY107" s="161" t="s">
        <v>191</v>
      </c>
    </row>
    <row r="108" spans="2:51" s="14" customFormat="1" ht="10">
      <c r="B108" s="168"/>
      <c r="D108" s="160" t="s">
        <v>200</v>
      </c>
      <c r="E108" s="169" t="s">
        <v>3</v>
      </c>
      <c r="F108" s="170" t="s">
        <v>205</v>
      </c>
      <c r="H108" s="171">
        <v>315.23299999999995</v>
      </c>
      <c r="I108" s="172"/>
      <c r="L108" s="168"/>
      <c r="M108" s="173"/>
      <c r="N108" s="174"/>
      <c r="O108" s="174"/>
      <c r="P108" s="174"/>
      <c r="Q108" s="174"/>
      <c r="R108" s="174"/>
      <c r="S108" s="174"/>
      <c r="T108" s="175"/>
      <c r="AT108" s="169" t="s">
        <v>200</v>
      </c>
      <c r="AU108" s="169" t="s">
        <v>22</v>
      </c>
      <c r="AV108" s="14" t="s">
        <v>198</v>
      </c>
      <c r="AW108" s="14" t="s">
        <v>41</v>
      </c>
      <c r="AX108" s="14" t="s">
        <v>88</v>
      </c>
      <c r="AY108" s="169" t="s">
        <v>191</v>
      </c>
    </row>
    <row r="109" spans="1:65" s="2" customFormat="1" ht="14.4" customHeight="1">
      <c r="A109" s="35"/>
      <c r="B109" s="145"/>
      <c r="C109" s="146" t="s">
        <v>232</v>
      </c>
      <c r="D109" s="146" t="s">
        <v>193</v>
      </c>
      <c r="E109" s="147" t="s">
        <v>1141</v>
      </c>
      <c r="F109" s="148" t="s">
        <v>1142</v>
      </c>
      <c r="G109" s="149" t="s">
        <v>196</v>
      </c>
      <c r="H109" s="150">
        <v>944.7</v>
      </c>
      <c r="I109" s="151"/>
      <c r="J109" s="152">
        <f>ROUND(I109*H109,2)</f>
        <v>0</v>
      </c>
      <c r="K109" s="148" t="s">
        <v>197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0.00085</v>
      </c>
      <c r="R109" s="155">
        <f>Q109*H109</f>
        <v>0.802995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198</v>
      </c>
      <c r="AT109" s="157" t="s">
        <v>193</v>
      </c>
      <c r="AU109" s="157" t="s">
        <v>22</v>
      </c>
      <c r="AY109" s="19" t="s">
        <v>191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198</v>
      </c>
      <c r="BM109" s="157" t="s">
        <v>1811</v>
      </c>
    </row>
    <row r="110" spans="2:51" s="13" customFormat="1" ht="10">
      <c r="B110" s="159"/>
      <c r="D110" s="160" t="s">
        <v>200</v>
      </c>
      <c r="E110" s="161" t="s">
        <v>3</v>
      </c>
      <c r="F110" s="162" t="s">
        <v>1812</v>
      </c>
      <c r="H110" s="163">
        <v>944.7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200</v>
      </c>
      <c r="AU110" s="161" t="s">
        <v>22</v>
      </c>
      <c r="AV110" s="13" t="s">
        <v>22</v>
      </c>
      <c r="AW110" s="13" t="s">
        <v>41</v>
      </c>
      <c r="AX110" s="13" t="s">
        <v>88</v>
      </c>
      <c r="AY110" s="161" t="s">
        <v>191</v>
      </c>
    </row>
    <row r="111" spans="1:65" s="2" customFormat="1" ht="24.15" customHeight="1">
      <c r="A111" s="35"/>
      <c r="B111" s="145"/>
      <c r="C111" s="146" t="s">
        <v>238</v>
      </c>
      <c r="D111" s="146" t="s">
        <v>193</v>
      </c>
      <c r="E111" s="147" t="s">
        <v>1147</v>
      </c>
      <c r="F111" s="148" t="s">
        <v>1148</v>
      </c>
      <c r="G111" s="149" t="s">
        <v>196</v>
      </c>
      <c r="H111" s="150">
        <v>944.7</v>
      </c>
      <c r="I111" s="151"/>
      <c r="J111" s="152">
        <f>ROUND(I111*H111,2)</f>
        <v>0</v>
      </c>
      <c r="K111" s="148" t="s">
        <v>197</v>
      </c>
      <c r="L111" s="36"/>
      <c r="M111" s="153" t="s">
        <v>3</v>
      </c>
      <c r="N111" s="154" t="s">
        <v>52</v>
      </c>
      <c r="O111" s="56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198</v>
      </c>
      <c r="AT111" s="157" t="s">
        <v>193</v>
      </c>
      <c r="AU111" s="157" t="s">
        <v>22</v>
      </c>
      <c r="AY111" s="19" t="s">
        <v>191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88</v>
      </c>
      <c r="BK111" s="158">
        <f>ROUND(I111*H111,2)</f>
        <v>0</v>
      </c>
      <c r="BL111" s="19" t="s">
        <v>198</v>
      </c>
      <c r="BM111" s="157" t="s">
        <v>1813</v>
      </c>
    </row>
    <row r="112" spans="1:65" s="2" customFormat="1" ht="37.75" customHeight="1">
      <c r="A112" s="35"/>
      <c r="B112" s="145"/>
      <c r="C112" s="146" t="s">
        <v>244</v>
      </c>
      <c r="D112" s="146" t="s">
        <v>193</v>
      </c>
      <c r="E112" s="147" t="s">
        <v>233</v>
      </c>
      <c r="F112" s="148" t="s">
        <v>234</v>
      </c>
      <c r="G112" s="149" t="s">
        <v>208</v>
      </c>
      <c r="H112" s="150">
        <v>35.88</v>
      </c>
      <c r="I112" s="151"/>
      <c r="J112" s="152">
        <f>ROUND(I112*H112,2)</f>
        <v>0</v>
      </c>
      <c r="K112" s="148" t="s">
        <v>197</v>
      </c>
      <c r="L112" s="36"/>
      <c r="M112" s="153" t="s">
        <v>3</v>
      </c>
      <c r="N112" s="154" t="s">
        <v>52</v>
      </c>
      <c r="O112" s="56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7" t="s">
        <v>198</v>
      </c>
      <c r="AT112" s="157" t="s">
        <v>193</v>
      </c>
      <c r="AU112" s="157" t="s">
        <v>22</v>
      </c>
      <c r="AY112" s="19" t="s">
        <v>191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88</v>
      </c>
      <c r="BK112" s="158">
        <f>ROUND(I112*H112,2)</f>
        <v>0</v>
      </c>
      <c r="BL112" s="19" t="s">
        <v>198</v>
      </c>
      <c r="BM112" s="157" t="s">
        <v>1814</v>
      </c>
    </row>
    <row r="113" spans="1:47" s="2" customFormat="1" ht="18">
      <c r="A113" s="35"/>
      <c r="B113" s="36"/>
      <c r="C113" s="35"/>
      <c r="D113" s="160" t="s">
        <v>229</v>
      </c>
      <c r="E113" s="35"/>
      <c r="F113" s="176" t="s">
        <v>236</v>
      </c>
      <c r="G113" s="35"/>
      <c r="H113" s="35"/>
      <c r="I113" s="177"/>
      <c r="J113" s="35"/>
      <c r="K113" s="35"/>
      <c r="L113" s="36"/>
      <c r="M113" s="178"/>
      <c r="N113" s="179"/>
      <c r="O113" s="56"/>
      <c r="P113" s="56"/>
      <c r="Q113" s="56"/>
      <c r="R113" s="56"/>
      <c r="S113" s="56"/>
      <c r="T113" s="57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9" t="s">
        <v>229</v>
      </c>
      <c r="AU113" s="19" t="s">
        <v>22</v>
      </c>
    </row>
    <row r="114" spans="2:51" s="13" customFormat="1" ht="10">
      <c r="B114" s="159"/>
      <c r="D114" s="160" t="s">
        <v>200</v>
      </c>
      <c r="E114" s="161" t="s">
        <v>3</v>
      </c>
      <c r="F114" s="162" t="s">
        <v>1815</v>
      </c>
      <c r="H114" s="163">
        <v>35.88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200</v>
      </c>
      <c r="AU114" s="161" t="s">
        <v>22</v>
      </c>
      <c r="AV114" s="13" t="s">
        <v>22</v>
      </c>
      <c r="AW114" s="13" t="s">
        <v>41</v>
      </c>
      <c r="AX114" s="13" t="s">
        <v>88</v>
      </c>
      <c r="AY114" s="161" t="s">
        <v>191</v>
      </c>
    </row>
    <row r="115" spans="1:65" s="2" customFormat="1" ht="37.75" customHeight="1">
      <c r="A115" s="35"/>
      <c r="B115" s="145"/>
      <c r="C115" s="146" t="s">
        <v>249</v>
      </c>
      <c r="D115" s="146" t="s">
        <v>193</v>
      </c>
      <c r="E115" s="147" t="s">
        <v>239</v>
      </c>
      <c r="F115" s="148" t="s">
        <v>240</v>
      </c>
      <c r="G115" s="149" t="s">
        <v>208</v>
      </c>
      <c r="H115" s="150">
        <v>52.386</v>
      </c>
      <c r="I115" s="151"/>
      <c r="J115" s="152">
        <f>ROUND(I115*H115,2)</f>
        <v>0</v>
      </c>
      <c r="K115" s="148" t="s">
        <v>197</v>
      </c>
      <c r="L115" s="36"/>
      <c r="M115" s="153" t="s">
        <v>3</v>
      </c>
      <c r="N115" s="154" t="s">
        <v>52</v>
      </c>
      <c r="O115" s="56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7" t="s">
        <v>198</v>
      </c>
      <c r="AT115" s="157" t="s">
        <v>193</v>
      </c>
      <c r="AU115" s="157" t="s">
        <v>22</v>
      </c>
      <c r="AY115" s="19" t="s">
        <v>191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88</v>
      </c>
      <c r="BK115" s="158">
        <f>ROUND(I115*H115,2)</f>
        <v>0</v>
      </c>
      <c r="BL115" s="19" t="s">
        <v>198</v>
      </c>
      <c r="BM115" s="157" t="s">
        <v>1816</v>
      </c>
    </row>
    <row r="116" spans="2:51" s="13" customFormat="1" ht="10">
      <c r="B116" s="159"/>
      <c r="D116" s="160" t="s">
        <v>200</v>
      </c>
      <c r="E116" s="161" t="s">
        <v>3</v>
      </c>
      <c r="F116" s="162" t="s">
        <v>1817</v>
      </c>
      <c r="H116" s="163">
        <v>52.386</v>
      </c>
      <c r="I116" s="164"/>
      <c r="L116" s="159"/>
      <c r="M116" s="165"/>
      <c r="N116" s="166"/>
      <c r="O116" s="166"/>
      <c r="P116" s="166"/>
      <c r="Q116" s="166"/>
      <c r="R116" s="166"/>
      <c r="S116" s="166"/>
      <c r="T116" s="167"/>
      <c r="AT116" s="161" t="s">
        <v>200</v>
      </c>
      <c r="AU116" s="161" t="s">
        <v>22</v>
      </c>
      <c r="AV116" s="13" t="s">
        <v>22</v>
      </c>
      <c r="AW116" s="13" t="s">
        <v>41</v>
      </c>
      <c r="AX116" s="13" t="s">
        <v>88</v>
      </c>
      <c r="AY116" s="161" t="s">
        <v>191</v>
      </c>
    </row>
    <row r="117" spans="1:65" s="2" customFormat="1" ht="24.15" customHeight="1">
      <c r="A117" s="35"/>
      <c r="B117" s="145"/>
      <c r="C117" s="146" t="s">
        <v>255</v>
      </c>
      <c r="D117" s="146" t="s">
        <v>193</v>
      </c>
      <c r="E117" s="147" t="s">
        <v>250</v>
      </c>
      <c r="F117" s="148" t="s">
        <v>251</v>
      </c>
      <c r="G117" s="149" t="s">
        <v>252</v>
      </c>
      <c r="H117" s="150">
        <v>104.772</v>
      </c>
      <c r="I117" s="151"/>
      <c r="J117" s="152">
        <f>ROUND(I117*H117,2)</f>
        <v>0</v>
      </c>
      <c r="K117" s="148" t="s">
        <v>197</v>
      </c>
      <c r="L117" s="36"/>
      <c r="M117" s="153" t="s">
        <v>3</v>
      </c>
      <c r="N117" s="154" t="s">
        <v>52</v>
      </c>
      <c r="O117" s="56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198</v>
      </c>
      <c r="AT117" s="157" t="s">
        <v>193</v>
      </c>
      <c r="AU117" s="157" t="s">
        <v>22</v>
      </c>
      <c r="AY117" s="19" t="s">
        <v>191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198</v>
      </c>
      <c r="BM117" s="157" t="s">
        <v>1818</v>
      </c>
    </row>
    <row r="118" spans="2:51" s="13" customFormat="1" ht="10">
      <c r="B118" s="159"/>
      <c r="D118" s="160" t="s">
        <v>200</v>
      </c>
      <c r="E118" s="161" t="s">
        <v>3</v>
      </c>
      <c r="F118" s="162" t="s">
        <v>1819</v>
      </c>
      <c r="H118" s="163">
        <v>104.772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200</v>
      </c>
      <c r="AU118" s="161" t="s">
        <v>22</v>
      </c>
      <c r="AV118" s="13" t="s">
        <v>22</v>
      </c>
      <c r="AW118" s="13" t="s">
        <v>41</v>
      </c>
      <c r="AX118" s="13" t="s">
        <v>88</v>
      </c>
      <c r="AY118" s="161" t="s">
        <v>191</v>
      </c>
    </row>
    <row r="119" spans="1:65" s="2" customFormat="1" ht="24.15" customHeight="1">
      <c r="A119" s="35"/>
      <c r="B119" s="145"/>
      <c r="C119" s="146" t="s">
        <v>263</v>
      </c>
      <c r="D119" s="146" t="s">
        <v>193</v>
      </c>
      <c r="E119" s="147" t="s">
        <v>899</v>
      </c>
      <c r="F119" s="148" t="s">
        <v>900</v>
      </c>
      <c r="G119" s="149" t="s">
        <v>208</v>
      </c>
      <c r="H119" s="150">
        <v>371.627</v>
      </c>
      <c r="I119" s="151"/>
      <c r="J119" s="152">
        <f>ROUND(I119*H119,2)</f>
        <v>0</v>
      </c>
      <c r="K119" s="148" t="s">
        <v>197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198</v>
      </c>
      <c r="AT119" s="157" t="s">
        <v>193</v>
      </c>
      <c r="AU119" s="157" t="s">
        <v>22</v>
      </c>
      <c r="AY119" s="19" t="s">
        <v>191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198</v>
      </c>
      <c r="BM119" s="157" t="s">
        <v>1820</v>
      </c>
    </row>
    <row r="120" spans="2:51" s="13" customFormat="1" ht="10">
      <c r="B120" s="159"/>
      <c r="D120" s="160" t="s">
        <v>200</v>
      </c>
      <c r="E120" s="161" t="s">
        <v>3</v>
      </c>
      <c r="F120" s="162" t="s">
        <v>1821</v>
      </c>
      <c r="H120" s="163">
        <v>315.233</v>
      </c>
      <c r="I120" s="164"/>
      <c r="L120" s="159"/>
      <c r="M120" s="165"/>
      <c r="N120" s="166"/>
      <c r="O120" s="166"/>
      <c r="P120" s="166"/>
      <c r="Q120" s="166"/>
      <c r="R120" s="166"/>
      <c r="S120" s="166"/>
      <c r="T120" s="167"/>
      <c r="AT120" s="161" t="s">
        <v>200</v>
      </c>
      <c r="AU120" s="161" t="s">
        <v>22</v>
      </c>
      <c r="AV120" s="13" t="s">
        <v>22</v>
      </c>
      <c r="AW120" s="13" t="s">
        <v>41</v>
      </c>
      <c r="AX120" s="13" t="s">
        <v>81</v>
      </c>
      <c r="AY120" s="161" t="s">
        <v>191</v>
      </c>
    </row>
    <row r="121" spans="2:51" s="13" customFormat="1" ht="10">
      <c r="B121" s="159"/>
      <c r="D121" s="160" t="s">
        <v>200</v>
      </c>
      <c r="E121" s="161" t="s">
        <v>3</v>
      </c>
      <c r="F121" s="162" t="s">
        <v>1822</v>
      </c>
      <c r="H121" s="163">
        <v>-0.253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200</v>
      </c>
      <c r="AU121" s="161" t="s">
        <v>22</v>
      </c>
      <c r="AV121" s="13" t="s">
        <v>22</v>
      </c>
      <c r="AW121" s="13" t="s">
        <v>41</v>
      </c>
      <c r="AX121" s="13" t="s">
        <v>81</v>
      </c>
      <c r="AY121" s="161" t="s">
        <v>191</v>
      </c>
    </row>
    <row r="122" spans="2:51" s="13" customFormat="1" ht="10">
      <c r="B122" s="159"/>
      <c r="D122" s="160" t="s">
        <v>200</v>
      </c>
      <c r="E122" s="161" t="s">
        <v>3</v>
      </c>
      <c r="F122" s="162" t="s">
        <v>1823</v>
      </c>
      <c r="H122" s="163">
        <v>108.78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200</v>
      </c>
      <c r="AU122" s="161" t="s">
        <v>22</v>
      </c>
      <c r="AV122" s="13" t="s">
        <v>22</v>
      </c>
      <c r="AW122" s="13" t="s">
        <v>41</v>
      </c>
      <c r="AX122" s="13" t="s">
        <v>81</v>
      </c>
      <c r="AY122" s="161" t="s">
        <v>191</v>
      </c>
    </row>
    <row r="123" spans="2:51" s="13" customFormat="1" ht="10">
      <c r="B123" s="159"/>
      <c r="D123" s="160" t="s">
        <v>200</v>
      </c>
      <c r="E123" s="161" t="s">
        <v>3</v>
      </c>
      <c r="F123" s="162" t="s">
        <v>1824</v>
      </c>
      <c r="H123" s="163">
        <v>-5.661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200</v>
      </c>
      <c r="AU123" s="161" t="s">
        <v>22</v>
      </c>
      <c r="AV123" s="13" t="s">
        <v>22</v>
      </c>
      <c r="AW123" s="13" t="s">
        <v>41</v>
      </c>
      <c r="AX123" s="13" t="s">
        <v>81</v>
      </c>
      <c r="AY123" s="161" t="s">
        <v>191</v>
      </c>
    </row>
    <row r="124" spans="2:51" s="13" customFormat="1" ht="10">
      <c r="B124" s="159"/>
      <c r="D124" s="160" t="s">
        <v>200</v>
      </c>
      <c r="E124" s="161" t="s">
        <v>3</v>
      </c>
      <c r="F124" s="162" t="s">
        <v>1825</v>
      </c>
      <c r="H124" s="163">
        <v>-46.472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200</v>
      </c>
      <c r="AU124" s="161" t="s">
        <v>22</v>
      </c>
      <c r="AV124" s="13" t="s">
        <v>22</v>
      </c>
      <c r="AW124" s="13" t="s">
        <v>41</v>
      </c>
      <c r="AX124" s="13" t="s">
        <v>81</v>
      </c>
      <c r="AY124" s="161" t="s">
        <v>191</v>
      </c>
    </row>
    <row r="125" spans="2:51" s="14" customFormat="1" ht="10">
      <c r="B125" s="168"/>
      <c r="D125" s="160" t="s">
        <v>200</v>
      </c>
      <c r="E125" s="169" t="s">
        <v>3</v>
      </c>
      <c r="F125" s="170" t="s">
        <v>205</v>
      </c>
      <c r="H125" s="171">
        <v>371.627</v>
      </c>
      <c r="I125" s="172"/>
      <c r="L125" s="168"/>
      <c r="M125" s="173"/>
      <c r="N125" s="174"/>
      <c r="O125" s="174"/>
      <c r="P125" s="174"/>
      <c r="Q125" s="174"/>
      <c r="R125" s="174"/>
      <c r="S125" s="174"/>
      <c r="T125" s="175"/>
      <c r="AT125" s="169" t="s">
        <v>200</v>
      </c>
      <c r="AU125" s="169" t="s">
        <v>22</v>
      </c>
      <c r="AV125" s="14" t="s">
        <v>198</v>
      </c>
      <c r="AW125" s="14" t="s">
        <v>41</v>
      </c>
      <c r="AX125" s="14" t="s">
        <v>88</v>
      </c>
      <c r="AY125" s="169" t="s">
        <v>191</v>
      </c>
    </row>
    <row r="126" spans="1:65" s="2" customFormat="1" ht="24.15" customHeight="1">
      <c r="A126" s="35"/>
      <c r="B126" s="145"/>
      <c r="C126" s="146" t="s">
        <v>269</v>
      </c>
      <c r="D126" s="146" t="s">
        <v>193</v>
      </c>
      <c r="E126" s="147" t="s">
        <v>639</v>
      </c>
      <c r="F126" s="148" t="s">
        <v>640</v>
      </c>
      <c r="G126" s="149" t="s">
        <v>196</v>
      </c>
      <c r="H126" s="150">
        <v>239.2</v>
      </c>
      <c r="I126" s="151"/>
      <c r="J126" s="152">
        <f>ROUND(I126*H126,2)</f>
        <v>0</v>
      </c>
      <c r="K126" s="148" t="s">
        <v>197</v>
      </c>
      <c r="L126" s="36"/>
      <c r="M126" s="153" t="s">
        <v>3</v>
      </c>
      <c r="N126" s="154" t="s">
        <v>52</v>
      </c>
      <c r="O126" s="56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198</v>
      </c>
      <c r="AT126" s="157" t="s">
        <v>193</v>
      </c>
      <c r="AU126" s="157" t="s">
        <v>22</v>
      </c>
      <c r="AY126" s="19" t="s">
        <v>191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198</v>
      </c>
      <c r="BM126" s="157" t="s">
        <v>1826</v>
      </c>
    </row>
    <row r="127" spans="2:51" s="13" customFormat="1" ht="10">
      <c r="B127" s="159"/>
      <c r="D127" s="160" t="s">
        <v>200</v>
      </c>
      <c r="E127" s="161" t="s">
        <v>3</v>
      </c>
      <c r="F127" s="162" t="s">
        <v>1827</v>
      </c>
      <c r="H127" s="163">
        <v>239.2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200</v>
      </c>
      <c r="AU127" s="161" t="s">
        <v>22</v>
      </c>
      <c r="AV127" s="13" t="s">
        <v>22</v>
      </c>
      <c r="AW127" s="13" t="s">
        <v>41</v>
      </c>
      <c r="AX127" s="13" t="s">
        <v>88</v>
      </c>
      <c r="AY127" s="161" t="s">
        <v>191</v>
      </c>
    </row>
    <row r="128" spans="2:63" s="12" customFormat="1" ht="22.75" customHeight="1">
      <c r="B128" s="132"/>
      <c r="D128" s="133" t="s">
        <v>80</v>
      </c>
      <c r="E128" s="143" t="s">
        <v>198</v>
      </c>
      <c r="F128" s="143" t="s">
        <v>972</v>
      </c>
      <c r="I128" s="135"/>
      <c r="J128" s="144">
        <f>BK128</f>
        <v>0</v>
      </c>
      <c r="L128" s="132"/>
      <c r="M128" s="137"/>
      <c r="N128" s="138"/>
      <c r="O128" s="138"/>
      <c r="P128" s="139">
        <f>SUM(P129:P132)</f>
        <v>0</v>
      </c>
      <c r="Q128" s="138"/>
      <c r="R128" s="139">
        <f>SUM(R129:R132)</f>
        <v>12.646673999999999</v>
      </c>
      <c r="S128" s="138"/>
      <c r="T128" s="140">
        <f>SUM(T129:T132)</f>
        <v>0</v>
      </c>
      <c r="AR128" s="133" t="s">
        <v>88</v>
      </c>
      <c r="AT128" s="141" t="s">
        <v>80</v>
      </c>
      <c r="AU128" s="141" t="s">
        <v>88</v>
      </c>
      <c r="AY128" s="133" t="s">
        <v>191</v>
      </c>
      <c r="BK128" s="142">
        <f>SUM(BK129:BK132)</f>
        <v>0</v>
      </c>
    </row>
    <row r="129" spans="1:65" s="2" customFormat="1" ht="24.15" customHeight="1">
      <c r="A129" s="35"/>
      <c r="B129" s="145"/>
      <c r="C129" s="146" t="s">
        <v>281</v>
      </c>
      <c r="D129" s="146" t="s">
        <v>193</v>
      </c>
      <c r="E129" s="147" t="s">
        <v>973</v>
      </c>
      <c r="F129" s="148" t="s">
        <v>974</v>
      </c>
      <c r="G129" s="149" t="s">
        <v>208</v>
      </c>
      <c r="H129" s="150">
        <v>5.661</v>
      </c>
      <c r="I129" s="151"/>
      <c r="J129" s="152">
        <f>ROUND(I129*H129,2)</f>
        <v>0</v>
      </c>
      <c r="K129" s="148" t="s">
        <v>197</v>
      </c>
      <c r="L129" s="36"/>
      <c r="M129" s="153" t="s">
        <v>3</v>
      </c>
      <c r="N129" s="154" t="s">
        <v>52</v>
      </c>
      <c r="O129" s="56"/>
      <c r="P129" s="155">
        <f>O129*H129</f>
        <v>0</v>
      </c>
      <c r="Q129" s="155">
        <v>2.234</v>
      </c>
      <c r="R129" s="155">
        <f>Q129*H129</f>
        <v>12.646673999999999</v>
      </c>
      <c r="S129" s="155">
        <v>0</v>
      </c>
      <c r="T129" s="15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57" t="s">
        <v>198</v>
      </c>
      <c r="AT129" s="157" t="s">
        <v>193</v>
      </c>
      <c r="AU129" s="157" t="s">
        <v>22</v>
      </c>
      <c r="AY129" s="19" t="s">
        <v>191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9" t="s">
        <v>88</v>
      </c>
      <c r="BK129" s="158">
        <f>ROUND(I129*H129,2)</f>
        <v>0</v>
      </c>
      <c r="BL129" s="19" t="s">
        <v>198</v>
      </c>
      <c r="BM129" s="157" t="s">
        <v>1828</v>
      </c>
    </row>
    <row r="130" spans="2:51" s="13" customFormat="1" ht="10">
      <c r="B130" s="159"/>
      <c r="D130" s="160" t="s">
        <v>200</v>
      </c>
      <c r="E130" s="161" t="s">
        <v>3</v>
      </c>
      <c r="F130" s="162" t="s">
        <v>1829</v>
      </c>
      <c r="H130" s="163">
        <v>5.328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200</v>
      </c>
      <c r="AU130" s="161" t="s">
        <v>22</v>
      </c>
      <c r="AV130" s="13" t="s">
        <v>22</v>
      </c>
      <c r="AW130" s="13" t="s">
        <v>41</v>
      </c>
      <c r="AX130" s="13" t="s">
        <v>81</v>
      </c>
      <c r="AY130" s="161" t="s">
        <v>191</v>
      </c>
    </row>
    <row r="131" spans="2:51" s="13" customFormat="1" ht="10">
      <c r="B131" s="159"/>
      <c r="D131" s="160" t="s">
        <v>200</v>
      </c>
      <c r="E131" s="161" t="s">
        <v>3</v>
      </c>
      <c r="F131" s="162" t="s">
        <v>1830</v>
      </c>
      <c r="H131" s="163">
        <v>0.333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200</v>
      </c>
      <c r="AU131" s="161" t="s">
        <v>22</v>
      </c>
      <c r="AV131" s="13" t="s">
        <v>22</v>
      </c>
      <c r="AW131" s="13" t="s">
        <v>41</v>
      </c>
      <c r="AX131" s="13" t="s">
        <v>81</v>
      </c>
      <c r="AY131" s="161" t="s">
        <v>191</v>
      </c>
    </row>
    <row r="132" spans="2:51" s="14" customFormat="1" ht="10">
      <c r="B132" s="168"/>
      <c r="D132" s="160" t="s">
        <v>200</v>
      </c>
      <c r="E132" s="169" t="s">
        <v>3</v>
      </c>
      <c r="F132" s="170" t="s">
        <v>205</v>
      </c>
      <c r="H132" s="171">
        <v>5.6610000000000005</v>
      </c>
      <c r="I132" s="172"/>
      <c r="L132" s="168"/>
      <c r="M132" s="173"/>
      <c r="N132" s="174"/>
      <c r="O132" s="174"/>
      <c r="P132" s="174"/>
      <c r="Q132" s="174"/>
      <c r="R132" s="174"/>
      <c r="S132" s="174"/>
      <c r="T132" s="175"/>
      <c r="AT132" s="169" t="s">
        <v>200</v>
      </c>
      <c r="AU132" s="169" t="s">
        <v>22</v>
      </c>
      <c r="AV132" s="14" t="s">
        <v>198</v>
      </c>
      <c r="AW132" s="14" t="s">
        <v>41</v>
      </c>
      <c r="AX132" s="14" t="s">
        <v>88</v>
      </c>
      <c r="AY132" s="169" t="s">
        <v>191</v>
      </c>
    </row>
    <row r="133" spans="2:63" s="12" customFormat="1" ht="22.75" customHeight="1">
      <c r="B133" s="132"/>
      <c r="D133" s="133" t="s">
        <v>80</v>
      </c>
      <c r="E133" s="143" t="s">
        <v>244</v>
      </c>
      <c r="F133" s="143" t="s">
        <v>1000</v>
      </c>
      <c r="I133" s="135"/>
      <c r="J133" s="144">
        <f>BK133</f>
        <v>0</v>
      </c>
      <c r="L133" s="132"/>
      <c r="M133" s="137"/>
      <c r="N133" s="138"/>
      <c r="O133" s="138"/>
      <c r="P133" s="139">
        <f>SUM(P134:P151)</f>
        <v>0</v>
      </c>
      <c r="Q133" s="138"/>
      <c r="R133" s="139">
        <f>SUM(R134:R151)</f>
        <v>20.38741674</v>
      </c>
      <c r="S133" s="138"/>
      <c r="T133" s="140">
        <f>SUM(T134:T151)</f>
        <v>0</v>
      </c>
      <c r="AR133" s="133" t="s">
        <v>88</v>
      </c>
      <c r="AT133" s="141" t="s">
        <v>80</v>
      </c>
      <c r="AU133" s="141" t="s">
        <v>88</v>
      </c>
      <c r="AY133" s="133" t="s">
        <v>191</v>
      </c>
      <c r="BK133" s="142">
        <f>SUM(BK134:BK151)</f>
        <v>0</v>
      </c>
    </row>
    <row r="134" spans="1:65" s="2" customFormat="1" ht="24.15" customHeight="1">
      <c r="A134" s="35"/>
      <c r="B134" s="145"/>
      <c r="C134" s="146" t="s">
        <v>287</v>
      </c>
      <c r="D134" s="146" t="s">
        <v>193</v>
      </c>
      <c r="E134" s="147" t="s">
        <v>1831</v>
      </c>
      <c r="F134" s="148" t="s">
        <v>1832</v>
      </c>
      <c r="G134" s="149" t="s">
        <v>222</v>
      </c>
      <c r="H134" s="150">
        <v>314.89</v>
      </c>
      <c r="I134" s="151"/>
      <c r="J134" s="152">
        <f>ROUND(I134*H134,2)</f>
        <v>0</v>
      </c>
      <c r="K134" s="148" t="s">
        <v>197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198</v>
      </c>
      <c r="AT134" s="157" t="s">
        <v>193</v>
      </c>
      <c r="AU134" s="157" t="s">
        <v>22</v>
      </c>
      <c r="AY134" s="19" t="s">
        <v>191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198</v>
      </c>
      <c r="BM134" s="157" t="s">
        <v>1833</v>
      </c>
    </row>
    <row r="135" spans="1:65" s="2" customFormat="1" ht="14.4" customHeight="1">
      <c r="A135" s="35"/>
      <c r="B135" s="145"/>
      <c r="C135" s="180" t="s">
        <v>9</v>
      </c>
      <c r="D135" s="180" t="s">
        <v>264</v>
      </c>
      <c r="E135" s="181" t="s">
        <v>1834</v>
      </c>
      <c r="F135" s="182" t="s">
        <v>1835</v>
      </c>
      <c r="G135" s="183" t="s">
        <v>222</v>
      </c>
      <c r="H135" s="184">
        <v>319.613</v>
      </c>
      <c r="I135" s="185"/>
      <c r="J135" s="186">
        <f>ROUND(I135*H135,2)</f>
        <v>0</v>
      </c>
      <c r="K135" s="182" t="s">
        <v>197</v>
      </c>
      <c r="L135" s="187"/>
      <c r="M135" s="188" t="s">
        <v>3</v>
      </c>
      <c r="N135" s="189" t="s">
        <v>52</v>
      </c>
      <c r="O135" s="56"/>
      <c r="P135" s="155">
        <f>O135*H135</f>
        <v>0</v>
      </c>
      <c r="Q135" s="155">
        <v>0.00028</v>
      </c>
      <c r="R135" s="155">
        <f>Q135*H135</f>
        <v>0.08949164</v>
      </c>
      <c r="S135" s="155">
        <v>0</v>
      </c>
      <c r="T135" s="15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57" t="s">
        <v>244</v>
      </c>
      <c r="AT135" s="157" t="s">
        <v>264</v>
      </c>
      <c r="AU135" s="157" t="s">
        <v>22</v>
      </c>
      <c r="AY135" s="19" t="s">
        <v>191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9" t="s">
        <v>88</v>
      </c>
      <c r="BK135" s="158">
        <f>ROUND(I135*H135,2)</f>
        <v>0</v>
      </c>
      <c r="BL135" s="19" t="s">
        <v>198</v>
      </c>
      <c r="BM135" s="157" t="s">
        <v>1836</v>
      </c>
    </row>
    <row r="136" spans="2:51" s="13" customFormat="1" ht="10">
      <c r="B136" s="159"/>
      <c r="D136" s="160" t="s">
        <v>200</v>
      </c>
      <c r="E136" s="161" t="s">
        <v>3</v>
      </c>
      <c r="F136" s="162" t="s">
        <v>1837</v>
      </c>
      <c r="H136" s="163">
        <v>319.613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200</v>
      </c>
      <c r="AU136" s="161" t="s">
        <v>22</v>
      </c>
      <c r="AV136" s="13" t="s">
        <v>22</v>
      </c>
      <c r="AW136" s="13" t="s">
        <v>41</v>
      </c>
      <c r="AX136" s="13" t="s">
        <v>88</v>
      </c>
      <c r="AY136" s="161" t="s">
        <v>191</v>
      </c>
    </row>
    <row r="137" spans="1:65" s="2" customFormat="1" ht="24.15" customHeight="1">
      <c r="A137" s="35"/>
      <c r="B137" s="145"/>
      <c r="C137" s="146" t="s">
        <v>296</v>
      </c>
      <c r="D137" s="146" t="s">
        <v>193</v>
      </c>
      <c r="E137" s="147" t="s">
        <v>1838</v>
      </c>
      <c r="F137" s="148" t="s">
        <v>1839</v>
      </c>
      <c r="G137" s="149" t="s">
        <v>391</v>
      </c>
      <c r="H137" s="150">
        <v>37</v>
      </c>
      <c r="I137" s="151"/>
      <c r="J137" s="152">
        <f>ROUND(I137*H137,2)</f>
        <v>0</v>
      </c>
      <c r="K137" s="148" t="s">
        <v>197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0.00072</v>
      </c>
      <c r="R137" s="155">
        <f>Q137*H137</f>
        <v>0.02664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198</v>
      </c>
      <c r="AT137" s="157" t="s">
        <v>193</v>
      </c>
      <c r="AU137" s="157" t="s">
        <v>22</v>
      </c>
      <c r="AY137" s="19" t="s">
        <v>191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198</v>
      </c>
      <c r="BM137" s="157" t="s">
        <v>1840</v>
      </c>
    </row>
    <row r="138" spans="1:65" s="2" customFormat="1" ht="14.4" customHeight="1">
      <c r="A138" s="35"/>
      <c r="B138" s="145"/>
      <c r="C138" s="180" t="s">
        <v>301</v>
      </c>
      <c r="D138" s="180" t="s">
        <v>264</v>
      </c>
      <c r="E138" s="181" t="s">
        <v>1841</v>
      </c>
      <c r="F138" s="182" t="s">
        <v>1842</v>
      </c>
      <c r="G138" s="183" t="s">
        <v>391</v>
      </c>
      <c r="H138" s="184">
        <v>37</v>
      </c>
      <c r="I138" s="185"/>
      <c r="J138" s="186">
        <f>ROUND(I138*H138,2)</f>
        <v>0</v>
      </c>
      <c r="K138" s="182" t="s">
        <v>3</v>
      </c>
      <c r="L138" s="187"/>
      <c r="M138" s="188" t="s">
        <v>3</v>
      </c>
      <c r="N138" s="189" t="s">
        <v>52</v>
      </c>
      <c r="O138" s="56"/>
      <c r="P138" s="155">
        <f>O138*H138</f>
        <v>0</v>
      </c>
      <c r="Q138" s="155">
        <v>0.011</v>
      </c>
      <c r="R138" s="155">
        <f>Q138*H138</f>
        <v>0.407</v>
      </c>
      <c r="S138" s="155">
        <v>0</v>
      </c>
      <c r="T138" s="1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57" t="s">
        <v>244</v>
      </c>
      <c r="AT138" s="157" t="s">
        <v>264</v>
      </c>
      <c r="AU138" s="157" t="s">
        <v>22</v>
      </c>
      <c r="AY138" s="19" t="s">
        <v>191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9" t="s">
        <v>88</v>
      </c>
      <c r="BK138" s="158">
        <f>ROUND(I138*H138,2)</f>
        <v>0</v>
      </c>
      <c r="BL138" s="19" t="s">
        <v>198</v>
      </c>
      <c r="BM138" s="157" t="s">
        <v>1843</v>
      </c>
    </row>
    <row r="139" spans="1:65" s="2" customFormat="1" ht="14.4" customHeight="1">
      <c r="A139" s="35"/>
      <c r="B139" s="145"/>
      <c r="C139" s="180" t="s">
        <v>306</v>
      </c>
      <c r="D139" s="180" t="s">
        <v>264</v>
      </c>
      <c r="E139" s="181" t="s">
        <v>1844</v>
      </c>
      <c r="F139" s="182" t="s">
        <v>1845</v>
      </c>
      <c r="G139" s="183" t="s">
        <v>391</v>
      </c>
      <c r="H139" s="184">
        <v>37</v>
      </c>
      <c r="I139" s="185"/>
      <c r="J139" s="186">
        <f>ROUND(I139*H139,2)</f>
        <v>0</v>
      </c>
      <c r="K139" s="182" t="s">
        <v>3</v>
      </c>
      <c r="L139" s="187"/>
      <c r="M139" s="188" t="s">
        <v>3</v>
      </c>
      <c r="N139" s="189" t="s">
        <v>52</v>
      </c>
      <c r="O139" s="56"/>
      <c r="P139" s="155">
        <f>O139*H139</f>
        <v>0</v>
      </c>
      <c r="Q139" s="155">
        <v>0.0035</v>
      </c>
      <c r="R139" s="155">
        <f>Q139*H139</f>
        <v>0.1295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244</v>
      </c>
      <c r="AT139" s="157" t="s">
        <v>264</v>
      </c>
      <c r="AU139" s="157" t="s">
        <v>22</v>
      </c>
      <c r="AY139" s="19" t="s">
        <v>191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198</v>
      </c>
      <c r="BM139" s="157" t="s">
        <v>1846</v>
      </c>
    </row>
    <row r="140" spans="1:47" s="2" customFormat="1" ht="18">
      <c r="A140" s="35"/>
      <c r="B140" s="36"/>
      <c r="C140" s="35"/>
      <c r="D140" s="160" t="s">
        <v>229</v>
      </c>
      <c r="E140" s="35"/>
      <c r="F140" s="176" t="s">
        <v>1847</v>
      </c>
      <c r="G140" s="35"/>
      <c r="H140" s="35"/>
      <c r="I140" s="177"/>
      <c r="J140" s="35"/>
      <c r="K140" s="35"/>
      <c r="L140" s="36"/>
      <c r="M140" s="178"/>
      <c r="N140" s="179"/>
      <c r="O140" s="56"/>
      <c r="P140" s="56"/>
      <c r="Q140" s="56"/>
      <c r="R140" s="56"/>
      <c r="S140" s="56"/>
      <c r="T140" s="57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9" t="s">
        <v>229</v>
      </c>
      <c r="AU140" s="19" t="s">
        <v>22</v>
      </c>
    </row>
    <row r="141" spans="1:65" s="2" customFormat="1" ht="24.15" customHeight="1">
      <c r="A141" s="35"/>
      <c r="B141" s="145"/>
      <c r="C141" s="146" t="s">
        <v>310</v>
      </c>
      <c r="D141" s="146" t="s">
        <v>193</v>
      </c>
      <c r="E141" s="147" t="s">
        <v>1848</v>
      </c>
      <c r="F141" s="148" t="s">
        <v>1849</v>
      </c>
      <c r="G141" s="149" t="s">
        <v>391</v>
      </c>
      <c r="H141" s="150">
        <v>37</v>
      </c>
      <c r="I141" s="151"/>
      <c r="J141" s="152">
        <f aca="true" t="shared" si="0" ref="J141:J149">ROUND(I141*H141,2)</f>
        <v>0</v>
      </c>
      <c r="K141" s="148" t="s">
        <v>197</v>
      </c>
      <c r="L141" s="36"/>
      <c r="M141" s="153" t="s">
        <v>3</v>
      </c>
      <c r="N141" s="154" t="s">
        <v>52</v>
      </c>
      <c r="O141" s="56"/>
      <c r="P141" s="155">
        <f aca="true" t="shared" si="1" ref="P141:P149">O141*H141</f>
        <v>0</v>
      </c>
      <c r="Q141" s="155">
        <v>0</v>
      </c>
      <c r="R141" s="155">
        <f aca="true" t="shared" si="2" ref="R141:R149">Q141*H141</f>
        <v>0</v>
      </c>
      <c r="S141" s="155">
        <v>0</v>
      </c>
      <c r="T141" s="156">
        <f aca="true" t="shared" si="3" ref="T141:T149"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198</v>
      </c>
      <c r="AT141" s="157" t="s">
        <v>193</v>
      </c>
      <c r="AU141" s="157" t="s">
        <v>22</v>
      </c>
      <c r="AY141" s="19" t="s">
        <v>191</v>
      </c>
      <c r="BE141" s="158">
        <f aca="true" t="shared" si="4" ref="BE141:BE149">IF(N141="základní",J141,0)</f>
        <v>0</v>
      </c>
      <c r="BF141" s="158">
        <f aca="true" t="shared" si="5" ref="BF141:BF149">IF(N141="snížená",J141,0)</f>
        <v>0</v>
      </c>
      <c r="BG141" s="158">
        <f aca="true" t="shared" si="6" ref="BG141:BG149">IF(N141="zákl. přenesená",J141,0)</f>
        <v>0</v>
      </c>
      <c r="BH141" s="158">
        <f aca="true" t="shared" si="7" ref="BH141:BH149">IF(N141="sníž. přenesená",J141,0)</f>
        <v>0</v>
      </c>
      <c r="BI141" s="158">
        <f aca="true" t="shared" si="8" ref="BI141:BI149">IF(N141="nulová",J141,0)</f>
        <v>0</v>
      </c>
      <c r="BJ141" s="19" t="s">
        <v>88</v>
      </c>
      <c r="BK141" s="158">
        <f aca="true" t="shared" si="9" ref="BK141:BK149">ROUND(I141*H141,2)</f>
        <v>0</v>
      </c>
      <c r="BL141" s="19" t="s">
        <v>198</v>
      </c>
      <c r="BM141" s="157" t="s">
        <v>1850</v>
      </c>
    </row>
    <row r="142" spans="1:65" s="2" customFormat="1" ht="14.4" customHeight="1">
      <c r="A142" s="35"/>
      <c r="B142" s="145"/>
      <c r="C142" s="180" t="s">
        <v>315</v>
      </c>
      <c r="D142" s="180" t="s">
        <v>264</v>
      </c>
      <c r="E142" s="181" t="s">
        <v>1851</v>
      </c>
      <c r="F142" s="182" t="s">
        <v>1852</v>
      </c>
      <c r="G142" s="183" t="s">
        <v>391</v>
      </c>
      <c r="H142" s="184">
        <v>37</v>
      </c>
      <c r="I142" s="185"/>
      <c r="J142" s="186">
        <f t="shared" si="0"/>
        <v>0</v>
      </c>
      <c r="K142" s="182" t="s">
        <v>197</v>
      </c>
      <c r="L142" s="187"/>
      <c r="M142" s="188" t="s">
        <v>3</v>
      </c>
      <c r="N142" s="189" t="s">
        <v>52</v>
      </c>
      <c r="O142" s="56"/>
      <c r="P142" s="155">
        <f t="shared" si="1"/>
        <v>0</v>
      </c>
      <c r="Q142" s="155">
        <v>0.0046</v>
      </c>
      <c r="R142" s="155">
        <f t="shared" si="2"/>
        <v>0.1702</v>
      </c>
      <c r="S142" s="155">
        <v>0</v>
      </c>
      <c r="T142" s="15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244</v>
      </c>
      <c r="AT142" s="157" t="s">
        <v>264</v>
      </c>
      <c r="AU142" s="157" t="s">
        <v>22</v>
      </c>
      <c r="AY142" s="19" t="s">
        <v>191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9" t="s">
        <v>88</v>
      </c>
      <c r="BK142" s="158">
        <f t="shared" si="9"/>
        <v>0</v>
      </c>
      <c r="BL142" s="19" t="s">
        <v>198</v>
      </c>
      <c r="BM142" s="157" t="s">
        <v>1853</v>
      </c>
    </row>
    <row r="143" spans="1:65" s="2" customFormat="1" ht="24.15" customHeight="1">
      <c r="A143" s="35"/>
      <c r="B143" s="145"/>
      <c r="C143" s="146" t="s">
        <v>8</v>
      </c>
      <c r="D143" s="146" t="s">
        <v>193</v>
      </c>
      <c r="E143" s="147" t="s">
        <v>1740</v>
      </c>
      <c r="F143" s="148" t="s">
        <v>1741</v>
      </c>
      <c r="G143" s="149" t="s">
        <v>391</v>
      </c>
      <c r="H143" s="150">
        <v>37</v>
      </c>
      <c r="I143" s="151"/>
      <c r="J143" s="152">
        <f t="shared" si="0"/>
        <v>0</v>
      </c>
      <c r="K143" s="148" t="s">
        <v>197</v>
      </c>
      <c r="L143" s="36"/>
      <c r="M143" s="153" t="s">
        <v>3</v>
      </c>
      <c r="N143" s="154" t="s">
        <v>52</v>
      </c>
      <c r="O143" s="56"/>
      <c r="P143" s="155">
        <f t="shared" si="1"/>
        <v>0</v>
      </c>
      <c r="Q143" s="155">
        <v>0.3217</v>
      </c>
      <c r="R143" s="155">
        <f t="shared" si="2"/>
        <v>11.902899999999999</v>
      </c>
      <c r="S143" s="155">
        <v>0</v>
      </c>
      <c r="T143" s="15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7" t="s">
        <v>198</v>
      </c>
      <c r="AT143" s="157" t="s">
        <v>193</v>
      </c>
      <c r="AU143" s="157" t="s">
        <v>22</v>
      </c>
      <c r="AY143" s="19" t="s">
        <v>191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9" t="s">
        <v>88</v>
      </c>
      <c r="BK143" s="158">
        <f t="shared" si="9"/>
        <v>0</v>
      </c>
      <c r="BL143" s="19" t="s">
        <v>198</v>
      </c>
      <c r="BM143" s="157" t="s">
        <v>1854</v>
      </c>
    </row>
    <row r="144" spans="1:65" s="2" customFormat="1" ht="14.4" customHeight="1">
      <c r="A144" s="35"/>
      <c r="B144" s="145"/>
      <c r="C144" s="180" t="s">
        <v>327</v>
      </c>
      <c r="D144" s="180" t="s">
        <v>264</v>
      </c>
      <c r="E144" s="181" t="s">
        <v>1743</v>
      </c>
      <c r="F144" s="182" t="s">
        <v>1744</v>
      </c>
      <c r="G144" s="183" t="s">
        <v>391</v>
      </c>
      <c r="H144" s="184">
        <v>37</v>
      </c>
      <c r="I144" s="185"/>
      <c r="J144" s="186">
        <f t="shared" si="0"/>
        <v>0</v>
      </c>
      <c r="K144" s="182" t="s">
        <v>197</v>
      </c>
      <c r="L144" s="187"/>
      <c r="M144" s="188" t="s">
        <v>3</v>
      </c>
      <c r="N144" s="189" t="s">
        <v>52</v>
      </c>
      <c r="O144" s="56"/>
      <c r="P144" s="155">
        <f t="shared" si="1"/>
        <v>0</v>
      </c>
      <c r="Q144" s="155">
        <v>0.069</v>
      </c>
      <c r="R144" s="155">
        <f t="shared" si="2"/>
        <v>2.5530000000000004</v>
      </c>
      <c r="S144" s="155">
        <v>0</v>
      </c>
      <c r="T144" s="156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244</v>
      </c>
      <c r="AT144" s="157" t="s">
        <v>264</v>
      </c>
      <c r="AU144" s="157" t="s">
        <v>22</v>
      </c>
      <c r="AY144" s="19" t="s">
        <v>191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9" t="s">
        <v>88</v>
      </c>
      <c r="BK144" s="158">
        <f t="shared" si="9"/>
        <v>0</v>
      </c>
      <c r="BL144" s="19" t="s">
        <v>198</v>
      </c>
      <c r="BM144" s="157" t="s">
        <v>1855</v>
      </c>
    </row>
    <row r="145" spans="1:47" s="2" customFormat="1" ht="27">
      <c r="A145" s="35"/>
      <c r="B145" s="36"/>
      <c r="C145" s="35"/>
      <c r="D145" s="160" t="s">
        <v>229</v>
      </c>
      <c r="E145" s="35"/>
      <c r="F145" s="176" t="s">
        <v>1746</v>
      </c>
      <c r="G145" s="35"/>
      <c r="H145" s="35"/>
      <c r="I145" s="177"/>
      <c r="J145" s="35"/>
      <c r="K145" s="35"/>
      <c r="L145" s="36"/>
      <c r="M145" s="178"/>
      <c r="N145" s="179"/>
      <c r="O145" s="56"/>
      <c r="P145" s="56"/>
      <c r="Q145" s="56"/>
      <c r="R145" s="56"/>
      <c r="S145" s="56"/>
      <c r="T145" s="57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9" t="s">
        <v>229</v>
      </c>
      <c r="AU145" s="19" t="s">
        <v>22</v>
      </c>
    </row>
    <row r="146" spans="1:65" s="2" customFormat="1" ht="14.4" customHeight="1">
      <c r="A146" s="35"/>
      <c r="B146" s="145"/>
      <c r="C146" s="146" t="s">
        <v>332</v>
      </c>
      <c r="D146" s="146" t="s">
        <v>193</v>
      </c>
      <c r="E146" s="147" t="s">
        <v>1747</v>
      </c>
      <c r="F146" s="148" t="s">
        <v>1748</v>
      </c>
      <c r="G146" s="149" t="s">
        <v>391</v>
      </c>
      <c r="H146" s="150">
        <v>37</v>
      </c>
      <c r="I146" s="151"/>
      <c r="J146" s="152">
        <f t="shared" si="0"/>
        <v>0</v>
      </c>
      <c r="K146" s="148" t="s">
        <v>197</v>
      </c>
      <c r="L146" s="36"/>
      <c r="M146" s="153" t="s">
        <v>3</v>
      </c>
      <c r="N146" s="154" t="s">
        <v>52</v>
      </c>
      <c r="O146" s="56"/>
      <c r="P146" s="155">
        <f t="shared" si="1"/>
        <v>0</v>
      </c>
      <c r="Q146" s="155">
        <v>0.12303</v>
      </c>
      <c r="R146" s="155">
        <f t="shared" si="2"/>
        <v>4.55211</v>
      </c>
      <c r="S146" s="155">
        <v>0</v>
      </c>
      <c r="T146" s="156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198</v>
      </c>
      <c r="AT146" s="157" t="s">
        <v>193</v>
      </c>
      <c r="AU146" s="157" t="s">
        <v>22</v>
      </c>
      <c r="AY146" s="19" t="s">
        <v>191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9" t="s">
        <v>88</v>
      </c>
      <c r="BK146" s="158">
        <f t="shared" si="9"/>
        <v>0</v>
      </c>
      <c r="BL146" s="19" t="s">
        <v>198</v>
      </c>
      <c r="BM146" s="157" t="s">
        <v>1856</v>
      </c>
    </row>
    <row r="147" spans="1:65" s="2" customFormat="1" ht="14.4" customHeight="1">
      <c r="A147" s="35"/>
      <c r="B147" s="145"/>
      <c r="C147" s="180" t="s">
        <v>340</v>
      </c>
      <c r="D147" s="180" t="s">
        <v>264</v>
      </c>
      <c r="E147" s="181" t="s">
        <v>1750</v>
      </c>
      <c r="F147" s="182" t="s">
        <v>1751</v>
      </c>
      <c r="G147" s="183" t="s">
        <v>391</v>
      </c>
      <c r="H147" s="184">
        <v>37</v>
      </c>
      <c r="I147" s="185"/>
      <c r="J147" s="186">
        <f t="shared" si="0"/>
        <v>0</v>
      </c>
      <c r="K147" s="182" t="s">
        <v>197</v>
      </c>
      <c r="L147" s="187"/>
      <c r="M147" s="188" t="s">
        <v>3</v>
      </c>
      <c r="N147" s="189" t="s">
        <v>52</v>
      </c>
      <c r="O147" s="56"/>
      <c r="P147" s="155">
        <f t="shared" si="1"/>
        <v>0</v>
      </c>
      <c r="Q147" s="155">
        <v>0.0133</v>
      </c>
      <c r="R147" s="155">
        <f t="shared" si="2"/>
        <v>0.4921</v>
      </c>
      <c r="S147" s="155">
        <v>0</v>
      </c>
      <c r="T147" s="156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244</v>
      </c>
      <c r="AT147" s="157" t="s">
        <v>264</v>
      </c>
      <c r="AU147" s="157" t="s">
        <v>22</v>
      </c>
      <c r="AY147" s="19" t="s">
        <v>191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9" t="s">
        <v>88</v>
      </c>
      <c r="BK147" s="158">
        <f t="shared" si="9"/>
        <v>0</v>
      </c>
      <c r="BL147" s="19" t="s">
        <v>198</v>
      </c>
      <c r="BM147" s="157" t="s">
        <v>1857</v>
      </c>
    </row>
    <row r="148" spans="1:65" s="2" customFormat="1" ht="14.4" customHeight="1">
      <c r="A148" s="35"/>
      <c r="B148" s="145"/>
      <c r="C148" s="180" t="s">
        <v>344</v>
      </c>
      <c r="D148" s="180" t="s">
        <v>264</v>
      </c>
      <c r="E148" s="181" t="s">
        <v>1753</v>
      </c>
      <c r="F148" s="182" t="s">
        <v>1754</v>
      </c>
      <c r="G148" s="183" t="s">
        <v>391</v>
      </c>
      <c r="H148" s="184">
        <v>37</v>
      </c>
      <c r="I148" s="185"/>
      <c r="J148" s="186">
        <f t="shared" si="0"/>
        <v>0</v>
      </c>
      <c r="K148" s="182" t="s">
        <v>197</v>
      </c>
      <c r="L148" s="187"/>
      <c r="M148" s="188" t="s">
        <v>3</v>
      </c>
      <c r="N148" s="189" t="s">
        <v>52</v>
      </c>
      <c r="O148" s="56"/>
      <c r="P148" s="155">
        <f t="shared" si="1"/>
        <v>0</v>
      </c>
      <c r="Q148" s="155">
        <v>0.0009</v>
      </c>
      <c r="R148" s="155">
        <f t="shared" si="2"/>
        <v>0.033299999999999996</v>
      </c>
      <c r="S148" s="155">
        <v>0</v>
      </c>
      <c r="T148" s="156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244</v>
      </c>
      <c r="AT148" s="157" t="s">
        <v>264</v>
      </c>
      <c r="AU148" s="157" t="s">
        <v>22</v>
      </c>
      <c r="AY148" s="19" t="s">
        <v>191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9" t="s">
        <v>88</v>
      </c>
      <c r="BK148" s="158">
        <f t="shared" si="9"/>
        <v>0</v>
      </c>
      <c r="BL148" s="19" t="s">
        <v>198</v>
      </c>
      <c r="BM148" s="157" t="s">
        <v>1858</v>
      </c>
    </row>
    <row r="149" spans="1:65" s="2" customFormat="1" ht="14.4" customHeight="1">
      <c r="A149" s="35"/>
      <c r="B149" s="145"/>
      <c r="C149" s="146" t="s">
        <v>353</v>
      </c>
      <c r="D149" s="146" t="s">
        <v>193</v>
      </c>
      <c r="E149" s="147" t="s">
        <v>1756</v>
      </c>
      <c r="F149" s="148" t="s">
        <v>1757</v>
      </c>
      <c r="G149" s="149" t="s">
        <v>222</v>
      </c>
      <c r="H149" s="150">
        <v>346.39</v>
      </c>
      <c r="I149" s="151"/>
      <c r="J149" s="152">
        <f t="shared" si="0"/>
        <v>0</v>
      </c>
      <c r="K149" s="148" t="s">
        <v>197</v>
      </c>
      <c r="L149" s="36"/>
      <c r="M149" s="153" t="s">
        <v>3</v>
      </c>
      <c r="N149" s="154" t="s">
        <v>52</v>
      </c>
      <c r="O149" s="56"/>
      <c r="P149" s="155">
        <f t="shared" si="1"/>
        <v>0</v>
      </c>
      <c r="Q149" s="155">
        <v>9E-05</v>
      </c>
      <c r="R149" s="155">
        <f t="shared" si="2"/>
        <v>0.0311751</v>
      </c>
      <c r="S149" s="155">
        <v>0</v>
      </c>
      <c r="T149" s="156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198</v>
      </c>
      <c r="AT149" s="157" t="s">
        <v>193</v>
      </c>
      <c r="AU149" s="157" t="s">
        <v>22</v>
      </c>
      <c r="AY149" s="19" t="s">
        <v>191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9" t="s">
        <v>88</v>
      </c>
      <c r="BK149" s="158">
        <f t="shared" si="9"/>
        <v>0</v>
      </c>
      <c r="BL149" s="19" t="s">
        <v>198</v>
      </c>
      <c r="BM149" s="157" t="s">
        <v>1859</v>
      </c>
    </row>
    <row r="150" spans="1:47" s="2" customFormat="1" ht="18">
      <c r="A150" s="35"/>
      <c r="B150" s="36"/>
      <c r="C150" s="35"/>
      <c r="D150" s="160" t="s">
        <v>229</v>
      </c>
      <c r="E150" s="35"/>
      <c r="F150" s="176" t="s">
        <v>1759</v>
      </c>
      <c r="G150" s="35"/>
      <c r="H150" s="35"/>
      <c r="I150" s="177"/>
      <c r="J150" s="35"/>
      <c r="K150" s="35"/>
      <c r="L150" s="36"/>
      <c r="M150" s="178"/>
      <c r="N150" s="179"/>
      <c r="O150" s="56"/>
      <c r="P150" s="56"/>
      <c r="Q150" s="56"/>
      <c r="R150" s="56"/>
      <c r="S150" s="56"/>
      <c r="T150" s="57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9" t="s">
        <v>229</v>
      </c>
      <c r="AU150" s="19" t="s">
        <v>22</v>
      </c>
    </row>
    <row r="151" spans="2:51" s="13" customFormat="1" ht="10">
      <c r="B151" s="159"/>
      <c r="D151" s="160" t="s">
        <v>200</v>
      </c>
      <c r="E151" s="161" t="s">
        <v>3</v>
      </c>
      <c r="F151" s="162" t="s">
        <v>1860</v>
      </c>
      <c r="H151" s="163">
        <v>346.39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200</v>
      </c>
      <c r="AU151" s="161" t="s">
        <v>22</v>
      </c>
      <c r="AV151" s="13" t="s">
        <v>22</v>
      </c>
      <c r="AW151" s="13" t="s">
        <v>41</v>
      </c>
      <c r="AX151" s="13" t="s">
        <v>88</v>
      </c>
      <c r="AY151" s="161" t="s">
        <v>191</v>
      </c>
    </row>
    <row r="152" spans="2:63" s="12" customFormat="1" ht="22.75" customHeight="1">
      <c r="B152" s="132"/>
      <c r="D152" s="133" t="s">
        <v>80</v>
      </c>
      <c r="E152" s="143" t="s">
        <v>465</v>
      </c>
      <c r="F152" s="143" t="s">
        <v>466</v>
      </c>
      <c r="I152" s="135"/>
      <c r="J152" s="144">
        <f>BK152</f>
        <v>0</v>
      </c>
      <c r="L152" s="132"/>
      <c r="M152" s="137"/>
      <c r="N152" s="138"/>
      <c r="O152" s="138"/>
      <c r="P152" s="139">
        <f>SUM(P153:P154)</f>
        <v>0</v>
      </c>
      <c r="Q152" s="138"/>
      <c r="R152" s="139">
        <f>SUM(R153:R154)</f>
        <v>0</v>
      </c>
      <c r="S152" s="138"/>
      <c r="T152" s="140">
        <f>SUM(T153:T154)</f>
        <v>0</v>
      </c>
      <c r="AR152" s="133" t="s">
        <v>88</v>
      </c>
      <c r="AT152" s="141" t="s">
        <v>80</v>
      </c>
      <c r="AU152" s="141" t="s">
        <v>88</v>
      </c>
      <c r="AY152" s="133" t="s">
        <v>191</v>
      </c>
      <c r="BK152" s="142">
        <f>SUM(BK153:BK154)</f>
        <v>0</v>
      </c>
    </row>
    <row r="153" spans="1:65" s="2" customFormat="1" ht="24.15" customHeight="1">
      <c r="A153" s="35"/>
      <c r="B153" s="145"/>
      <c r="C153" s="146" t="s">
        <v>357</v>
      </c>
      <c r="D153" s="146" t="s">
        <v>193</v>
      </c>
      <c r="E153" s="147" t="s">
        <v>1353</v>
      </c>
      <c r="F153" s="148" t="s">
        <v>1354</v>
      </c>
      <c r="G153" s="149" t="s">
        <v>252</v>
      </c>
      <c r="H153" s="150">
        <v>33.838</v>
      </c>
      <c r="I153" s="151"/>
      <c r="J153" s="152">
        <f>ROUND(I153*H153,2)</f>
        <v>0</v>
      </c>
      <c r="K153" s="148" t="s">
        <v>197</v>
      </c>
      <c r="L153" s="36"/>
      <c r="M153" s="153" t="s">
        <v>3</v>
      </c>
      <c r="N153" s="154" t="s">
        <v>52</v>
      </c>
      <c r="O153" s="56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198</v>
      </c>
      <c r="AT153" s="157" t="s">
        <v>193</v>
      </c>
      <c r="AU153" s="157" t="s">
        <v>22</v>
      </c>
      <c r="AY153" s="19" t="s">
        <v>191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198</v>
      </c>
      <c r="BM153" s="157" t="s">
        <v>1861</v>
      </c>
    </row>
    <row r="154" spans="1:65" s="2" customFormat="1" ht="24.15" customHeight="1">
      <c r="A154" s="35"/>
      <c r="B154" s="145"/>
      <c r="C154" s="146" t="s">
        <v>365</v>
      </c>
      <c r="D154" s="146" t="s">
        <v>193</v>
      </c>
      <c r="E154" s="147" t="s">
        <v>1357</v>
      </c>
      <c r="F154" s="148" t="s">
        <v>1358</v>
      </c>
      <c r="G154" s="149" t="s">
        <v>252</v>
      </c>
      <c r="H154" s="150">
        <v>33.838</v>
      </c>
      <c r="I154" s="151"/>
      <c r="J154" s="152">
        <f>ROUND(I154*H154,2)</f>
        <v>0</v>
      </c>
      <c r="K154" s="148" t="s">
        <v>197</v>
      </c>
      <c r="L154" s="36"/>
      <c r="M154" s="153" t="s">
        <v>3</v>
      </c>
      <c r="N154" s="154" t="s">
        <v>52</v>
      </c>
      <c r="O154" s="56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198</v>
      </c>
      <c r="AT154" s="157" t="s">
        <v>193</v>
      </c>
      <c r="AU154" s="157" t="s">
        <v>22</v>
      </c>
      <c r="AY154" s="19" t="s">
        <v>191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198</v>
      </c>
      <c r="BM154" s="157" t="s">
        <v>1862</v>
      </c>
    </row>
    <row r="155" spans="2:63" s="12" customFormat="1" ht="25.9" customHeight="1">
      <c r="B155" s="132"/>
      <c r="D155" s="133" t="s">
        <v>80</v>
      </c>
      <c r="E155" s="134" t="s">
        <v>813</v>
      </c>
      <c r="F155" s="134" t="s">
        <v>814</v>
      </c>
      <c r="I155" s="135"/>
      <c r="J155" s="136">
        <f>BK155</f>
        <v>0</v>
      </c>
      <c r="L155" s="132"/>
      <c r="M155" s="137"/>
      <c r="N155" s="138"/>
      <c r="O155" s="138"/>
      <c r="P155" s="139">
        <f>P156+P159</f>
        <v>0</v>
      </c>
      <c r="Q155" s="138"/>
      <c r="R155" s="139">
        <f>R156+R159</f>
        <v>0.027396299999999995</v>
      </c>
      <c r="S155" s="138"/>
      <c r="T155" s="140">
        <f>T156+T159</f>
        <v>0</v>
      </c>
      <c r="AR155" s="133" t="s">
        <v>22</v>
      </c>
      <c r="AT155" s="141" t="s">
        <v>80</v>
      </c>
      <c r="AU155" s="141" t="s">
        <v>81</v>
      </c>
      <c r="AY155" s="133" t="s">
        <v>191</v>
      </c>
      <c r="BK155" s="142">
        <f>BK156+BK159</f>
        <v>0</v>
      </c>
    </row>
    <row r="156" spans="2:63" s="12" customFormat="1" ht="22.75" customHeight="1">
      <c r="B156" s="132"/>
      <c r="D156" s="133" t="s">
        <v>80</v>
      </c>
      <c r="E156" s="143" t="s">
        <v>1777</v>
      </c>
      <c r="F156" s="143" t="s">
        <v>1778</v>
      </c>
      <c r="I156" s="135"/>
      <c r="J156" s="144">
        <f>BK156</f>
        <v>0</v>
      </c>
      <c r="L156" s="132"/>
      <c r="M156" s="137"/>
      <c r="N156" s="138"/>
      <c r="O156" s="138"/>
      <c r="P156" s="139">
        <f>SUM(P157:P158)</f>
        <v>0</v>
      </c>
      <c r="Q156" s="138"/>
      <c r="R156" s="139">
        <f>SUM(R157:R158)</f>
        <v>0.003149</v>
      </c>
      <c r="S156" s="138"/>
      <c r="T156" s="140">
        <f>SUM(T157:T158)</f>
        <v>0</v>
      </c>
      <c r="AR156" s="133" t="s">
        <v>22</v>
      </c>
      <c r="AT156" s="141" t="s">
        <v>80</v>
      </c>
      <c r="AU156" s="141" t="s">
        <v>88</v>
      </c>
      <c r="AY156" s="133" t="s">
        <v>191</v>
      </c>
      <c r="BK156" s="142">
        <f>SUM(BK157:BK158)</f>
        <v>0</v>
      </c>
    </row>
    <row r="157" spans="1:65" s="2" customFormat="1" ht="24.15" customHeight="1">
      <c r="A157" s="35"/>
      <c r="B157" s="145"/>
      <c r="C157" s="146" t="s">
        <v>371</v>
      </c>
      <c r="D157" s="146" t="s">
        <v>193</v>
      </c>
      <c r="E157" s="147" t="s">
        <v>1780</v>
      </c>
      <c r="F157" s="148" t="s">
        <v>1781</v>
      </c>
      <c r="G157" s="149" t="s">
        <v>222</v>
      </c>
      <c r="H157" s="150">
        <v>314.9</v>
      </c>
      <c r="I157" s="151"/>
      <c r="J157" s="152">
        <f>ROUND(I157*H157,2)</f>
        <v>0</v>
      </c>
      <c r="K157" s="148" t="s">
        <v>197</v>
      </c>
      <c r="L157" s="36"/>
      <c r="M157" s="153" t="s">
        <v>3</v>
      </c>
      <c r="N157" s="154" t="s">
        <v>52</v>
      </c>
      <c r="O157" s="56"/>
      <c r="P157" s="155">
        <f>O157*H157</f>
        <v>0</v>
      </c>
      <c r="Q157" s="155">
        <v>1E-05</v>
      </c>
      <c r="R157" s="155">
        <f>Q157*H157</f>
        <v>0.003149</v>
      </c>
      <c r="S157" s="155">
        <v>0</v>
      </c>
      <c r="T157" s="15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57" t="s">
        <v>296</v>
      </c>
      <c r="AT157" s="157" t="s">
        <v>193</v>
      </c>
      <c r="AU157" s="157" t="s">
        <v>22</v>
      </c>
      <c r="AY157" s="19" t="s">
        <v>191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9" t="s">
        <v>88</v>
      </c>
      <c r="BK157" s="158">
        <f>ROUND(I157*H157,2)</f>
        <v>0</v>
      </c>
      <c r="BL157" s="19" t="s">
        <v>296</v>
      </c>
      <c r="BM157" s="157" t="s">
        <v>1863</v>
      </c>
    </row>
    <row r="158" spans="1:47" s="2" customFormat="1" ht="27">
      <c r="A158" s="35"/>
      <c r="B158" s="36"/>
      <c r="C158" s="35"/>
      <c r="D158" s="160" t="s">
        <v>229</v>
      </c>
      <c r="E158" s="35"/>
      <c r="F158" s="176" t="s">
        <v>1783</v>
      </c>
      <c r="G158" s="35"/>
      <c r="H158" s="35"/>
      <c r="I158" s="177"/>
      <c r="J158" s="35"/>
      <c r="K158" s="35"/>
      <c r="L158" s="36"/>
      <c r="M158" s="178"/>
      <c r="N158" s="179"/>
      <c r="O158" s="56"/>
      <c r="P158" s="56"/>
      <c r="Q158" s="56"/>
      <c r="R158" s="56"/>
      <c r="S158" s="56"/>
      <c r="T158" s="57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9" t="s">
        <v>229</v>
      </c>
      <c r="AU158" s="19" t="s">
        <v>22</v>
      </c>
    </row>
    <row r="159" spans="2:63" s="12" customFormat="1" ht="22.75" customHeight="1">
      <c r="B159" s="132"/>
      <c r="D159" s="133" t="s">
        <v>80</v>
      </c>
      <c r="E159" s="143" t="s">
        <v>1784</v>
      </c>
      <c r="F159" s="143" t="s">
        <v>1785</v>
      </c>
      <c r="I159" s="135"/>
      <c r="J159" s="144">
        <f>BK159</f>
        <v>0</v>
      </c>
      <c r="L159" s="132"/>
      <c r="M159" s="137"/>
      <c r="N159" s="138"/>
      <c r="O159" s="138"/>
      <c r="P159" s="139">
        <f>SUM(P160:P164)</f>
        <v>0</v>
      </c>
      <c r="Q159" s="138"/>
      <c r="R159" s="139">
        <f>SUM(R160:R164)</f>
        <v>0.024247299999999996</v>
      </c>
      <c r="S159" s="138"/>
      <c r="T159" s="140">
        <f>SUM(T160:T164)</f>
        <v>0</v>
      </c>
      <c r="AR159" s="133" t="s">
        <v>22</v>
      </c>
      <c r="AT159" s="141" t="s">
        <v>80</v>
      </c>
      <c r="AU159" s="141" t="s">
        <v>88</v>
      </c>
      <c r="AY159" s="133" t="s">
        <v>191</v>
      </c>
      <c r="BK159" s="142">
        <f>SUM(BK160:BK164)</f>
        <v>0</v>
      </c>
    </row>
    <row r="160" spans="1:65" s="2" customFormat="1" ht="24.15" customHeight="1">
      <c r="A160" s="35"/>
      <c r="B160" s="145"/>
      <c r="C160" s="146" t="s">
        <v>376</v>
      </c>
      <c r="D160" s="146" t="s">
        <v>193</v>
      </c>
      <c r="E160" s="147" t="s">
        <v>1787</v>
      </c>
      <c r="F160" s="148" t="s">
        <v>1788</v>
      </c>
      <c r="G160" s="149" t="s">
        <v>222</v>
      </c>
      <c r="H160" s="150">
        <v>346.39</v>
      </c>
      <c r="I160" s="151"/>
      <c r="J160" s="152">
        <f>ROUND(I160*H160,2)</f>
        <v>0</v>
      </c>
      <c r="K160" s="148" t="s">
        <v>197</v>
      </c>
      <c r="L160" s="36"/>
      <c r="M160" s="153" t="s">
        <v>3</v>
      </c>
      <c r="N160" s="154" t="s">
        <v>52</v>
      </c>
      <c r="O160" s="56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296</v>
      </c>
      <c r="AT160" s="157" t="s">
        <v>193</v>
      </c>
      <c r="AU160" s="157" t="s">
        <v>22</v>
      </c>
      <c r="AY160" s="19" t="s">
        <v>191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9" t="s">
        <v>88</v>
      </c>
      <c r="BK160" s="158">
        <f>ROUND(I160*H160,2)</f>
        <v>0</v>
      </c>
      <c r="BL160" s="19" t="s">
        <v>296</v>
      </c>
      <c r="BM160" s="157" t="s">
        <v>1864</v>
      </c>
    </row>
    <row r="161" spans="2:51" s="13" customFormat="1" ht="10">
      <c r="B161" s="159"/>
      <c r="D161" s="160" t="s">
        <v>200</v>
      </c>
      <c r="E161" s="161" t="s">
        <v>3</v>
      </c>
      <c r="F161" s="162" t="s">
        <v>1860</v>
      </c>
      <c r="H161" s="163">
        <v>346.39</v>
      </c>
      <c r="I161" s="164"/>
      <c r="L161" s="159"/>
      <c r="M161" s="165"/>
      <c r="N161" s="166"/>
      <c r="O161" s="166"/>
      <c r="P161" s="166"/>
      <c r="Q161" s="166"/>
      <c r="R161" s="166"/>
      <c r="S161" s="166"/>
      <c r="T161" s="167"/>
      <c r="AT161" s="161" t="s">
        <v>200</v>
      </c>
      <c r="AU161" s="161" t="s">
        <v>22</v>
      </c>
      <c r="AV161" s="13" t="s">
        <v>22</v>
      </c>
      <c r="AW161" s="13" t="s">
        <v>41</v>
      </c>
      <c r="AX161" s="13" t="s">
        <v>88</v>
      </c>
      <c r="AY161" s="161" t="s">
        <v>191</v>
      </c>
    </row>
    <row r="162" spans="1:65" s="2" customFormat="1" ht="14.4" customHeight="1">
      <c r="A162" s="35"/>
      <c r="B162" s="145"/>
      <c r="C162" s="180" t="s">
        <v>382</v>
      </c>
      <c r="D162" s="180" t="s">
        <v>264</v>
      </c>
      <c r="E162" s="181" t="s">
        <v>1791</v>
      </c>
      <c r="F162" s="182" t="s">
        <v>1792</v>
      </c>
      <c r="G162" s="183" t="s">
        <v>222</v>
      </c>
      <c r="H162" s="184">
        <v>346.39</v>
      </c>
      <c r="I162" s="185"/>
      <c r="J162" s="186">
        <f>ROUND(I162*H162,2)</f>
        <v>0</v>
      </c>
      <c r="K162" s="182" t="s">
        <v>197</v>
      </c>
      <c r="L162" s="187"/>
      <c r="M162" s="188" t="s">
        <v>3</v>
      </c>
      <c r="N162" s="189" t="s">
        <v>52</v>
      </c>
      <c r="O162" s="56"/>
      <c r="P162" s="155">
        <f>O162*H162</f>
        <v>0</v>
      </c>
      <c r="Q162" s="155">
        <v>7E-05</v>
      </c>
      <c r="R162" s="155">
        <f>Q162*H162</f>
        <v>0.024247299999999996</v>
      </c>
      <c r="S162" s="155">
        <v>0</v>
      </c>
      <c r="T162" s="15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57" t="s">
        <v>388</v>
      </c>
      <c r="AT162" s="157" t="s">
        <v>264</v>
      </c>
      <c r="AU162" s="157" t="s">
        <v>22</v>
      </c>
      <c r="AY162" s="19" t="s">
        <v>191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9" t="s">
        <v>88</v>
      </c>
      <c r="BK162" s="158">
        <f>ROUND(I162*H162,2)</f>
        <v>0</v>
      </c>
      <c r="BL162" s="19" t="s">
        <v>296</v>
      </c>
      <c r="BM162" s="157" t="s">
        <v>1865</v>
      </c>
    </row>
    <row r="163" spans="2:51" s="13" customFormat="1" ht="10">
      <c r="B163" s="159"/>
      <c r="D163" s="160" t="s">
        <v>200</v>
      </c>
      <c r="E163" s="161" t="s">
        <v>3</v>
      </c>
      <c r="F163" s="162" t="s">
        <v>1860</v>
      </c>
      <c r="H163" s="163">
        <v>346.39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200</v>
      </c>
      <c r="AU163" s="161" t="s">
        <v>22</v>
      </c>
      <c r="AV163" s="13" t="s">
        <v>22</v>
      </c>
      <c r="AW163" s="13" t="s">
        <v>41</v>
      </c>
      <c r="AX163" s="13" t="s">
        <v>88</v>
      </c>
      <c r="AY163" s="161" t="s">
        <v>191</v>
      </c>
    </row>
    <row r="164" spans="1:65" s="2" customFormat="1" ht="24.15" customHeight="1">
      <c r="A164" s="35"/>
      <c r="B164" s="145"/>
      <c r="C164" s="146" t="s">
        <v>388</v>
      </c>
      <c r="D164" s="146" t="s">
        <v>193</v>
      </c>
      <c r="E164" s="147" t="s">
        <v>1795</v>
      </c>
      <c r="F164" s="148" t="s">
        <v>1796</v>
      </c>
      <c r="G164" s="149" t="s">
        <v>252</v>
      </c>
      <c r="H164" s="150">
        <v>0.024</v>
      </c>
      <c r="I164" s="151"/>
      <c r="J164" s="152">
        <f>ROUND(I164*H164,2)</f>
        <v>0</v>
      </c>
      <c r="K164" s="148" t="s">
        <v>197</v>
      </c>
      <c r="L164" s="36"/>
      <c r="M164" s="198" t="s">
        <v>3</v>
      </c>
      <c r="N164" s="199" t="s">
        <v>52</v>
      </c>
      <c r="O164" s="200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296</v>
      </c>
      <c r="AT164" s="157" t="s">
        <v>193</v>
      </c>
      <c r="AU164" s="157" t="s">
        <v>22</v>
      </c>
      <c r="AY164" s="19" t="s">
        <v>191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9" t="s">
        <v>88</v>
      </c>
      <c r="BK164" s="158">
        <f>ROUND(I164*H164,2)</f>
        <v>0</v>
      </c>
      <c r="BL164" s="19" t="s">
        <v>296</v>
      </c>
      <c r="BM164" s="157" t="s">
        <v>1866</v>
      </c>
    </row>
    <row r="165" spans="1:31" s="2" customFormat="1" ht="7" customHeight="1">
      <c r="A165" s="35"/>
      <c r="B165" s="45"/>
      <c r="C165" s="46"/>
      <c r="D165" s="46"/>
      <c r="E165" s="46"/>
      <c r="F165" s="46"/>
      <c r="G165" s="46"/>
      <c r="H165" s="46"/>
      <c r="I165" s="46"/>
      <c r="J165" s="46"/>
      <c r="K165" s="46"/>
      <c r="L165" s="36"/>
      <c r="M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</row>
  </sheetData>
  <autoFilter ref="C92:K164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133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1079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1867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ROUND(J94,2)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ROUND((SUM(BE94:BE212)),2)</f>
        <v>0</v>
      </c>
      <c r="G35" s="35"/>
      <c r="H35" s="35"/>
      <c r="I35" s="104">
        <v>0.21</v>
      </c>
      <c r="J35" s="103">
        <f>ROUND(((SUM(BE94:BE212))*I35),2)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ROUND((SUM(BF94:BF212)),2)</f>
        <v>0</v>
      </c>
      <c r="G36" s="35"/>
      <c r="H36" s="35"/>
      <c r="I36" s="104">
        <v>0.15</v>
      </c>
      <c r="J36" s="103">
        <f>ROUND(((SUM(BF94:BF212))*I36),2)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ROUND((SUM(BG94:BG212)),2)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ROUND((SUM(BH94:BH212)),2)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ROUND((SUM(BI94:BI212)),2)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1079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306 - Přeložka přiváděcího vodovodního řadu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J94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J95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J96</f>
        <v>0</v>
      </c>
      <c r="L65" s="118"/>
    </row>
    <row r="66" spans="2:12" s="10" customFormat="1" ht="19.9" customHeight="1">
      <c r="B66" s="118"/>
      <c r="D66" s="119" t="s">
        <v>871</v>
      </c>
      <c r="E66" s="120"/>
      <c r="F66" s="120"/>
      <c r="G66" s="120"/>
      <c r="H66" s="120"/>
      <c r="I66" s="120"/>
      <c r="J66" s="121">
        <f>J146</f>
        <v>0</v>
      </c>
      <c r="L66" s="118"/>
    </row>
    <row r="67" spans="2:12" s="10" customFormat="1" ht="19.9" customHeight="1">
      <c r="B67" s="118"/>
      <c r="D67" s="119" t="s">
        <v>872</v>
      </c>
      <c r="E67" s="120"/>
      <c r="F67" s="120"/>
      <c r="G67" s="120"/>
      <c r="H67" s="120"/>
      <c r="I67" s="120"/>
      <c r="J67" s="121">
        <f>J149</f>
        <v>0</v>
      </c>
      <c r="L67" s="118"/>
    </row>
    <row r="68" spans="2:12" s="10" customFormat="1" ht="19.9" customHeight="1">
      <c r="B68" s="118"/>
      <c r="D68" s="119" t="s">
        <v>1081</v>
      </c>
      <c r="E68" s="120"/>
      <c r="F68" s="120"/>
      <c r="G68" s="120"/>
      <c r="H68" s="120"/>
      <c r="I68" s="120"/>
      <c r="J68" s="121">
        <f>J188</f>
        <v>0</v>
      </c>
      <c r="L68" s="118"/>
    </row>
    <row r="69" spans="2:12" s="10" customFormat="1" ht="19.9" customHeight="1">
      <c r="B69" s="118"/>
      <c r="D69" s="119" t="s">
        <v>175</v>
      </c>
      <c r="E69" s="120"/>
      <c r="F69" s="120"/>
      <c r="G69" s="120"/>
      <c r="H69" s="120"/>
      <c r="I69" s="120"/>
      <c r="J69" s="121">
        <f>J194</f>
        <v>0</v>
      </c>
      <c r="L69" s="118"/>
    </row>
    <row r="70" spans="2:12" s="9" customFormat="1" ht="25" customHeight="1">
      <c r="B70" s="114"/>
      <c r="D70" s="115" t="s">
        <v>783</v>
      </c>
      <c r="E70" s="116"/>
      <c r="F70" s="116"/>
      <c r="G70" s="116"/>
      <c r="H70" s="116"/>
      <c r="I70" s="116"/>
      <c r="J70" s="117">
        <f>J197</f>
        <v>0</v>
      </c>
      <c r="L70" s="114"/>
    </row>
    <row r="71" spans="2:12" s="10" customFormat="1" ht="19.9" customHeight="1">
      <c r="B71" s="118"/>
      <c r="D71" s="119" t="s">
        <v>1572</v>
      </c>
      <c r="E71" s="120"/>
      <c r="F71" s="120"/>
      <c r="G71" s="120"/>
      <c r="H71" s="120"/>
      <c r="I71" s="120"/>
      <c r="J71" s="121">
        <f>J198</f>
        <v>0</v>
      </c>
      <c r="L71" s="118"/>
    </row>
    <row r="72" spans="2:12" s="10" customFormat="1" ht="19.9" customHeight="1">
      <c r="B72" s="118"/>
      <c r="D72" s="119" t="s">
        <v>1573</v>
      </c>
      <c r="E72" s="120"/>
      <c r="F72" s="120"/>
      <c r="G72" s="120"/>
      <c r="H72" s="120"/>
      <c r="I72" s="120"/>
      <c r="J72" s="121">
        <f>J204</f>
        <v>0</v>
      </c>
      <c r="L72" s="118"/>
    </row>
    <row r="73" spans="1:31" s="2" customFormat="1" ht="21.75" customHeight="1">
      <c r="A73" s="35"/>
      <c r="B73" s="36"/>
      <c r="C73" s="35"/>
      <c r="D73" s="35"/>
      <c r="E73" s="35"/>
      <c r="F73" s="35"/>
      <c r="G73" s="35"/>
      <c r="H73" s="35"/>
      <c r="I73" s="35"/>
      <c r="J73" s="35"/>
      <c r="K73" s="35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7" customHeight="1">
      <c r="A74" s="35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7" customHeight="1">
      <c r="A78" s="35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" customHeight="1">
      <c r="A79" s="35"/>
      <c r="B79" s="36"/>
      <c r="C79" s="23" t="s">
        <v>176</v>
      </c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7" customHeight="1">
      <c r="A80" s="35"/>
      <c r="B80" s="36"/>
      <c r="C80" s="35"/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17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337" t="str">
        <f>E7</f>
        <v>Výstavba ZTV Za Školou II. etapa - aktualizace</v>
      </c>
      <c r="F82" s="338"/>
      <c r="G82" s="338"/>
      <c r="H82" s="338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2:12" s="1" customFormat="1" ht="12" customHeight="1">
      <c r="B83" s="22"/>
      <c r="C83" s="29" t="s">
        <v>162</v>
      </c>
      <c r="L83" s="22"/>
    </row>
    <row r="84" spans="1:31" s="2" customFormat="1" ht="16.5" customHeight="1">
      <c r="A84" s="35"/>
      <c r="B84" s="36"/>
      <c r="C84" s="35"/>
      <c r="D84" s="35"/>
      <c r="E84" s="337" t="s">
        <v>1079</v>
      </c>
      <c r="F84" s="339"/>
      <c r="G84" s="339"/>
      <c r="H84" s="339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164</v>
      </c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5"/>
      <c r="D86" s="35"/>
      <c r="E86" s="295" t="str">
        <f>E11</f>
        <v>SO 306 - Přeložka přiváděcího vodovodního řadu</v>
      </c>
      <c r="F86" s="339"/>
      <c r="G86" s="339"/>
      <c r="H86" s="339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7" customHeight="1">
      <c r="A87" s="35"/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23</v>
      </c>
      <c r="D88" s="35"/>
      <c r="E88" s="35"/>
      <c r="F88" s="27" t="str">
        <f>F14</f>
        <v>Dačice</v>
      </c>
      <c r="G88" s="35"/>
      <c r="H88" s="35"/>
      <c r="I88" s="29" t="s">
        <v>25</v>
      </c>
      <c r="J88" s="53" t="str">
        <f>IF(J14="","",J14)</f>
        <v>3. 1. 2022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40" customHeight="1">
      <c r="A90" s="35"/>
      <c r="B90" s="36"/>
      <c r="C90" s="29" t="s">
        <v>31</v>
      </c>
      <c r="D90" s="35"/>
      <c r="E90" s="35"/>
      <c r="F90" s="27" t="str">
        <f>E17</f>
        <v>Město Dačice, Krajířova 27, 38013 Dačice</v>
      </c>
      <c r="G90" s="35"/>
      <c r="H90" s="35"/>
      <c r="I90" s="29" t="s">
        <v>38</v>
      </c>
      <c r="J90" s="33" t="str">
        <f>E23</f>
        <v>Ing. arch. Martin Jirovský Ph.D., MBA</v>
      </c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" customHeight="1">
      <c r="A91" s="35"/>
      <c r="B91" s="36"/>
      <c r="C91" s="29" t="s">
        <v>36</v>
      </c>
      <c r="D91" s="35"/>
      <c r="E91" s="35"/>
      <c r="F91" s="27" t="str">
        <f>IF(E20="","",E20)</f>
        <v>Vyplň údaj</v>
      </c>
      <c r="G91" s="35"/>
      <c r="H91" s="35"/>
      <c r="I91" s="29" t="s">
        <v>42</v>
      </c>
      <c r="J91" s="33" t="str">
        <f>E26</f>
        <v>Ateliér M.A.A.T., s.r.o.; Petra Stejskalová</v>
      </c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0.25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9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1" customFormat="1" ht="29.25" customHeight="1">
      <c r="A93" s="122"/>
      <c r="B93" s="123"/>
      <c r="C93" s="124" t="s">
        <v>177</v>
      </c>
      <c r="D93" s="125" t="s">
        <v>66</v>
      </c>
      <c r="E93" s="125" t="s">
        <v>62</v>
      </c>
      <c r="F93" s="125" t="s">
        <v>63</v>
      </c>
      <c r="G93" s="125" t="s">
        <v>178</v>
      </c>
      <c r="H93" s="125" t="s">
        <v>179</v>
      </c>
      <c r="I93" s="125" t="s">
        <v>180</v>
      </c>
      <c r="J93" s="125" t="s">
        <v>168</v>
      </c>
      <c r="K93" s="126" t="s">
        <v>181</v>
      </c>
      <c r="L93" s="127"/>
      <c r="M93" s="60" t="s">
        <v>3</v>
      </c>
      <c r="N93" s="61" t="s">
        <v>51</v>
      </c>
      <c r="O93" s="61" t="s">
        <v>182</v>
      </c>
      <c r="P93" s="61" t="s">
        <v>183</v>
      </c>
      <c r="Q93" s="61" t="s">
        <v>184</v>
      </c>
      <c r="R93" s="61" t="s">
        <v>185</v>
      </c>
      <c r="S93" s="61" t="s">
        <v>186</v>
      </c>
      <c r="T93" s="62" t="s">
        <v>187</v>
      </c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</row>
    <row r="94" spans="1:63" s="2" customFormat="1" ht="22.75" customHeight="1">
      <c r="A94" s="35"/>
      <c r="B94" s="36"/>
      <c r="C94" s="67" t="s">
        <v>188</v>
      </c>
      <c r="D94" s="35"/>
      <c r="E94" s="35"/>
      <c r="F94" s="35"/>
      <c r="G94" s="35"/>
      <c r="H94" s="35"/>
      <c r="I94" s="35"/>
      <c r="J94" s="128">
        <f>BK94</f>
        <v>0</v>
      </c>
      <c r="K94" s="35"/>
      <c r="L94" s="36"/>
      <c r="M94" s="63"/>
      <c r="N94" s="54"/>
      <c r="O94" s="64"/>
      <c r="P94" s="129">
        <f>P95+P197</f>
        <v>0</v>
      </c>
      <c r="Q94" s="64"/>
      <c r="R94" s="129">
        <f>R95+R197</f>
        <v>110.55018377</v>
      </c>
      <c r="S94" s="64"/>
      <c r="T94" s="130">
        <f>T95+T197</f>
        <v>14.6082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9" t="s">
        <v>80</v>
      </c>
      <c r="AU94" s="19" t="s">
        <v>169</v>
      </c>
      <c r="BK94" s="131">
        <f>BK95+BK197</f>
        <v>0</v>
      </c>
    </row>
    <row r="95" spans="2:63" s="12" customFormat="1" ht="25.9" customHeight="1">
      <c r="B95" s="132"/>
      <c r="D95" s="133" t="s">
        <v>80</v>
      </c>
      <c r="E95" s="134" t="s">
        <v>189</v>
      </c>
      <c r="F95" s="134" t="s">
        <v>190</v>
      </c>
      <c r="I95" s="135"/>
      <c r="J95" s="136">
        <f>BK95</f>
        <v>0</v>
      </c>
      <c r="L95" s="132"/>
      <c r="M95" s="137"/>
      <c r="N95" s="138"/>
      <c r="O95" s="138"/>
      <c r="P95" s="139">
        <f>P96+P146+P149+P188+P194</f>
        <v>0</v>
      </c>
      <c r="Q95" s="138"/>
      <c r="R95" s="139">
        <f>R96+R146+R149+R188+R194</f>
        <v>110.53207037</v>
      </c>
      <c r="S95" s="138"/>
      <c r="T95" s="140">
        <f>T96+T146+T149+T188+T194</f>
        <v>14.6082</v>
      </c>
      <c r="AR95" s="133" t="s">
        <v>88</v>
      </c>
      <c r="AT95" s="141" t="s">
        <v>80</v>
      </c>
      <c r="AU95" s="141" t="s">
        <v>81</v>
      </c>
      <c r="AY95" s="133" t="s">
        <v>191</v>
      </c>
      <c r="BK95" s="142">
        <f>BK96+BK146+BK149+BK188+BK194</f>
        <v>0</v>
      </c>
    </row>
    <row r="96" spans="2:63" s="12" customFormat="1" ht="22.75" customHeight="1">
      <c r="B96" s="132"/>
      <c r="D96" s="133" t="s">
        <v>80</v>
      </c>
      <c r="E96" s="143" t="s">
        <v>88</v>
      </c>
      <c r="F96" s="143" t="s">
        <v>192</v>
      </c>
      <c r="I96" s="135"/>
      <c r="J96" s="144">
        <f>BK96</f>
        <v>0</v>
      </c>
      <c r="L96" s="132"/>
      <c r="M96" s="137"/>
      <c r="N96" s="138"/>
      <c r="O96" s="138"/>
      <c r="P96" s="139">
        <f>SUM(P97:P145)</f>
        <v>0</v>
      </c>
      <c r="Q96" s="138"/>
      <c r="R96" s="139">
        <f>SUM(R97:R145)</f>
        <v>76.71787135</v>
      </c>
      <c r="S96" s="138"/>
      <c r="T96" s="140">
        <f>SUM(T97:T145)</f>
        <v>0</v>
      </c>
      <c r="AR96" s="133" t="s">
        <v>88</v>
      </c>
      <c r="AT96" s="141" t="s">
        <v>80</v>
      </c>
      <c r="AU96" s="141" t="s">
        <v>88</v>
      </c>
      <c r="AY96" s="133" t="s">
        <v>191</v>
      </c>
      <c r="BK96" s="142">
        <f>SUM(BK97:BK145)</f>
        <v>0</v>
      </c>
    </row>
    <row r="97" spans="1:65" s="2" customFormat="1" ht="14.4" customHeight="1">
      <c r="A97" s="35"/>
      <c r="B97" s="145"/>
      <c r="C97" s="146" t="s">
        <v>88</v>
      </c>
      <c r="D97" s="146" t="s">
        <v>193</v>
      </c>
      <c r="E97" s="147" t="s">
        <v>1095</v>
      </c>
      <c r="F97" s="148" t="s">
        <v>1096</v>
      </c>
      <c r="G97" s="149" t="s">
        <v>1097</v>
      </c>
      <c r="H97" s="150">
        <v>15.8</v>
      </c>
      <c r="I97" s="151"/>
      <c r="J97" s="152">
        <f>ROUND(I97*H97,2)</f>
        <v>0</v>
      </c>
      <c r="K97" s="148" t="s">
        <v>197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4E-05</v>
      </c>
      <c r="R97" s="155">
        <f>Q97*H97</f>
        <v>0.0006320000000000001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198</v>
      </c>
      <c r="AT97" s="157" t="s">
        <v>193</v>
      </c>
      <c r="AU97" s="157" t="s">
        <v>22</v>
      </c>
      <c r="AY97" s="19" t="s">
        <v>191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198</v>
      </c>
      <c r="BM97" s="157" t="s">
        <v>1868</v>
      </c>
    </row>
    <row r="98" spans="1:47" s="2" customFormat="1" ht="18">
      <c r="A98" s="35"/>
      <c r="B98" s="36"/>
      <c r="C98" s="35"/>
      <c r="D98" s="160" t="s">
        <v>229</v>
      </c>
      <c r="E98" s="35"/>
      <c r="F98" s="176" t="s">
        <v>1099</v>
      </c>
      <c r="G98" s="35"/>
      <c r="H98" s="35"/>
      <c r="I98" s="177"/>
      <c r="J98" s="35"/>
      <c r="K98" s="35"/>
      <c r="L98" s="36"/>
      <c r="M98" s="178"/>
      <c r="N98" s="179"/>
      <c r="O98" s="56"/>
      <c r="P98" s="56"/>
      <c r="Q98" s="56"/>
      <c r="R98" s="56"/>
      <c r="S98" s="56"/>
      <c r="T98" s="57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9" t="s">
        <v>229</v>
      </c>
      <c r="AU98" s="19" t="s">
        <v>22</v>
      </c>
    </row>
    <row r="99" spans="2:51" s="13" customFormat="1" ht="10">
      <c r="B99" s="159"/>
      <c r="D99" s="160" t="s">
        <v>200</v>
      </c>
      <c r="E99" s="161" t="s">
        <v>3</v>
      </c>
      <c r="F99" s="162" t="s">
        <v>1869</v>
      </c>
      <c r="H99" s="163">
        <v>5.8</v>
      </c>
      <c r="I99" s="164"/>
      <c r="L99" s="159"/>
      <c r="M99" s="165"/>
      <c r="N99" s="166"/>
      <c r="O99" s="166"/>
      <c r="P99" s="166"/>
      <c r="Q99" s="166"/>
      <c r="R99" s="166"/>
      <c r="S99" s="166"/>
      <c r="T99" s="167"/>
      <c r="AT99" s="161" t="s">
        <v>200</v>
      </c>
      <c r="AU99" s="161" t="s">
        <v>22</v>
      </c>
      <c r="AV99" s="13" t="s">
        <v>22</v>
      </c>
      <c r="AW99" s="13" t="s">
        <v>41</v>
      </c>
      <c r="AX99" s="13" t="s">
        <v>81</v>
      </c>
      <c r="AY99" s="161" t="s">
        <v>191</v>
      </c>
    </row>
    <row r="100" spans="2:51" s="13" customFormat="1" ht="10">
      <c r="B100" s="159"/>
      <c r="D100" s="160" t="s">
        <v>200</v>
      </c>
      <c r="E100" s="161" t="s">
        <v>3</v>
      </c>
      <c r="F100" s="162" t="s">
        <v>1870</v>
      </c>
      <c r="H100" s="163">
        <v>10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200</v>
      </c>
      <c r="AU100" s="161" t="s">
        <v>22</v>
      </c>
      <c r="AV100" s="13" t="s">
        <v>22</v>
      </c>
      <c r="AW100" s="13" t="s">
        <v>41</v>
      </c>
      <c r="AX100" s="13" t="s">
        <v>81</v>
      </c>
      <c r="AY100" s="161" t="s">
        <v>191</v>
      </c>
    </row>
    <row r="101" spans="2:51" s="14" customFormat="1" ht="10">
      <c r="B101" s="168"/>
      <c r="D101" s="160" t="s">
        <v>200</v>
      </c>
      <c r="E101" s="169" t="s">
        <v>3</v>
      </c>
      <c r="F101" s="170" t="s">
        <v>205</v>
      </c>
      <c r="H101" s="171">
        <v>15.8</v>
      </c>
      <c r="I101" s="172"/>
      <c r="L101" s="168"/>
      <c r="M101" s="173"/>
      <c r="N101" s="174"/>
      <c r="O101" s="174"/>
      <c r="P101" s="174"/>
      <c r="Q101" s="174"/>
      <c r="R101" s="174"/>
      <c r="S101" s="174"/>
      <c r="T101" s="175"/>
      <c r="AT101" s="169" t="s">
        <v>200</v>
      </c>
      <c r="AU101" s="169" t="s">
        <v>22</v>
      </c>
      <c r="AV101" s="14" t="s">
        <v>198</v>
      </c>
      <c r="AW101" s="14" t="s">
        <v>41</v>
      </c>
      <c r="AX101" s="14" t="s">
        <v>88</v>
      </c>
      <c r="AY101" s="169" t="s">
        <v>191</v>
      </c>
    </row>
    <row r="102" spans="1:65" s="2" customFormat="1" ht="24.15" customHeight="1">
      <c r="A102" s="35"/>
      <c r="B102" s="145"/>
      <c r="C102" s="146" t="s">
        <v>22</v>
      </c>
      <c r="D102" s="146" t="s">
        <v>193</v>
      </c>
      <c r="E102" s="147" t="s">
        <v>1100</v>
      </c>
      <c r="F102" s="148" t="s">
        <v>1101</v>
      </c>
      <c r="G102" s="149" t="s">
        <v>1102</v>
      </c>
      <c r="H102" s="150">
        <v>30.3</v>
      </c>
      <c r="I102" s="151"/>
      <c r="J102" s="152">
        <f>ROUND(I102*H102,2)</f>
        <v>0</v>
      </c>
      <c r="K102" s="148" t="s">
        <v>197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198</v>
      </c>
      <c r="AT102" s="157" t="s">
        <v>193</v>
      </c>
      <c r="AU102" s="157" t="s">
        <v>22</v>
      </c>
      <c r="AY102" s="19" t="s">
        <v>191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198</v>
      </c>
      <c r="BM102" s="157" t="s">
        <v>1871</v>
      </c>
    </row>
    <row r="103" spans="1:47" s="2" customFormat="1" ht="18">
      <c r="A103" s="35"/>
      <c r="B103" s="36"/>
      <c r="C103" s="35"/>
      <c r="D103" s="160" t="s">
        <v>229</v>
      </c>
      <c r="E103" s="35"/>
      <c r="F103" s="176" t="s">
        <v>1099</v>
      </c>
      <c r="G103" s="35"/>
      <c r="H103" s="35"/>
      <c r="I103" s="177"/>
      <c r="J103" s="35"/>
      <c r="K103" s="35"/>
      <c r="L103" s="36"/>
      <c r="M103" s="178"/>
      <c r="N103" s="179"/>
      <c r="O103" s="56"/>
      <c r="P103" s="56"/>
      <c r="Q103" s="56"/>
      <c r="R103" s="56"/>
      <c r="S103" s="56"/>
      <c r="T103" s="57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9" t="s">
        <v>229</v>
      </c>
      <c r="AU103" s="19" t="s">
        <v>22</v>
      </c>
    </row>
    <row r="104" spans="2:51" s="13" customFormat="1" ht="10">
      <c r="B104" s="159"/>
      <c r="D104" s="160" t="s">
        <v>200</v>
      </c>
      <c r="E104" s="161" t="s">
        <v>3</v>
      </c>
      <c r="F104" s="162" t="s">
        <v>1872</v>
      </c>
      <c r="H104" s="163">
        <v>17.3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200</v>
      </c>
      <c r="AU104" s="161" t="s">
        <v>22</v>
      </c>
      <c r="AV104" s="13" t="s">
        <v>22</v>
      </c>
      <c r="AW104" s="13" t="s">
        <v>41</v>
      </c>
      <c r="AX104" s="13" t="s">
        <v>81</v>
      </c>
      <c r="AY104" s="161" t="s">
        <v>191</v>
      </c>
    </row>
    <row r="105" spans="2:51" s="13" customFormat="1" ht="10">
      <c r="B105" s="159"/>
      <c r="D105" s="160" t="s">
        <v>200</v>
      </c>
      <c r="E105" s="161" t="s">
        <v>3</v>
      </c>
      <c r="F105" s="162" t="s">
        <v>1873</v>
      </c>
      <c r="H105" s="163">
        <v>13</v>
      </c>
      <c r="I105" s="164"/>
      <c r="L105" s="159"/>
      <c r="M105" s="165"/>
      <c r="N105" s="166"/>
      <c r="O105" s="166"/>
      <c r="P105" s="166"/>
      <c r="Q105" s="166"/>
      <c r="R105" s="166"/>
      <c r="S105" s="166"/>
      <c r="T105" s="167"/>
      <c r="AT105" s="161" t="s">
        <v>200</v>
      </c>
      <c r="AU105" s="161" t="s">
        <v>22</v>
      </c>
      <c r="AV105" s="13" t="s">
        <v>22</v>
      </c>
      <c r="AW105" s="13" t="s">
        <v>41</v>
      </c>
      <c r="AX105" s="13" t="s">
        <v>81</v>
      </c>
      <c r="AY105" s="161" t="s">
        <v>191</v>
      </c>
    </row>
    <row r="106" spans="2:51" s="14" customFormat="1" ht="10">
      <c r="B106" s="168"/>
      <c r="D106" s="160" t="s">
        <v>200</v>
      </c>
      <c r="E106" s="169" t="s">
        <v>3</v>
      </c>
      <c r="F106" s="170" t="s">
        <v>205</v>
      </c>
      <c r="H106" s="171">
        <v>30.3</v>
      </c>
      <c r="I106" s="172"/>
      <c r="L106" s="168"/>
      <c r="M106" s="173"/>
      <c r="N106" s="174"/>
      <c r="O106" s="174"/>
      <c r="P106" s="174"/>
      <c r="Q106" s="174"/>
      <c r="R106" s="174"/>
      <c r="S106" s="174"/>
      <c r="T106" s="175"/>
      <c r="AT106" s="169" t="s">
        <v>200</v>
      </c>
      <c r="AU106" s="169" t="s">
        <v>22</v>
      </c>
      <c r="AV106" s="14" t="s">
        <v>198</v>
      </c>
      <c r="AW106" s="14" t="s">
        <v>41</v>
      </c>
      <c r="AX106" s="14" t="s">
        <v>88</v>
      </c>
      <c r="AY106" s="169" t="s">
        <v>191</v>
      </c>
    </row>
    <row r="107" spans="1:65" s="2" customFormat="1" ht="49" customHeight="1">
      <c r="A107" s="35"/>
      <c r="B107" s="145"/>
      <c r="C107" s="146" t="s">
        <v>215</v>
      </c>
      <c r="D107" s="146" t="s">
        <v>193</v>
      </c>
      <c r="E107" s="147" t="s">
        <v>1104</v>
      </c>
      <c r="F107" s="148" t="s">
        <v>1105</v>
      </c>
      <c r="G107" s="149" t="s">
        <v>222</v>
      </c>
      <c r="H107" s="150">
        <v>3</v>
      </c>
      <c r="I107" s="151"/>
      <c r="J107" s="152">
        <f>ROUND(I107*H107,2)</f>
        <v>0</v>
      </c>
      <c r="K107" s="148" t="s">
        <v>197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0.0369</v>
      </c>
      <c r="R107" s="155">
        <f>Q107*H107</f>
        <v>0.1107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198</v>
      </c>
      <c r="AT107" s="157" t="s">
        <v>193</v>
      </c>
      <c r="AU107" s="157" t="s">
        <v>22</v>
      </c>
      <c r="AY107" s="19" t="s">
        <v>191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198</v>
      </c>
      <c r="BM107" s="157" t="s">
        <v>1874</v>
      </c>
    </row>
    <row r="108" spans="1:65" s="2" customFormat="1" ht="14.4" customHeight="1">
      <c r="A108" s="35"/>
      <c r="B108" s="145"/>
      <c r="C108" s="146" t="s">
        <v>198</v>
      </c>
      <c r="D108" s="146" t="s">
        <v>193</v>
      </c>
      <c r="E108" s="147" t="s">
        <v>608</v>
      </c>
      <c r="F108" s="148" t="s">
        <v>609</v>
      </c>
      <c r="G108" s="149" t="s">
        <v>196</v>
      </c>
      <c r="H108" s="150">
        <v>180.54</v>
      </c>
      <c r="I108" s="151"/>
      <c r="J108" s="152">
        <f>ROUND(I108*H108,2)</f>
        <v>0</v>
      </c>
      <c r="K108" s="148" t="s">
        <v>197</v>
      </c>
      <c r="L108" s="36"/>
      <c r="M108" s="153" t="s">
        <v>3</v>
      </c>
      <c r="N108" s="154" t="s">
        <v>52</v>
      </c>
      <c r="O108" s="56"/>
      <c r="P108" s="155">
        <f>O108*H108</f>
        <v>0</v>
      </c>
      <c r="Q108" s="155">
        <v>0</v>
      </c>
      <c r="R108" s="155">
        <f>Q108*H108</f>
        <v>0</v>
      </c>
      <c r="S108" s="155">
        <v>0</v>
      </c>
      <c r="T108" s="15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7" t="s">
        <v>198</v>
      </c>
      <c r="AT108" s="157" t="s">
        <v>193</v>
      </c>
      <c r="AU108" s="157" t="s">
        <v>22</v>
      </c>
      <c r="AY108" s="19" t="s">
        <v>191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9" t="s">
        <v>88</v>
      </c>
      <c r="BK108" s="158">
        <f>ROUND(I108*H108,2)</f>
        <v>0</v>
      </c>
      <c r="BL108" s="19" t="s">
        <v>198</v>
      </c>
      <c r="BM108" s="157" t="s">
        <v>1875</v>
      </c>
    </row>
    <row r="109" spans="2:51" s="13" customFormat="1" ht="10">
      <c r="B109" s="159"/>
      <c r="D109" s="160" t="s">
        <v>200</v>
      </c>
      <c r="E109" s="161" t="s">
        <v>3</v>
      </c>
      <c r="F109" s="162" t="s">
        <v>1876</v>
      </c>
      <c r="H109" s="163">
        <v>46.8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200</v>
      </c>
      <c r="AU109" s="161" t="s">
        <v>22</v>
      </c>
      <c r="AV109" s="13" t="s">
        <v>22</v>
      </c>
      <c r="AW109" s="13" t="s">
        <v>41</v>
      </c>
      <c r="AX109" s="13" t="s">
        <v>81</v>
      </c>
      <c r="AY109" s="161" t="s">
        <v>191</v>
      </c>
    </row>
    <row r="110" spans="2:51" s="13" customFormat="1" ht="10">
      <c r="B110" s="159"/>
      <c r="D110" s="160" t="s">
        <v>200</v>
      </c>
      <c r="E110" s="161" t="s">
        <v>3</v>
      </c>
      <c r="F110" s="162" t="s">
        <v>1877</v>
      </c>
      <c r="H110" s="163">
        <v>133.74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200</v>
      </c>
      <c r="AU110" s="161" t="s">
        <v>22</v>
      </c>
      <c r="AV110" s="13" t="s">
        <v>22</v>
      </c>
      <c r="AW110" s="13" t="s">
        <v>41</v>
      </c>
      <c r="AX110" s="13" t="s">
        <v>81</v>
      </c>
      <c r="AY110" s="161" t="s">
        <v>191</v>
      </c>
    </row>
    <row r="111" spans="2:51" s="14" customFormat="1" ht="10">
      <c r="B111" s="168"/>
      <c r="D111" s="160" t="s">
        <v>200</v>
      </c>
      <c r="E111" s="169" t="s">
        <v>3</v>
      </c>
      <c r="F111" s="170" t="s">
        <v>205</v>
      </c>
      <c r="H111" s="171">
        <v>180.54000000000002</v>
      </c>
      <c r="I111" s="172"/>
      <c r="L111" s="168"/>
      <c r="M111" s="173"/>
      <c r="N111" s="174"/>
      <c r="O111" s="174"/>
      <c r="P111" s="174"/>
      <c r="Q111" s="174"/>
      <c r="R111" s="174"/>
      <c r="S111" s="174"/>
      <c r="T111" s="175"/>
      <c r="AT111" s="169" t="s">
        <v>200</v>
      </c>
      <c r="AU111" s="169" t="s">
        <v>22</v>
      </c>
      <c r="AV111" s="14" t="s">
        <v>198</v>
      </c>
      <c r="AW111" s="14" t="s">
        <v>41</v>
      </c>
      <c r="AX111" s="14" t="s">
        <v>88</v>
      </c>
      <c r="AY111" s="169" t="s">
        <v>191</v>
      </c>
    </row>
    <row r="112" spans="1:65" s="2" customFormat="1" ht="24.15" customHeight="1">
      <c r="A112" s="35"/>
      <c r="B112" s="145"/>
      <c r="C112" s="146" t="s">
        <v>225</v>
      </c>
      <c r="D112" s="146" t="s">
        <v>193</v>
      </c>
      <c r="E112" s="147" t="s">
        <v>1371</v>
      </c>
      <c r="F112" s="148" t="s">
        <v>1372</v>
      </c>
      <c r="G112" s="149" t="s">
        <v>208</v>
      </c>
      <c r="H112" s="150">
        <v>446.075</v>
      </c>
      <c r="I112" s="151"/>
      <c r="J112" s="152">
        <f>ROUND(I112*H112,2)</f>
        <v>0</v>
      </c>
      <c r="K112" s="148" t="s">
        <v>197</v>
      </c>
      <c r="L112" s="36"/>
      <c r="M112" s="153" t="s">
        <v>3</v>
      </c>
      <c r="N112" s="154" t="s">
        <v>52</v>
      </c>
      <c r="O112" s="56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7" t="s">
        <v>198</v>
      </c>
      <c r="AT112" s="157" t="s">
        <v>193</v>
      </c>
      <c r="AU112" s="157" t="s">
        <v>22</v>
      </c>
      <c r="AY112" s="19" t="s">
        <v>191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88</v>
      </c>
      <c r="BK112" s="158">
        <f>ROUND(I112*H112,2)</f>
        <v>0</v>
      </c>
      <c r="BL112" s="19" t="s">
        <v>198</v>
      </c>
      <c r="BM112" s="157" t="s">
        <v>1878</v>
      </c>
    </row>
    <row r="113" spans="2:51" s="13" customFormat="1" ht="10">
      <c r="B113" s="159"/>
      <c r="D113" s="160" t="s">
        <v>200</v>
      </c>
      <c r="E113" s="161" t="s">
        <v>3</v>
      </c>
      <c r="F113" s="162" t="s">
        <v>1879</v>
      </c>
      <c r="H113" s="163">
        <v>277.205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200</v>
      </c>
      <c r="AU113" s="161" t="s">
        <v>22</v>
      </c>
      <c r="AV113" s="13" t="s">
        <v>22</v>
      </c>
      <c r="AW113" s="13" t="s">
        <v>41</v>
      </c>
      <c r="AX113" s="13" t="s">
        <v>81</v>
      </c>
      <c r="AY113" s="161" t="s">
        <v>191</v>
      </c>
    </row>
    <row r="114" spans="2:51" s="13" customFormat="1" ht="20">
      <c r="B114" s="159"/>
      <c r="D114" s="160" t="s">
        <v>200</v>
      </c>
      <c r="E114" s="161" t="s">
        <v>3</v>
      </c>
      <c r="F114" s="162" t="s">
        <v>1880</v>
      </c>
      <c r="H114" s="163">
        <v>168.87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200</v>
      </c>
      <c r="AU114" s="161" t="s">
        <v>22</v>
      </c>
      <c r="AV114" s="13" t="s">
        <v>22</v>
      </c>
      <c r="AW114" s="13" t="s">
        <v>41</v>
      </c>
      <c r="AX114" s="13" t="s">
        <v>81</v>
      </c>
      <c r="AY114" s="161" t="s">
        <v>191</v>
      </c>
    </row>
    <row r="115" spans="2:51" s="14" customFormat="1" ht="10">
      <c r="B115" s="168"/>
      <c r="D115" s="160" t="s">
        <v>200</v>
      </c>
      <c r="E115" s="169" t="s">
        <v>3</v>
      </c>
      <c r="F115" s="170" t="s">
        <v>205</v>
      </c>
      <c r="H115" s="171">
        <v>446.075</v>
      </c>
      <c r="I115" s="172"/>
      <c r="L115" s="168"/>
      <c r="M115" s="173"/>
      <c r="N115" s="174"/>
      <c r="O115" s="174"/>
      <c r="P115" s="174"/>
      <c r="Q115" s="174"/>
      <c r="R115" s="174"/>
      <c r="S115" s="174"/>
      <c r="T115" s="175"/>
      <c r="AT115" s="169" t="s">
        <v>200</v>
      </c>
      <c r="AU115" s="169" t="s">
        <v>22</v>
      </c>
      <c r="AV115" s="14" t="s">
        <v>198</v>
      </c>
      <c r="AW115" s="14" t="s">
        <v>41</v>
      </c>
      <c r="AX115" s="14" t="s">
        <v>88</v>
      </c>
      <c r="AY115" s="169" t="s">
        <v>191</v>
      </c>
    </row>
    <row r="116" spans="1:65" s="2" customFormat="1" ht="24.15" customHeight="1">
      <c r="A116" s="35"/>
      <c r="B116" s="145"/>
      <c r="C116" s="146" t="s">
        <v>232</v>
      </c>
      <c r="D116" s="146" t="s">
        <v>193</v>
      </c>
      <c r="E116" s="147" t="s">
        <v>1127</v>
      </c>
      <c r="F116" s="148" t="s">
        <v>1128</v>
      </c>
      <c r="G116" s="149" t="s">
        <v>208</v>
      </c>
      <c r="H116" s="150">
        <v>75.8</v>
      </c>
      <c r="I116" s="151"/>
      <c r="J116" s="152">
        <f>ROUND(I116*H116,2)</f>
        <v>0</v>
      </c>
      <c r="K116" s="148" t="s">
        <v>197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198</v>
      </c>
      <c r="AT116" s="157" t="s">
        <v>193</v>
      </c>
      <c r="AU116" s="157" t="s">
        <v>22</v>
      </c>
      <c r="AY116" s="19" t="s">
        <v>191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198</v>
      </c>
      <c r="BM116" s="157" t="s">
        <v>1881</v>
      </c>
    </row>
    <row r="117" spans="2:51" s="13" customFormat="1" ht="10">
      <c r="B117" s="159"/>
      <c r="D117" s="160" t="s">
        <v>200</v>
      </c>
      <c r="E117" s="161" t="s">
        <v>3</v>
      </c>
      <c r="F117" s="162" t="s">
        <v>1882</v>
      </c>
      <c r="H117" s="163">
        <v>1.5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200</v>
      </c>
      <c r="AU117" s="161" t="s">
        <v>22</v>
      </c>
      <c r="AV117" s="13" t="s">
        <v>22</v>
      </c>
      <c r="AW117" s="13" t="s">
        <v>41</v>
      </c>
      <c r="AX117" s="13" t="s">
        <v>81</v>
      </c>
      <c r="AY117" s="161" t="s">
        <v>191</v>
      </c>
    </row>
    <row r="118" spans="2:51" s="13" customFormat="1" ht="10">
      <c r="B118" s="159"/>
      <c r="D118" s="160" t="s">
        <v>200</v>
      </c>
      <c r="E118" s="161" t="s">
        <v>3</v>
      </c>
      <c r="F118" s="162" t="s">
        <v>1883</v>
      </c>
      <c r="H118" s="163">
        <v>74.3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200</v>
      </c>
      <c r="AU118" s="161" t="s">
        <v>22</v>
      </c>
      <c r="AV118" s="13" t="s">
        <v>22</v>
      </c>
      <c r="AW118" s="13" t="s">
        <v>41</v>
      </c>
      <c r="AX118" s="13" t="s">
        <v>81</v>
      </c>
      <c r="AY118" s="161" t="s">
        <v>191</v>
      </c>
    </row>
    <row r="119" spans="2:51" s="14" customFormat="1" ht="10">
      <c r="B119" s="168"/>
      <c r="D119" s="160" t="s">
        <v>200</v>
      </c>
      <c r="E119" s="169" t="s">
        <v>3</v>
      </c>
      <c r="F119" s="170" t="s">
        <v>205</v>
      </c>
      <c r="H119" s="171">
        <v>75.8</v>
      </c>
      <c r="I119" s="172"/>
      <c r="L119" s="168"/>
      <c r="M119" s="173"/>
      <c r="N119" s="174"/>
      <c r="O119" s="174"/>
      <c r="P119" s="174"/>
      <c r="Q119" s="174"/>
      <c r="R119" s="174"/>
      <c r="S119" s="174"/>
      <c r="T119" s="175"/>
      <c r="AT119" s="169" t="s">
        <v>200</v>
      </c>
      <c r="AU119" s="169" t="s">
        <v>22</v>
      </c>
      <c r="AV119" s="14" t="s">
        <v>198</v>
      </c>
      <c r="AW119" s="14" t="s">
        <v>41</v>
      </c>
      <c r="AX119" s="14" t="s">
        <v>88</v>
      </c>
      <c r="AY119" s="169" t="s">
        <v>191</v>
      </c>
    </row>
    <row r="120" spans="1:65" s="2" customFormat="1" ht="14.4" customHeight="1">
      <c r="A120" s="35"/>
      <c r="B120" s="145"/>
      <c r="C120" s="146" t="s">
        <v>238</v>
      </c>
      <c r="D120" s="146" t="s">
        <v>193</v>
      </c>
      <c r="E120" s="147" t="s">
        <v>1141</v>
      </c>
      <c r="F120" s="148" t="s">
        <v>1142</v>
      </c>
      <c r="G120" s="149" t="s">
        <v>196</v>
      </c>
      <c r="H120" s="150">
        <v>1061.811</v>
      </c>
      <c r="I120" s="151"/>
      <c r="J120" s="152">
        <f>ROUND(I120*H120,2)</f>
        <v>0</v>
      </c>
      <c r="K120" s="148" t="s">
        <v>197</v>
      </c>
      <c r="L120" s="36"/>
      <c r="M120" s="153" t="s">
        <v>3</v>
      </c>
      <c r="N120" s="154" t="s">
        <v>52</v>
      </c>
      <c r="O120" s="56"/>
      <c r="P120" s="155">
        <f>O120*H120</f>
        <v>0</v>
      </c>
      <c r="Q120" s="155">
        <v>0.00085</v>
      </c>
      <c r="R120" s="155">
        <f>Q120*H120</f>
        <v>0.9025393499999999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198</v>
      </c>
      <c r="AT120" s="157" t="s">
        <v>193</v>
      </c>
      <c r="AU120" s="157" t="s">
        <v>22</v>
      </c>
      <c r="AY120" s="19" t="s">
        <v>191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198</v>
      </c>
      <c r="BM120" s="157" t="s">
        <v>1884</v>
      </c>
    </row>
    <row r="121" spans="2:51" s="13" customFormat="1" ht="10">
      <c r="B121" s="159"/>
      <c r="D121" s="160" t="s">
        <v>200</v>
      </c>
      <c r="E121" s="161" t="s">
        <v>3</v>
      </c>
      <c r="F121" s="162" t="s">
        <v>1885</v>
      </c>
      <c r="H121" s="163">
        <v>616.011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200</v>
      </c>
      <c r="AU121" s="161" t="s">
        <v>22</v>
      </c>
      <c r="AV121" s="13" t="s">
        <v>22</v>
      </c>
      <c r="AW121" s="13" t="s">
        <v>41</v>
      </c>
      <c r="AX121" s="13" t="s">
        <v>81</v>
      </c>
      <c r="AY121" s="161" t="s">
        <v>191</v>
      </c>
    </row>
    <row r="122" spans="2:51" s="13" customFormat="1" ht="10">
      <c r="B122" s="159"/>
      <c r="D122" s="160" t="s">
        <v>200</v>
      </c>
      <c r="E122" s="161" t="s">
        <v>3</v>
      </c>
      <c r="F122" s="162" t="s">
        <v>1886</v>
      </c>
      <c r="H122" s="163">
        <v>445.8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200</v>
      </c>
      <c r="AU122" s="161" t="s">
        <v>22</v>
      </c>
      <c r="AV122" s="13" t="s">
        <v>22</v>
      </c>
      <c r="AW122" s="13" t="s">
        <v>41</v>
      </c>
      <c r="AX122" s="13" t="s">
        <v>81</v>
      </c>
      <c r="AY122" s="161" t="s">
        <v>191</v>
      </c>
    </row>
    <row r="123" spans="2:51" s="14" customFormat="1" ht="10">
      <c r="B123" s="168"/>
      <c r="D123" s="160" t="s">
        <v>200</v>
      </c>
      <c r="E123" s="169" t="s">
        <v>3</v>
      </c>
      <c r="F123" s="170" t="s">
        <v>205</v>
      </c>
      <c r="H123" s="171">
        <v>1061.811</v>
      </c>
      <c r="I123" s="172"/>
      <c r="L123" s="168"/>
      <c r="M123" s="173"/>
      <c r="N123" s="174"/>
      <c r="O123" s="174"/>
      <c r="P123" s="174"/>
      <c r="Q123" s="174"/>
      <c r="R123" s="174"/>
      <c r="S123" s="174"/>
      <c r="T123" s="175"/>
      <c r="AT123" s="169" t="s">
        <v>200</v>
      </c>
      <c r="AU123" s="169" t="s">
        <v>22</v>
      </c>
      <c r="AV123" s="14" t="s">
        <v>198</v>
      </c>
      <c r="AW123" s="14" t="s">
        <v>41</v>
      </c>
      <c r="AX123" s="14" t="s">
        <v>88</v>
      </c>
      <c r="AY123" s="169" t="s">
        <v>191</v>
      </c>
    </row>
    <row r="124" spans="1:65" s="2" customFormat="1" ht="24.15" customHeight="1">
      <c r="A124" s="35"/>
      <c r="B124" s="145"/>
      <c r="C124" s="146" t="s">
        <v>244</v>
      </c>
      <c r="D124" s="146" t="s">
        <v>193</v>
      </c>
      <c r="E124" s="147" t="s">
        <v>1147</v>
      </c>
      <c r="F124" s="148" t="s">
        <v>1148</v>
      </c>
      <c r="G124" s="149" t="s">
        <v>196</v>
      </c>
      <c r="H124" s="150">
        <v>1061.811</v>
      </c>
      <c r="I124" s="151"/>
      <c r="J124" s="152">
        <f>ROUND(I124*H124,2)</f>
        <v>0</v>
      </c>
      <c r="K124" s="148" t="s">
        <v>197</v>
      </c>
      <c r="L124" s="36"/>
      <c r="M124" s="153" t="s">
        <v>3</v>
      </c>
      <c r="N124" s="154" t="s">
        <v>52</v>
      </c>
      <c r="O124" s="56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198</v>
      </c>
      <c r="AT124" s="157" t="s">
        <v>193</v>
      </c>
      <c r="AU124" s="157" t="s">
        <v>22</v>
      </c>
      <c r="AY124" s="19" t="s">
        <v>191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198</v>
      </c>
      <c r="BM124" s="157" t="s">
        <v>1887</v>
      </c>
    </row>
    <row r="125" spans="1:65" s="2" customFormat="1" ht="37.75" customHeight="1">
      <c r="A125" s="35"/>
      <c r="B125" s="145"/>
      <c r="C125" s="146" t="s">
        <v>249</v>
      </c>
      <c r="D125" s="146" t="s">
        <v>193</v>
      </c>
      <c r="E125" s="147" t="s">
        <v>233</v>
      </c>
      <c r="F125" s="148" t="s">
        <v>234</v>
      </c>
      <c r="G125" s="149" t="s">
        <v>208</v>
      </c>
      <c r="H125" s="150">
        <v>36.12</v>
      </c>
      <c r="I125" s="151"/>
      <c r="J125" s="152">
        <f>ROUND(I125*H125,2)</f>
        <v>0</v>
      </c>
      <c r="K125" s="148" t="s">
        <v>197</v>
      </c>
      <c r="L125" s="36"/>
      <c r="M125" s="153" t="s">
        <v>3</v>
      </c>
      <c r="N125" s="154" t="s">
        <v>52</v>
      </c>
      <c r="O125" s="56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198</v>
      </c>
      <c r="AT125" s="157" t="s">
        <v>193</v>
      </c>
      <c r="AU125" s="157" t="s">
        <v>22</v>
      </c>
      <c r="AY125" s="19" t="s">
        <v>191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88</v>
      </c>
      <c r="BK125" s="158">
        <f>ROUND(I125*H125,2)</f>
        <v>0</v>
      </c>
      <c r="BL125" s="19" t="s">
        <v>198</v>
      </c>
      <c r="BM125" s="157" t="s">
        <v>1888</v>
      </c>
    </row>
    <row r="126" spans="1:47" s="2" customFormat="1" ht="18">
      <c r="A126" s="35"/>
      <c r="B126" s="36"/>
      <c r="C126" s="35"/>
      <c r="D126" s="160" t="s">
        <v>229</v>
      </c>
      <c r="E126" s="35"/>
      <c r="F126" s="176" t="s">
        <v>236</v>
      </c>
      <c r="G126" s="35"/>
      <c r="H126" s="35"/>
      <c r="I126" s="177"/>
      <c r="J126" s="35"/>
      <c r="K126" s="35"/>
      <c r="L126" s="36"/>
      <c r="M126" s="178"/>
      <c r="N126" s="179"/>
      <c r="O126" s="56"/>
      <c r="P126" s="56"/>
      <c r="Q126" s="56"/>
      <c r="R126" s="56"/>
      <c r="S126" s="56"/>
      <c r="T126" s="57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9" t="s">
        <v>229</v>
      </c>
      <c r="AU126" s="19" t="s">
        <v>22</v>
      </c>
    </row>
    <row r="127" spans="2:51" s="13" customFormat="1" ht="10">
      <c r="B127" s="159"/>
      <c r="D127" s="160" t="s">
        <v>200</v>
      </c>
      <c r="E127" s="161" t="s">
        <v>3</v>
      </c>
      <c r="F127" s="162" t="s">
        <v>1889</v>
      </c>
      <c r="H127" s="163">
        <v>9.36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200</v>
      </c>
      <c r="AU127" s="161" t="s">
        <v>22</v>
      </c>
      <c r="AV127" s="13" t="s">
        <v>22</v>
      </c>
      <c r="AW127" s="13" t="s">
        <v>41</v>
      </c>
      <c r="AX127" s="13" t="s">
        <v>81</v>
      </c>
      <c r="AY127" s="161" t="s">
        <v>191</v>
      </c>
    </row>
    <row r="128" spans="2:51" s="13" customFormat="1" ht="10">
      <c r="B128" s="159"/>
      <c r="D128" s="160" t="s">
        <v>200</v>
      </c>
      <c r="E128" s="161" t="s">
        <v>3</v>
      </c>
      <c r="F128" s="162" t="s">
        <v>1890</v>
      </c>
      <c r="H128" s="163">
        <v>26.76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200</v>
      </c>
      <c r="AU128" s="161" t="s">
        <v>22</v>
      </c>
      <c r="AV128" s="13" t="s">
        <v>22</v>
      </c>
      <c r="AW128" s="13" t="s">
        <v>41</v>
      </c>
      <c r="AX128" s="13" t="s">
        <v>81</v>
      </c>
      <c r="AY128" s="161" t="s">
        <v>191</v>
      </c>
    </row>
    <row r="129" spans="2:51" s="14" customFormat="1" ht="10">
      <c r="B129" s="168"/>
      <c r="D129" s="160" t="s">
        <v>200</v>
      </c>
      <c r="E129" s="169" t="s">
        <v>3</v>
      </c>
      <c r="F129" s="170" t="s">
        <v>205</v>
      </c>
      <c r="H129" s="171">
        <v>36.120000000000005</v>
      </c>
      <c r="I129" s="172"/>
      <c r="L129" s="168"/>
      <c r="M129" s="173"/>
      <c r="N129" s="174"/>
      <c r="O129" s="174"/>
      <c r="P129" s="174"/>
      <c r="Q129" s="174"/>
      <c r="R129" s="174"/>
      <c r="S129" s="174"/>
      <c r="T129" s="175"/>
      <c r="AT129" s="169" t="s">
        <v>200</v>
      </c>
      <c r="AU129" s="169" t="s">
        <v>22</v>
      </c>
      <c r="AV129" s="14" t="s">
        <v>198</v>
      </c>
      <c r="AW129" s="14" t="s">
        <v>41</v>
      </c>
      <c r="AX129" s="14" t="s">
        <v>88</v>
      </c>
      <c r="AY129" s="169" t="s">
        <v>191</v>
      </c>
    </row>
    <row r="130" spans="1:65" s="2" customFormat="1" ht="37.75" customHeight="1">
      <c r="A130" s="35"/>
      <c r="B130" s="145"/>
      <c r="C130" s="146" t="s">
        <v>255</v>
      </c>
      <c r="D130" s="146" t="s">
        <v>193</v>
      </c>
      <c r="E130" s="147" t="s">
        <v>239</v>
      </c>
      <c r="F130" s="148" t="s">
        <v>240</v>
      </c>
      <c r="G130" s="149" t="s">
        <v>208</v>
      </c>
      <c r="H130" s="150">
        <v>63.967</v>
      </c>
      <c r="I130" s="151"/>
      <c r="J130" s="152">
        <f>ROUND(I130*H130,2)</f>
        <v>0</v>
      </c>
      <c r="K130" s="148" t="s">
        <v>197</v>
      </c>
      <c r="L130" s="36"/>
      <c r="M130" s="153" t="s">
        <v>3</v>
      </c>
      <c r="N130" s="154" t="s">
        <v>52</v>
      </c>
      <c r="O130" s="56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7" t="s">
        <v>198</v>
      </c>
      <c r="AT130" s="157" t="s">
        <v>193</v>
      </c>
      <c r="AU130" s="157" t="s">
        <v>22</v>
      </c>
      <c r="AY130" s="19" t="s">
        <v>191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88</v>
      </c>
      <c r="BK130" s="158">
        <f>ROUND(I130*H130,2)</f>
        <v>0</v>
      </c>
      <c r="BL130" s="19" t="s">
        <v>198</v>
      </c>
      <c r="BM130" s="157" t="s">
        <v>1891</v>
      </c>
    </row>
    <row r="131" spans="2:51" s="13" customFormat="1" ht="10">
      <c r="B131" s="159"/>
      <c r="D131" s="160" t="s">
        <v>200</v>
      </c>
      <c r="E131" s="161" t="s">
        <v>3</v>
      </c>
      <c r="F131" s="162" t="s">
        <v>1892</v>
      </c>
      <c r="H131" s="163">
        <v>63.967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200</v>
      </c>
      <c r="AU131" s="161" t="s">
        <v>22</v>
      </c>
      <c r="AV131" s="13" t="s">
        <v>22</v>
      </c>
      <c r="AW131" s="13" t="s">
        <v>41</v>
      </c>
      <c r="AX131" s="13" t="s">
        <v>88</v>
      </c>
      <c r="AY131" s="161" t="s">
        <v>191</v>
      </c>
    </row>
    <row r="132" spans="1:65" s="2" customFormat="1" ht="24.15" customHeight="1">
      <c r="A132" s="35"/>
      <c r="B132" s="145"/>
      <c r="C132" s="146" t="s">
        <v>263</v>
      </c>
      <c r="D132" s="146" t="s">
        <v>193</v>
      </c>
      <c r="E132" s="147" t="s">
        <v>250</v>
      </c>
      <c r="F132" s="148" t="s">
        <v>251</v>
      </c>
      <c r="G132" s="149" t="s">
        <v>252</v>
      </c>
      <c r="H132" s="150">
        <v>127.394</v>
      </c>
      <c r="I132" s="151"/>
      <c r="J132" s="152">
        <f>ROUND(I132*H132,2)</f>
        <v>0</v>
      </c>
      <c r="K132" s="148" t="s">
        <v>197</v>
      </c>
      <c r="L132" s="36"/>
      <c r="M132" s="153" t="s">
        <v>3</v>
      </c>
      <c r="N132" s="154" t="s">
        <v>52</v>
      </c>
      <c r="O132" s="56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198</v>
      </c>
      <c r="AT132" s="157" t="s">
        <v>193</v>
      </c>
      <c r="AU132" s="157" t="s">
        <v>22</v>
      </c>
      <c r="AY132" s="19" t="s">
        <v>191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198</v>
      </c>
      <c r="BM132" s="157" t="s">
        <v>1893</v>
      </c>
    </row>
    <row r="133" spans="2:51" s="13" customFormat="1" ht="10">
      <c r="B133" s="159"/>
      <c r="D133" s="160" t="s">
        <v>200</v>
      </c>
      <c r="E133" s="161" t="s">
        <v>3</v>
      </c>
      <c r="F133" s="162" t="s">
        <v>1894</v>
      </c>
      <c r="H133" s="163">
        <v>127.394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200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191</v>
      </c>
    </row>
    <row r="134" spans="1:65" s="2" customFormat="1" ht="24.15" customHeight="1">
      <c r="A134" s="35"/>
      <c r="B134" s="145"/>
      <c r="C134" s="146" t="s">
        <v>269</v>
      </c>
      <c r="D134" s="146" t="s">
        <v>193</v>
      </c>
      <c r="E134" s="147" t="s">
        <v>899</v>
      </c>
      <c r="F134" s="148" t="s">
        <v>900</v>
      </c>
      <c r="G134" s="149" t="s">
        <v>208</v>
      </c>
      <c r="H134" s="150">
        <v>382.108</v>
      </c>
      <c r="I134" s="151"/>
      <c r="J134" s="152">
        <f>ROUND(I134*H134,2)</f>
        <v>0</v>
      </c>
      <c r="K134" s="148" t="s">
        <v>197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198</v>
      </c>
      <c r="AT134" s="157" t="s">
        <v>193</v>
      </c>
      <c r="AU134" s="157" t="s">
        <v>22</v>
      </c>
      <c r="AY134" s="19" t="s">
        <v>191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198</v>
      </c>
      <c r="BM134" s="157" t="s">
        <v>1895</v>
      </c>
    </row>
    <row r="135" spans="2:51" s="13" customFormat="1" ht="10">
      <c r="B135" s="159"/>
      <c r="D135" s="160" t="s">
        <v>200</v>
      </c>
      <c r="E135" s="161" t="s">
        <v>3</v>
      </c>
      <c r="F135" s="162" t="s">
        <v>1896</v>
      </c>
      <c r="H135" s="163">
        <v>446.075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200</v>
      </c>
      <c r="AU135" s="161" t="s">
        <v>22</v>
      </c>
      <c r="AV135" s="13" t="s">
        <v>22</v>
      </c>
      <c r="AW135" s="13" t="s">
        <v>41</v>
      </c>
      <c r="AX135" s="13" t="s">
        <v>81</v>
      </c>
      <c r="AY135" s="161" t="s">
        <v>191</v>
      </c>
    </row>
    <row r="136" spans="2:51" s="13" customFormat="1" ht="10">
      <c r="B136" s="159"/>
      <c r="D136" s="160" t="s">
        <v>200</v>
      </c>
      <c r="E136" s="161" t="s">
        <v>3</v>
      </c>
      <c r="F136" s="162" t="s">
        <v>1897</v>
      </c>
      <c r="H136" s="163">
        <v>-14.686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200</v>
      </c>
      <c r="AU136" s="161" t="s">
        <v>22</v>
      </c>
      <c r="AV136" s="13" t="s">
        <v>22</v>
      </c>
      <c r="AW136" s="13" t="s">
        <v>41</v>
      </c>
      <c r="AX136" s="13" t="s">
        <v>81</v>
      </c>
      <c r="AY136" s="161" t="s">
        <v>191</v>
      </c>
    </row>
    <row r="137" spans="2:51" s="13" customFormat="1" ht="10">
      <c r="B137" s="159"/>
      <c r="D137" s="160" t="s">
        <v>200</v>
      </c>
      <c r="E137" s="161" t="s">
        <v>3</v>
      </c>
      <c r="F137" s="162" t="s">
        <v>1898</v>
      </c>
      <c r="H137" s="163">
        <v>-42.058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200</v>
      </c>
      <c r="AU137" s="161" t="s">
        <v>22</v>
      </c>
      <c r="AV137" s="13" t="s">
        <v>22</v>
      </c>
      <c r="AW137" s="13" t="s">
        <v>41</v>
      </c>
      <c r="AX137" s="13" t="s">
        <v>81</v>
      </c>
      <c r="AY137" s="161" t="s">
        <v>191</v>
      </c>
    </row>
    <row r="138" spans="2:51" s="13" customFormat="1" ht="10">
      <c r="B138" s="159"/>
      <c r="D138" s="160" t="s">
        <v>200</v>
      </c>
      <c r="E138" s="161" t="s">
        <v>3</v>
      </c>
      <c r="F138" s="162" t="s">
        <v>1899</v>
      </c>
      <c r="H138" s="163">
        <v>-7.223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200</v>
      </c>
      <c r="AU138" s="161" t="s">
        <v>22</v>
      </c>
      <c r="AV138" s="13" t="s">
        <v>22</v>
      </c>
      <c r="AW138" s="13" t="s">
        <v>41</v>
      </c>
      <c r="AX138" s="13" t="s">
        <v>81</v>
      </c>
      <c r="AY138" s="161" t="s">
        <v>191</v>
      </c>
    </row>
    <row r="139" spans="2:51" s="14" customFormat="1" ht="10">
      <c r="B139" s="168"/>
      <c r="D139" s="160" t="s">
        <v>200</v>
      </c>
      <c r="E139" s="169" t="s">
        <v>3</v>
      </c>
      <c r="F139" s="170" t="s">
        <v>205</v>
      </c>
      <c r="H139" s="171">
        <v>382.108</v>
      </c>
      <c r="I139" s="172"/>
      <c r="L139" s="168"/>
      <c r="M139" s="173"/>
      <c r="N139" s="174"/>
      <c r="O139" s="174"/>
      <c r="P139" s="174"/>
      <c r="Q139" s="174"/>
      <c r="R139" s="174"/>
      <c r="S139" s="174"/>
      <c r="T139" s="175"/>
      <c r="AT139" s="169" t="s">
        <v>200</v>
      </c>
      <c r="AU139" s="169" t="s">
        <v>22</v>
      </c>
      <c r="AV139" s="14" t="s">
        <v>198</v>
      </c>
      <c r="AW139" s="14" t="s">
        <v>41</v>
      </c>
      <c r="AX139" s="14" t="s">
        <v>88</v>
      </c>
      <c r="AY139" s="169" t="s">
        <v>191</v>
      </c>
    </row>
    <row r="140" spans="1:65" s="2" customFormat="1" ht="37.75" customHeight="1">
      <c r="A140" s="35"/>
      <c r="B140" s="145"/>
      <c r="C140" s="146" t="s">
        <v>281</v>
      </c>
      <c r="D140" s="146" t="s">
        <v>193</v>
      </c>
      <c r="E140" s="147" t="s">
        <v>1171</v>
      </c>
      <c r="F140" s="148" t="s">
        <v>1172</v>
      </c>
      <c r="G140" s="149" t="s">
        <v>208</v>
      </c>
      <c r="H140" s="150">
        <v>42.058</v>
      </c>
      <c r="I140" s="151"/>
      <c r="J140" s="152">
        <f>ROUND(I140*H140,2)</f>
        <v>0</v>
      </c>
      <c r="K140" s="148" t="s">
        <v>197</v>
      </c>
      <c r="L140" s="36"/>
      <c r="M140" s="153" t="s">
        <v>3</v>
      </c>
      <c r="N140" s="154" t="s">
        <v>52</v>
      </c>
      <c r="O140" s="56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7" t="s">
        <v>198</v>
      </c>
      <c r="AT140" s="157" t="s">
        <v>193</v>
      </c>
      <c r="AU140" s="157" t="s">
        <v>22</v>
      </c>
      <c r="AY140" s="19" t="s">
        <v>191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9" t="s">
        <v>88</v>
      </c>
      <c r="BK140" s="158">
        <f>ROUND(I140*H140,2)</f>
        <v>0</v>
      </c>
      <c r="BL140" s="19" t="s">
        <v>198</v>
      </c>
      <c r="BM140" s="157" t="s">
        <v>1900</v>
      </c>
    </row>
    <row r="141" spans="2:51" s="13" customFormat="1" ht="10">
      <c r="B141" s="159"/>
      <c r="D141" s="160" t="s">
        <v>200</v>
      </c>
      <c r="E141" s="161" t="s">
        <v>3</v>
      </c>
      <c r="F141" s="162" t="s">
        <v>1901</v>
      </c>
      <c r="H141" s="163">
        <v>42.058</v>
      </c>
      <c r="I141" s="164"/>
      <c r="L141" s="159"/>
      <c r="M141" s="165"/>
      <c r="N141" s="166"/>
      <c r="O141" s="166"/>
      <c r="P141" s="166"/>
      <c r="Q141" s="166"/>
      <c r="R141" s="166"/>
      <c r="S141" s="166"/>
      <c r="T141" s="167"/>
      <c r="AT141" s="161" t="s">
        <v>200</v>
      </c>
      <c r="AU141" s="161" t="s">
        <v>22</v>
      </c>
      <c r="AV141" s="13" t="s">
        <v>22</v>
      </c>
      <c r="AW141" s="13" t="s">
        <v>41</v>
      </c>
      <c r="AX141" s="13" t="s">
        <v>88</v>
      </c>
      <c r="AY141" s="161" t="s">
        <v>191</v>
      </c>
    </row>
    <row r="142" spans="1:65" s="2" customFormat="1" ht="14.4" customHeight="1">
      <c r="A142" s="35"/>
      <c r="B142" s="145"/>
      <c r="C142" s="180" t="s">
        <v>287</v>
      </c>
      <c r="D142" s="180" t="s">
        <v>264</v>
      </c>
      <c r="E142" s="181" t="s">
        <v>1175</v>
      </c>
      <c r="F142" s="182" t="s">
        <v>1176</v>
      </c>
      <c r="G142" s="183" t="s">
        <v>252</v>
      </c>
      <c r="H142" s="184">
        <v>75.704</v>
      </c>
      <c r="I142" s="185"/>
      <c r="J142" s="186">
        <f>ROUND(I142*H142,2)</f>
        <v>0</v>
      </c>
      <c r="K142" s="182" t="s">
        <v>197</v>
      </c>
      <c r="L142" s="187"/>
      <c r="M142" s="188" t="s">
        <v>3</v>
      </c>
      <c r="N142" s="189" t="s">
        <v>52</v>
      </c>
      <c r="O142" s="56"/>
      <c r="P142" s="155">
        <f>O142*H142</f>
        <v>0</v>
      </c>
      <c r="Q142" s="155">
        <v>1</v>
      </c>
      <c r="R142" s="155">
        <f>Q142*H142</f>
        <v>75.704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244</v>
      </c>
      <c r="AT142" s="157" t="s">
        <v>264</v>
      </c>
      <c r="AU142" s="157" t="s">
        <v>22</v>
      </c>
      <c r="AY142" s="19" t="s">
        <v>191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88</v>
      </c>
      <c r="BK142" s="158">
        <f>ROUND(I142*H142,2)</f>
        <v>0</v>
      </c>
      <c r="BL142" s="19" t="s">
        <v>198</v>
      </c>
      <c r="BM142" s="157" t="s">
        <v>1902</v>
      </c>
    </row>
    <row r="143" spans="2:51" s="13" customFormat="1" ht="10">
      <c r="B143" s="159"/>
      <c r="D143" s="160" t="s">
        <v>200</v>
      </c>
      <c r="E143" s="161" t="s">
        <v>3</v>
      </c>
      <c r="F143" s="162" t="s">
        <v>1903</v>
      </c>
      <c r="H143" s="163">
        <v>75.704</v>
      </c>
      <c r="I143" s="164"/>
      <c r="L143" s="159"/>
      <c r="M143" s="165"/>
      <c r="N143" s="166"/>
      <c r="O143" s="166"/>
      <c r="P143" s="166"/>
      <c r="Q143" s="166"/>
      <c r="R143" s="166"/>
      <c r="S143" s="166"/>
      <c r="T143" s="167"/>
      <c r="AT143" s="161" t="s">
        <v>200</v>
      </c>
      <c r="AU143" s="161" t="s">
        <v>22</v>
      </c>
      <c r="AV143" s="13" t="s">
        <v>22</v>
      </c>
      <c r="AW143" s="13" t="s">
        <v>41</v>
      </c>
      <c r="AX143" s="13" t="s">
        <v>88</v>
      </c>
      <c r="AY143" s="161" t="s">
        <v>191</v>
      </c>
    </row>
    <row r="144" spans="1:65" s="2" customFormat="1" ht="24.15" customHeight="1">
      <c r="A144" s="35"/>
      <c r="B144" s="145"/>
      <c r="C144" s="146" t="s">
        <v>9</v>
      </c>
      <c r="D144" s="146" t="s">
        <v>193</v>
      </c>
      <c r="E144" s="147" t="s">
        <v>639</v>
      </c>
      <c r="F144" s="148" t="s">
        <v>640</v>
      </c>
      <c r="G144" s="149" t="s">
        <v>196</v>
      </c>
      <c r="H144" s="150">
        <v>240.8</v>
      </c>
      <c r="I144" s="151"/>
      <c r="J144" s="152">
        <f>ROUND(I144*H144,2)</f>
        <v>0</v>
      </c>
      <c r="K144" s="148" t="s">
        <v>197</v>
      </c>
      <c r="L144" s="36"/>
      <c r="M144" s="153" t="s">
        <v>3</v>
      </c>
      <c r="N144" s="154" t="s">
        <v>52</v>
      </c>
      <c r="O144" s="56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198</v>
      </c>
      <c r="AT144" s="157" t="s">
        <v>193</v>
      </c>
      <c r="AU144" s="157" t="s">
        <v>22</v>
      </c>
      <c r="AY144" s="19" t="s">
        <v>191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198</v>
      </c>
      <c r="BM144" s="157" t="s">
        <v>1904</v>
      </c>
    </row>
    <row r="145" spans="2:51" s="13" customFormat="1" ht="10">
      <c r="B145" s="159"/>
      <c r="D145" s="160" t="s">
        <v>200</v>
      </c>
      <c r="E145" s="161" t="s">
        <v>3</v>
      </c>
      <c r="F145" s="162" t="s">
        <v>1905</v>
      </c>
      <c r="H145" s="163">
        <v>240.8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200</v>
      </c>
      <c r="AU145" s="161" t="s">
        <v>22</v>
      </c>
      <c r="AV145" s="13" t="s">
        <v>22</v>
      </c>
      <c r="AW145" s="13" t="s">
        <v>41</v>
      </c>
      <c r="AX145" s="13" t="s">
        <v>88</v>
      </c>
      <c r="AY145" s="161" t="s">
        <v>191</v>
      </c>
    </row>
    <row r="146" spans="2:63" s="12" customFormat="1" ht="22.75" customHeight="1">
      <c r="B146" s="132"/>
      <c r="D146" s="133" t="s">
        <v>80</v>
      </c>
      <c r="E146" s="143" t="s">
        <v>198</v>
      </c>
      <c r="F146" s="143" t="s">
        <v>972</v>
      </c>
      <c r="I146" s="135"/>
      <c r="J146" s="144">
        <f>BK146</f>
        <v>0</v>
      </c>
      <c r="L146" s="132"/>
      <c r="M146" s="137"/>
      <c r="N146" s="138"/>
      <c r="O146" s="138"/>
      <c r="P146" s="139">
        <f>SUM(P147:P148)</f>
        <v>0</v>
      </c>
      <c r="Q146" s="138"/>
      <c r="R146" s="139">
        <f>SUM(R147:R148)</f>
        <v>27.76784822</v>
      </c>
      <c r="S146" s="138"/>
      <c r="T146" s="140">
        <f>SUM(T147:T148)</f>
        <v>0</v>
      </c>
      <c r="AR146" s="133" t="s">
        <v>88</v>
      </c>
      <c r="AT146" s="141" t="s">
        <v>80</v>
      </c>
      <c r="AU146" s="141" t="s">
        <v>88</v>
      </c>
      <c r="AY146" s="133" t="s">
        <v>191</v>
      </c>
      <c r="BK146" s="142">
        <f>SUM(BK147:BK148)</f>
        <v>0</v>
      </c>
    </row>
    <row r="147" spans="1:65" s="2" customFormat="1" ht="14.4" customHeight="1">
      <c r="A147" s="35"/>
      <c r="B147" s="145"/>
      <c r="C147" s="146" t="s">
        <v>296</v>
      </c>
      <c r="D147" s="146" t="s">
        <v>193</v>
      </c>
      <c r="E147" s="147" t="s">
        <v>1193</v>
      </c>
      <c r="F147" s="148" t="s">
        <v>1194</v>
      </c>
      <c r="G147" s="149" t="s">
        <v>208</v>
      </c>
      <c r="H147" s="150">
        <v>14.686</v>
      </c>
      <c r="I147" s="151"/>
      <c r="J147" s="152">
        <f>ROUND(I147*H147,2)</f>
        <v>0</v>
      </c>
      <c r="K147" s="148" t="s">
        <v>197</v>
      </c>
      <c r="L147" s="36"/>
      <c r="M147" s="153" t="s">
        <v>3</v>
      </c>
      <c r="N147" s="154" t="s">
        <v>52</v>
      </c>
      <c r="O147" s="56"/>
      <c r="P147" s="155">
        <f>O147*H147</f>
        <v>0</v>
      </c>
      <c r="Q147" s="155">
        <v>1.89077</v>
      </c>
      <c r="R147" s="155">
        <f>Q147*H147</f>
        <v>27.76784822</v>
      </c>
      <c r="S147" s="155">
        <v>0</v>
      </c>
      <c r="T147" s="15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198</v>
      </c>
      <c r="AT147" s="157" t="s">
        <v>193</v>
      </c>
      <c r="AU147" s="157" t="s">
        <v>22</v>
      </c>
      <c r="AY147" s="19" t="s">
        <v>191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88</v>
      </c>
      <c r="BK147" s="158">
        <f>ROUND(I147*H147,2)</f>
        <v>0</v>
      </c>
      <c r="BL147" s="19" t="s">
        <v>198</v>
      </c>
      <c r="BM147" s="157" t="s">
        <v>1906</v>
      </c>
    </row>
    <row r="148" spans="2:51" s="13" customFormat="1" ht="10">
      <c r="B148" s="159"/>
      <c r="D148" s="160" t="s">
        <v>200</v>
      </c>
      <c r="E148" s="161" t="s">
        <v>3</v>
      </c>
      <c r="F148" s="162" t="s">
        <v>1907</v>
      </c>
      <c r="H148" s="163">
        <v>14.686</v>
      </c>
      <c r="I148" s="164"/>
      <c r="L148" s="159"/>
      <c r="M148" s="165"/>
      <c r="N148" s="166"/>
      <c r="O148" s="166"/>
      <c r="P148" s="166"/>
      <c r="Q148" s="166"/>
      <c r="R148" s="166"/>
      <c r="S148" s="166"/>
      <c r="T148" s="167"/>
      <c r="AT148" s="161" t="s">
        <v>200</v>
      </c>
      <c r="AU148" s="161" t="s">
        <v>22</v>
      </c>
      <c r="AV148" s="13" t="s">
        <v>22</v>
      </c>
      <c r="AW148" s="13" t="s">
        <v>41</v>
      </c>
      <c r="AX148" s="13" t="s">
        <v>88</v>
      </c>
      <c r="AY148" s="161" t="s">
        <v>191</v>
      </c>
    </row>
    <row r="149" spans="2:63" s="12" customFormat="1" ht="22.75" customHeight="1">
      <c r="B149" s="132"/>
      <c r="D149" s="133" t="s">
        <v>80</v>
      </c>
      <c r="E149" s="143" t="s">
        <v>244</v>
      </c>
      <c r="F149" s="143" t="s">
        <v>1000</v>
      </c>
      <c r="I149" s="135"/>
      <c r="J149" s="144">
        <f>BK149</f>
        <v>0</v>
      </c>
      <c r="L149" s="132"/>
      <c r="M149" s="137"/>
      <c r="N149" s="138"/>
      <c r="O149" s="138"/>
      <c r="P149" s="139">
        <f>SUM(P150:P187)</f>
        <v>0</v>
      </c>
      <c r="Q149" s="138"/>
      <c r="R149" s="139">
        <f>SUM(R150:R187)</f>
        <v>6.0463508</v>
      </c>
      <c r="S149" s="138"/>
      <c r="T149" s="140">
        <f>SUM(T150:T187)</f>
        <v>14.6082</v>
      </c>
      <c r="AR149" s="133" t="s">
        <v>88</v>
      </c>
      <c r="AT149" s="141" t="s">
        <v>80</v>
      </c>
      <c r="AU149" s="141" t="s">
        <v>88</v>
      </c>
      <c r="AY149" s="133" t="s">
        <v>191</v>
      </c>
      <c r="BK149" s="142">
        <f>SUM(BK150:BK187)</f>
        <v>0</v>
      </c>
    </row>
    <row r="150" spans="1:65" s="2" customFormat="1" ht="24.15" customHeight="1">
      <c r="A150" s="35"/>
      <c r="B150" s="145"/>
      <c r="C150" s="146" t="s">
        <v>301</v>
      </c>
      <c r="D150" s="146" t="s">
        <v>193</v>
      </c>
      <c r="E150" s="147" t="s">
        <v>1908</v>
      </c>
      <c r="F150" s="148" t="s">
        <v>1909</v>
      </c>
      <c r="G150" s="149" t="s">
        <v>1910</v>
      </c>
      <c r="H150" s="150">
        <v>2</v>
      </c>
      <c r="I150" s="151"/>
      <c r="J150" s="152">
        <f>ROUND(I150*H150,2)</f>
        <v>0</v>
      </c>
      <c r="K150" s="148" t="s">
        <v>3</v>
      </c>
      <c r="L150" s="36"/>
      <c r="M150" s="153" t="s">
        <v>3</v>
      </c>
      <c r="N150" s="154" t="s">
        <v>52</v>
      </c>
      <c r="O150" s="56"/>
      <c r="P150" s="155">
        <f>O150*H150</f>
        <v>0</v>
      </c>
      <c r="Q150" s="155">
        <v>0</v>
      </c>
      <c r="R150" s="155">
        <f>Q150*H150</f>
        <v>0</v>
      </c>
      <c r="S150" s="155">
        <v>0.097</v>
      </c>
      <c r="T150" s="156">
        <f>S150*H150</f>
        <v>0.194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198</v>
      </c>
      <c r="AT150" s="157" t="s">
        <v>193</v>
      </c>
      <c r="AU150" s="157" t="s">
        <v>22</v>
      </c>
      <c r="AY150" s="19" t="s">
        <v>191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198</v>
      </c>
      <c r="BM150" s="157" t="s">
        <v>1911</v>
      </c>
    </row>
    <row r="151" spans="1:47" s="2" customFormat="1" ht="18">
      <c r="A151" s="35"/>
      <c r="B151" s="36"/>
      <c r="C151" s="35"/>
      <c r="D151" s="160" t="s">
        <v>229</v>
      </c>
      <c r="E151" s="35"/>
      <c r="F151" s="176" t="s">
        <v>1912</v>
      </c>
      <c r="G151" s="35"/>
      <c r="H151" s="35"/>
      <c r="I151" s="177"/>
      <c r="J151" s="35"/>
      <c r="K151" s="35"/>
      <c r="L151" s="36"/>
      <c r="M151" s="178"/>
      <c r="N151" s="179"/>
      <c r="O151" s="56"/>
      <c r="P151" s="56"/>
      <c r="Q151" s="56"/>
      <c r="R151" s="56"/>
      <c r="S151" s="56"/>
      <c r="T151" s="57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9" t="s">
        <v>229</v>
      </c>
      <c r="AU151" s="19" t="s">
        <v>22</v>
      </c>
    </row>
    <row r="152" spans="1:65" s="2" customFormat="1" ht="24.15" customHeight="1">
      <c r="A152" s="35"/>
      <c r="B152" s="145"/>
      <c r="C152" s="146" t="s">
        <v>306</v>
      </c>
      <c r="D152" s="146" t="s">
        <v>193</v>
      </c>
      <c r="E152" s="147" t="s">
        <v>1913</v>
      </c>
      <c r="F152" s="148" t="s">
        <v>1914</v>
      </c>
      <c r="G152" s="149" t="s">
        <v>391</v>
      </c>
      <c r="H152" s="150">
        <v>2</v>
      </c>
      <c r="I152" s="151"/>
      <c r="J152" s="152">
        <f>ROUND(I152*H152,2)</f>
        <v>0</v>
      </c>
      <c r="K152" s="148" t="s">
        <v>197</v>
      </c>
      <c r="L152" s="36"/>
      <c r="M152" s="153" t="s">
        <v>3</v>
      </c>
      <c r="N152" s="154" t="s">
        <v>52</v>
      </c>
      <c r="O152" s="56"/>
      <c r="P152" s="155">
        <f>O152*H152</f>
        <v>0</v>
      </c>
      <c r="Q152" s="155">
        <v>0.0051</v>
      </c>
      <c r="R152" s="155">
        <f>Q152*H152</f>
        <v>0.0102</v>
      </c>
      <c r="S152" s="155">
        <v>0</v>
      </c>
      <c r="T152" s="15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198</v>
      </c>
      <c r="AT152" s="157" t="s">
        <v>193</v>
      </c>
      <c r="AU152" s="157" t="s">
        <v>22</v>
      </c>
      <c r="AY152" s="19" t="s">
        <v>191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9" t="s">
        <v>88</v>
      </c>
      <c r="BK152" s="158">
        <f>ROUND(I152*H152,2)</f>
        <v>0</v>
      </c>
      <c r="BL152" s="19" t="s">
        <v>198</v>
      </c>
      <c r="BM152" s="157" t="s">
        <v>1915</v>
      </c>
    </row>
    <row r="153" spans="1:47" s="2" customFormat="1" ht="18">
      <c r="A153" s="35"/>
      <c r="B153" s="36"/>
      <c r="C153" s="35"/>
      <c r="D153" s="160" t="s">
        <v>229</v>
      </c>
      <c r="E153" s="35"/>
      <c r="F153" s="176" t="s">
        <v>1916</v>
      </c>
      <c r="G153" s="35"/>
      <c r="H153" s="35"/>
      <c r="I153" s="177"/>
      <c r="J153" s="35"/>
      <c r="K153" s="35"/>
      <c r="L153" s="36"/>
      <c r="M153" s="178"/>
      <c r="N153" s="179"/>
      <c r="O153" s="56"/>
      <c r="P153" s="56"/>
      <c r="Q153" s="56"/>
      <c r="R153" s="56"/>
      <c r="S153" s="56"/>
      <c r="T153" s="57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9" t="s">
        <v>229</v>
      </c>
      <c r="AU153" s="19" t="s">
        <v>22</v>
      </c>
    </row>
    <row r="154" spans="1:65" s="2" customFormat="1" ht="24.15" customHeight="1">
      <c r="A154" s="35"/>
      <c r="B154" s="145"/>
      <c r="C154" s="146" t="s">
        <v>310</v>
      </c>
      <c r="D154" s="146" t="s">
        <v>193</v>
      </c>
      <c r="E154" s="147" t="s">
        <v>1917</v>
      </c>
      <c r="F154" s="148" t="s">
        <v>1918</v>
      </c>
      <c r="G154" s="149" t="s">
        <v>391</v>
      </c>
      <c r="H154" s="150">
        <v>1</v>
      </c>
      <c r="I154" s="151"/>
      <c r="J154" s="152">
        <f>ROUND(I154*H154,2)</f>
        <v>0</v>
      </c>
      <c r="K154" s="148" t="s">
        <v>197</v>
      </c>
      <c r="L154" s="36"/>
      <c r="M154" s="153" t="s">
        <v>3</v>
      </c>
      <c r="N154" s="154" t="s">
        <v>52</v>
      </c>
      <c r="O154" s="56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198</v>
      </c>
      <c r="AT154" s="157" t="s">
        <v>193</v>
      </c>
      <c r="AU154" s="157" t="s">
        <v>22</v>
      </c>
      <c r="AY154" s="19" t="s">
        <v>191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198</v>
      </c>
      <c r="BM154" s="157" t="s">
        <v>1919</v>
      </c>
    </row>
    <row r="155" spans="1:65" s="2" customFormat="1" ht="14.4" customHeight="1">
      <c r="A155" s="35"/>
      <c r="B155" s="145"/>
      <c r="C155" s="180" t="s">
        <v>315</v>
      </c>
      <c r="D155" s="180" t="s">
        <v>264</v>
      </c>
      <c r="E155" s="181" t="s">
        <v>1693</v>
      </c>
      <c r="F155" s="182" t="s">
        <v>1920</v>
      </c>
      <c r="G155" s="183" t="s">
        <v>391</v>
      </c>
      <c r="H155" s="184">
        <v>1</v>
      </c>
      <c r="I155" s="185"/>
      <c r="J155" s="186">
        <f>ROUND(I155*H155,2)</f>
        <v>0</v>
      </c>
      <c r="K155" s="182" t="s">
        <v>3</v>
      </c>
      <c r="L155" s="187"/>
      <c r="M155" s="188" t="s">
        <v>3</v>
      </c>
      <c r="N155" s="189" t="s">
        <v>52</v>
      </c>
      <c r="O155" s="56"/>
      <c r="P155" s="155">
        <f>O155*H155</f>
        <v>0</v>
      </c>
      <c r="Q155" s="155">
        <v>0.0012</v>
      </c>
      <c r="R155" s="155">
        <f>Q155*H155</f>
        <v>0.0012</v>
      </c>
      <c r="S155" s="155">
        <v>0</v>
      </c>
      <c r="T155" s="15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57" t="s">
        <v>244</v>
      </c>
      <c r="AT155" s="157" t="s">
        <v>264</v>
      </c>
      <c r="AU155" s="157" t="s">
        <v>22</v>
      </c>
      <c r="AY155" s="19" t="s">
        <v>191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9" t="s">
        <v>88</v>
      </c>
      <c r="BK155" s="158">
        <f>ROUND(I155*H155,2)</f>
        <v>0</v>
      </c>
      <c r="BL155" s="19" t="s">
        <v>198</v>
      </c>
      <c r="BM155" s="157" t="s">
        <v>1921</v>
      </c>
    </row>
    <row r="156" spans="1:65" s="2" customFormat="1" ht="24.15" customHeight="1">
      <c r="A156" s="35"/>
      <c r="B156" s="145"/>
      <c r="C156" s="146" t="s">
        <v>8</v>
      </c>
      <c r="D156" s="146" t="s">
        <v>193</v>
      </c>
      <c r="E156" s="147" t="s">
        <v>1922</v>
      </c>
      <c r="F156" s="148" t="s">
        <v>1909</v>
      </c>
      <c r="G156" s="149" t="s">
        <v>222</v>
      </c>
      <c r="H156" s="150">
        <v>148.6</v>
      </c>
      <c r="I156" s="151"/>
      <c r="J156" s="152">
        <f>ROUND(I156*H156,2)</f>
        <v>0</v>
      </c>
      <c r="K156" s="148" t="s">
        <v>197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</v>
      </c>
      <c r="R156" s="155">
        <f>Q156*H156</f>
        <v>0</v>
      </c>
      <c r="S156" s="155">
        <v>0.097</v>
      </c>
      <c r="T156" s="156">
        <f>S156*H156</f>
        <v>14.4142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198</v>
      </c>
      <c r="AT156" s="157" t="s">
        <v>193</v>
      </c>
      <c r="AU156" s="157" t="s">
        <v>22</v>
      </c>
      <c r="AY156" s="19" t="s">
        <v>191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198</v>
      </c>
      <c r="BM156" s="157" t="s">
        <v>1923</v>
      </c>
    </row>
    <row r="157" spans="2:51" s="13" customFormat="1" ht="10">
      <c r="B157" s="159"/>
      <c r="D157" s="160" t="s">
        <v>200</v>
      </c>
      <c r="E157" s="161" t="s">
        <v>3</v>
      </c>
      <c r="F157" s="162" t="s">
        <v>1924</v>
      </c>
      <c r="H157" s="163">
        <v>73.6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200</v>
      </c>
      <c r="AU157" s="161" t="s">
        <v>22</v>
      </c>
      <c r="AV157" s="13" t="s">
        <v>22</v>
      </c>
      <c r="AW157" s="13" t="s">
        <v>41</v>
      </c>
      <c r="AX157" s="13" t="s">
        <v>81</v>
      </c>
      <c r="AY157" s="161" t="s">
        <v>191</v>
      </c>
    </row>
    <row r="158" spans="2:51" s="13" customFormat="1" ht="10">
      <c r="B158" s="159"/>
      <c r="D158" s="160" t="s">
        <v>200</v>
      </c>
      <c r="E158" s="161" t="s">
        <v>3</v>
      </c>
      <c r="F158" s="162" t="s">
        <v>1925</v>
      </c>
      <c r="H158" s="163">
        <v>75</v>
      </c>
      <c r="I158" s="164"/>
      <c r="L158" s="159"/>
      <c r="M158" s="165"/>
      <c r="N158" s="166"/>
      <c r="O158" s="166"/>
      <c r="P158" s="166"/>
      <c r="Q158" s="166"/>
      <c r="R158" s="166"/>
      <c r="S158" s="166"/>
      <c r="T158" s="167"/>
      <c r="AT158" s="161" t="s">
        <v>200</v>
      </c>
      <c r="AU158" s="161" t="s">
        <v>22</v>
      </c>
      <c r="AV158" s="13" t="s">
        <v>22</v>
      </c>
      <c r="AW158" s="13" t="s">
        <v>41</v>
      </c>
      <c r="AX158" s="13" t="s">
        <v>81</v>
      </c>
      <c r="AY158" s="161" t="s">
        <v>191</v>
      </c>
    </row>
    <row r="159" spans="2:51" s="14" customFormat="1" ht="10">
      <c r="B159" s="168"/>
      <c r="D159" s="160" t="s">
        <v>200</v>
      </c>
      <c r="E159" s="169" t="s">
        <v>3</v>
      </c>
      <c r="F159" s="170" t="s">
        <v>205</v>
      </c>
      <c r="H159" s="171">
        <v>148.6</v>
      </c>
      <c r="I159" s="172"/>
      <c r="L159" s="168"/>
      <c r="M159" s="173"/>
      <c r="N159" s="174"/>
      <c r="O159" s="174"/>
      <c r="P159" s="174"/>
      <c r="Q159" s="174"/>
      <c r="R159" s="174"/>
      <c r="S159" s="174"/>
      <c r="T159" s="175"/>
      <c r="AT159" s="169" t="s">
        <v>200</v>
      </c>
      <c r="AU159" s="169" t="s">
        <v>22</v>
      </c>
      <c r="AV159" s="14" t="s">
        <v>198</v>
      </c>
      <c r="AW159" s="14" t="s">
        <v>41</v>
      </c>
      <c r="AX159" s="14" t="s">
        <v>88</v>
      </c>
      <c r="AY159" s="169" t="s">
        <v>191</v>
      </c>
    </row>
    <row r="160" spans="1:65" s="2" customFormat="1" ht="14.4" customHeight="1">
      <c r="A160" s="35"/>
      <c r="B160" s="145"/>
      <c r="C160" s="146" t="s">
        <v>327</v>
      </c>
      <c r="D160" s="146" t="s">
        <v>193</v>
      </c>
      <c r="E160" s="147" t="s">
        <v>1926</v>
      </c>
      <c r="F160" s="148" t="s">
        <v>1927</v>
      </c>
      <c r="G160" s="149" t="s">
        <v>222</v>
      </c>
      <c r="H160" s="150">
        <v>104.9</v>
      </c>
      <c r="I160" s="151"/>
      <c r="J160" s="152">
        <f>ROUND(I160*H160,2)</f>
        <v>0</v>
      </c>
      <c r="K160" s="148" t="s">
        <v>197</v>
      </c>
      <c r="L160" s="36"/>
      <c r="M160" s="153" t="s">
        <v>3</v>
      </c>
      <c r="N160" s="154" t="s">
        <v>52</v>
      </c>
      <c r="O160" s="56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198</v>
      </c>
      <c r="AT160" s="157" t="s">
        <v>193</v>
      </c>
      <c r="AU160" s="157" t="s">
        <v>22</v>
      </c>
      <c r="AY160" s="19" t="s">
        <v>191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9" t="s">
        <v>88</v>
      </c>
      <c r="BK160" s="158">
        <f>ROUND(I160*H160,2)</f>
        <v>0</v>
      </c>
      <c r="BL160" s="19" t="s">
        <v>198</v>
      </c>
      <c r="BM160" s="157" t="s">
        <v>1928</v>
      </c>
    </row>
    <row r="161" spans="1:65" s="2" customFormat="1" ht="14.4" customHeight="1">
      <c r="A161" s="35"/>
      <c r="B161" s="145"/>
      <c r="C161" s="180" t="s">
        <v>332</v>
      </c>
      <c r="D161" s="180" t="s">
        <v>264</v>
      </c>
      <c r="E161" s="181" t="s">
        <v>1929</v>
      </c>
      <c r="F161" s="182" t="s">
        <v>1930</v>
      </c>
      <c r="G161" s="183" t="s">
        <v>222</v>
      </c>
      <c r="H161" s="184">
        <v>104.9</v>
      </c>
      <c r="I161" s="185"/>
      <c r="J161" s="186">
        <f>ROUND(I161*H161,2)</f>
        <v>0</v>
      </c>
      <c r="K161" s="182" t="s">
        <v>197</v>
      </c>
      <c r="L161" s="187"/>
      <c r="M161" s="188" t="s">
        <v>3</v>
      </c>
      <c r="N161" s="189" t="s">
        <v>52</v>
      </c>
      <c r="O161" s="56"/>
      <c r="P161" s="155">
        <f>O161*H161</f>
        <v>0</v>
      </c>
      <c r="Q161" s="155">
        <v>0.048</v>
      </c>
      <c r="R161" s="155">
        <f>Q161*H161</f>
        <v>5.035200000000001</v>
      </c>
      <c r="S161" s="155">
        <v>0</v>
      </c>
      <c r="T161" s="15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7" t="s">
        <v>244</v>
      </c>
      <c r="AT161" s="157" t="s">
        <v>264</v>
      </c>
      <c r="AU161" s="157" t="s">
        <v>22</v>
      </c>
      <c r="AY161" s="19" t="s">
        <v>191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9" t="s">
        <v>88</v>
      </c>
      <c r="BK161" s="158">
        <f>ROUND(I161*H161,2)</f>
        <v>0</v>
      </c>
      <c r="BL161" s="19" t="s">
        <v>198</v>
      </c>
      <c r="BM161" s="157" t="s">
        <v>1931</v>
      </c>
    </row>
    <row r="162" spans="1:47" s="2" customFormat="1" ht="27">
      <c r="A162" s="35"/>
      <c r="B162" s="36"/>
      <c r="C162" s="35"/>
      <c r="D162" s="160" t="s">
        <v>229</v>
      </c>
      <c r="E162" s="35"/>
      <c r="F162" s="176" t="s">
        <v>1932</v>
      </c>
      <c r="G162" s="35"/>
      <c r="H162" s="35"/>
      <c r="I162" s="177"/>
      <c r="J162" s="35"/>
      <c r="K162" s="35"/>
      <c r="L162" s="36"/>
      <c r="M162" s="178"/>
      <c r="N162" s="179"/>
      <c r="O162" s="56"/>
      <c r="P162" s="56"/>
      <c r="Q162" s="56"/>
      <c r="R162" s="56"/>
      <c r="S162" s="56"/>
      <c r="T162" s="57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9" t="s">
        <v>229</v>
      </c>
      <c r="AU162" s="19" t="s">
        <v>22</v>
      </c>
    </row>
    <row r="163" spans="1:65" s="2" customFormat="1" ht="24.15" customHeight="1">
      <c r="A163" s="35"/>
      <c r="B163" s="145"/>
      <c r="C163" s="146" t="s">
        <v>340</v>
      </c>
      <c r="D163" s="146" t="s">
        <v>193</v>
      </c>
      <c r="E163" s="147" t="s">
        <v>1933</v>
      </c>
      <c r="F163" s="148" t="s">
        <v>1934</v>
      </c>
      <c r="G163" s="149" t="s">
        <v>391</v>
      </c>
      <c r="H163" s="150">
        <v>6</v>
      </c>
      <c r="I163" s="151"/>
      <c r="J163" s="152">
        <f aca="true" t="shared" si="0" ref="J163:J169">ROUND(I163*H163,2)</f>
        <v>0</v>
      </c>
      <c r="K163" s="148" t="s">
        <v>197</v>
      </c>
      <c r="L163" s="36"/>
      <c r="M163" s="153" t="s">
        <v>3</v>
      </c>
      <c r="N163" s="154" t="s">
        <v>52</v>
      </c>
      <c r="O163" s="56"/>
      <c r="P163" s="155">
        <f aca="true" t="shared" si="1" ref="P163:P169">O163*H163</f>
        <v>0</v>
      </c>
      <c r="Q163" s="155">
        <v>0</v>
      </c>
      <c r="R163" s="155">
        <f aca="true" t="shared" si="2" ref="R163:R169">Q163*H163</f>
        <v>0</v>
      </c>
      <c r="S163" s="155">
        <v>0</v>
      </c>
      <c r="T163" s="156">
        <f aca="true" t="shared" si="3" ref="T163:T169"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57" t="s">
        <v>198</v>
      </c>
      <c r="AT163" s="157" t="s">
        <v>193</v>
      </c>
      <c r="AU163" s="157" t="s">
        <v>22</v>
      </c>
      <c r="AY163" s="19" t="s">
        <v>191</v>
      </c>
      <c r="BE163" s="158">
        <f aca="true" t="shared" si="4" ref="BE163:BE169">IF(N163="základní",J163,0)</f>
        <v>0</v>
      </c>
      <c r="BF163" s="158">
        <f aca="true" t="shared" si="5" ref="BF163:BF169">IF(N163="snížená",J163,0)</f>
        <v>0</v>
      </c>
      <c r="BG163" s="158">
        <f aca="true" t="shared" si="6" ref="BG163:BG169">IF(N163="zákl. přenesená",J163,0)</f>
        <v>0</v>
      </c>
      <c r="BH163" s="158">
        <f aca="true" t="shared" si="7" ref="BH163:BH169">IF(N163="sníž. přenesená",J163,0)</f>
        <v>0</v>
      </c>
      <c r="BI163" s="158">
        <f aca="true" t="shared" si="8" ref="BI163:BI169">IF(N163="nulová",J163,0)</f>
        <v>0</v>
      </c>
      <c r="BJ163" s="19" t="s">
        <v>88</v>
      </c>
      <c r="BK163" s="158">
        <f aca="true" t="shared" si="9" ref="BK163:BK169">ROUND(I163*H163,2)</f>
        <v>0</v>
      </c>
      <c r="BL163" s="19" t="s">
        <v>198</v>
      </c>
      <c r="BM163" s="157" t="s">
        <v>1935</v>
      </c>
    </row>
    <row r="164" spans="1:65" s="2" customFormat="1" ht="14.4" customHeight="1">
      <c r="A164" s="35"/>
      <c r="B164" s="145"/>
      <c r="C164" s="180" t="s">
        <v>344</v>
      </c>
      <c r="D164" s="180" t="s">
        <v>264</v>
      </c>
      <c r="E164" s="181" t="s">
        <v>1936</v>
      </c>
      <c r="F164" s="182" t="s">
        <v>1937</v>
      </c>
      <c r="G164" s="183" t="s">
        <v>391</v>
      </c>
      <c r="H164" s="184">
        <v>2</v>
      </c>
      <c r="I164" s="185"/>
      <c r="J164" s="186">
        <f t="shared" si="0"/>
        <v>0</v>
      </c>
      <c r="K164" s="182" t="s">
        <v>197</v>
      </c>
      <c r="L164" s="187"/>
      <c r="M164" s="188" t="s">
        <v>3</v>
      </c>
      <c r="N164" s="189" t="s">
        <v>52</v>
      </c>
      <c r="O164" s="56"/>
      <c r="P164" s="155">
        <f t="shared" si="1"/>
        <v>0</v>
      </c>
      <c r="Q164" s="155">
        <v>0.0343</v>
      </c>
      <c r="R164" s="155">
        <f t="shared" si="2"/>
        <v>0.0686</v>
      </c>
      <c r="S164" s="155">
        <v>0</v>
      </c>
      <c r="T164" s="156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244</v>
      </c>
      <c r="AT164" s="157" t="s">
        <v>264</v>
      </c>
      <c r="AU164" s="157" t="s">
        <v>22</v>
      </c>
      <c r="AY164" s="19" t="s">
        <v>191</v>
      </c>
      <c r="BE164" s="158">
        <f t="shared" si="4"/>
        <v>0</v>
      </c>
      <c r="BF164" s="158">
        <f t="shared" si="5"/>
        <v>0</v>
      </c>
      <c r="BG164" s="158">
        <f t="shared" si="6"/>
        <v>0</v>
      </c>
      <c r="BH164" s="158">
        <f t="shared" si="7"/>
        <v>0</v>
      </c>
      <c r="BI164" s="158">
        <f t="shared" si="8"/>
        <v>0</v>
      </c>
      <c r="BJ164" s="19" t="s">
        <v>88</v>
      </c>
      <c r="BK164" s="158">
        <f t="shared" si="9"/>
        <v>0</v>
      </c>
      <c r="BL164" s="19" t="s">
        <v>198</v>
      </c>
      <c r="BM164" s="157" t="s">
        <v>1938</v>
      </c>
    </row>
    <row r="165" spans="1:65" s="2" customFormat="1" ht="14.4" customHeight="1">
      <c r="A165" s="35"/>
      <c r="B165" s="145"/>
      <c r="C165" s="180" t="s">
        <v>353</v>
      </c>
      <c r="D165" s="180" t="s">
        <v>264</v>
      </c>
      <c r="E165" s="181" t="s">
        <v>1939</v>
      </c>
      <c r="F165" s="182" t="s">
        <v>1940</v>
      </c>
      <c r="G165" s="183" t="s">
        <v>391</v>
      </c>
      <c r="H165" s="184">
        <v>1</v>
      </c>
      <c r="I165" s="185"/>
      <c r="J165" s="186">
        <f t="shared" si="0"/>
        <v>0</v>
      </c>
      <c r="K165" s="182" t="s">
        <v>197</v>
      </c>
      <c r="L165" s="187"/>
      <c r="M165" s="188" t="s">
        <v>3</v>
      </c>
      <c r="N165" s="189" t="s">
        <v>52</v>
      </c>
      <c r="O165" s="56"/>
      <c r="P165" s="155">
        <f t="shared" si="1"/>
        <v>0</v>
      </c>
      <c r="Q165" s="155">
        <v>0.0275</v>
      </c>
      <c r="R165" s="155">
        <f t="shared" si="2"/>
        <v>0.0275</v>
      </c>
      <c r="S165" s="155">
        <v>0</v>
      </c>
      <c r="T165" s="156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244</v>
      </c>
      <c r="AT165" s="157" t="s">
        <v>264</v>
      </c>
      <c r="AU165" s="157" t="s">
        <v>22</v>
      </c>
      <c r="AY165" s="19" t="s">
        <v>191</v>
      </c>
      <c r="BE165" s="158">
        <f t="shared" si="4"/>
        <v>0</v>
      </c>
      <c r="BF165" s="158">
        <f t="shared" si="5"/>
        <v>0</v>
      </c>
      <c r="BG165" s="158">
        <f t="shared" si="6"/>
        <v>0</v>
      </c>
      <c r="BH165" s="158">
        <f t="shared" si="7"/>
        <v>0</v>
      </c>
      <c r="BI165" s="158">
        <f t="shared" si="8"/>
        <v>0</v>
      </c>
      <c r="BJ165" s="19" t="s">
        <v>88</v>
      </c>
      <c r="BK165" s="158">
        <f t="shared" si="9"/>
        <v>0</v>
      </c>
      <c r="BL165" s="19" t="s">
        <v>198</v>
      </c>
      <c r="BM165" s="157" t="s">
        <v>1941</v>
      </c>
    </row>
    <row r="166" spans="1:65" s="2" customFormat="1" ht="14.4" customHeight="1">
      <c r="A166" s="35"/>
      <c r="B166" s="145"/>
      <c r="C166" s="180" t="s">
        <v>357</v>
      </c>
      <c r="D166" s="180" t="s">
        <v>264</v>
      </c>
      <c r="E166" s="181" t="s">
        <v>1942</v>
      </c>
      <c r="F166" s="182" t="s">
        <v>1943</v>
      </c>
      <c r="G166" s="183" t="s">
        <v>391</v>
      </c>
      <c r="H166" s="184">
        <v>1</v>
      </c>
      <c r="I166" s="185"/>
      <c r="J166" s="186">
        <f t="shared" si="0"/>
        <v>0</v>
      </c>
      <c r="K166" s="182" t="s">
        <v>197</v>
      </c>
      <c r="L166" s="187"/>
      <c r="M166" s="188" t="s">
        <v>3</v>
      </c>
      <c r="N166" s="189" t="s">
        <v>52</v>
      </c>
      <c r="O166" s="56"/>
      <c r="P166" s="155">
        <f t="shared" si="1"/>
        <v>0</v>
      </c>
      <c r="Q166" s="155">
        <v>0.0316</v>
      </c>
      <c r="R166" s="155">
        <f t="shared" si="2"/>
        <v>0.0316</v>
      </c>
      <c r="S166" s="155">
        <v>0</v>
      </c>
      <c r="T166" s="156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57" t="s">
        <v>244</v>
      </c>
      <c r="AT166" s="157" t="s">
        <v>264</v>
      </c>
      <c r="AU166" s="157" t="s">
        <v>22</v>
      </c>
      <c r="AY166" s="19" t="s">
        <v>191</v>
      </c>
      <c r="BE166" s="158">
        <f t="shared" si="4"/>
        <v>0</v>
      </c>
      <c r="BF166" s="158">
        <f t="shared" si="5"/>
        <v>0</v>
      </c>
      <c r="BG166" s="158">
        <f t="shared" si="6"/>
        <v>0</v>
      </c>
      <c r="BH166" s="158">
        <f t="shared" si="7"/>
        <v>0</v>
      </c>
      <c r="BI166" s="158">
        <f t="shared" si="8"/>
        <v>0</v>
      </c>
      <c r="BJ166" s="19" t="s">
        <v>88</v>
      </c>
      <c r="BK166" s="158">
        <f t="shared" si="9"/>
        <v>0</v>
      </c>
      <c r="BL166" s="19" t="s">
        <v>198</v>
      </c>
      <c r="BM166" s="157" t="s">
        <v>1944</v>
      </c>
    </row>
    <row r="167" spans="1:65" s="2" customFormat="1" ht="14.4" customHeight="1">
      <c r="A167" s="35"/>
      <c r="B167" s="145"/>
      <c r="C167" s="180" t="s">
        <v>365</v>
      </c>
      <c r="D167" s="180" t="s">
        <v>264</v>
      </c>
      <c r="E167" s="181" t="s">
        <v>1945</v>
      </c>
      <c r="F167" s="182" t="s">
        <v>1946</v>
      </c>
      <c r="G167" s="183" t="s">
        <v>391</v>
      </c>
      <c r="H167" s="184">
        <v>2</v>
      </c>
      <c r="I167" s="185"/>
      <c r="J167" s="186">
        <f t="shared" si="0"/>
        <v>0</v>
      </c>
      <c r="K167" s="182" t="s">
        <v>197</v>
      </c>
      <c r="L167" s="187"/>
      <c r="M167" s="188" t="s">
        <v>3</v>
      </c>
      <c r="N167" s="189" t="s">
        <v>52</v>
      </c>
      <c r="O167" s="56"/>
      <c r="P167" s="155">
        <f t="shared" si="1"/>
        <v>0</v>
      </c>
      <c r="Q167" s="155">
        <v>0.0405</v>
      </c>
      <c r="R167" s="155">
        <f t="shared" si="2"/>
        <v>0.081</v>
      </c>
      <c r="S167" s="155">
        <v>0</v>
      </c>
      <c r="T167" s="156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244</v>
      </c>
      <c r="AT167" s="157" t="s">
        <v>264</v>
      </c>
      <c r="AU167" s="157" t="s">
        <v>22</v>
      </c>
      <c r="AY167" s="19" t="s">
        <v>191</v>
      </c>
      <c r="BE167" s="158">
        <f t="shared" si="4"/>
        <v>0</v>
      </c>
      <c r="BF167" s="158">
        <f t="shared" si="5"/>
        <v>0</v>
      </c>
      <c r="BG167" s="158">
        <f t="shared" si="6"/>
        <v>0</v>
      </c>
      <c r="BH167" s="158">
        <f t="shared" si="7"/>
        <v>0</v>
      </c>
      <c r="BI167" s="158">
        <f t="shared" si="8"/>
        <v>0</v>
      </c>
      <c r="BJ167" s="19" t="s">
        <v>88</v>
      </c>
      <c r="BK167" s="158">
        <f t="shared" si="9"/>
        <v>0</v>
      </c>
      <c r="BL167" s="19" t="s">
        <v>198</v>
      </c>
      <c r="BM167" s="157" t="s">
        <v>1947</v>
      </c>
    </row>
    <row r="168" spans="1:65" s="2" customFormat="1" ht="14.4" customHeight="1">
      <c r="A168" s="35"/>
      <c r="B168" s="145"/>
      <c r="C168" s="180" t="s">
        <v>371</v>
      </c>
      <c r="D168" s="180" t="s">
        <v>264</v>
      </c>
      <c r="E168" s="181" t="s">
        <v>1948</v>
      </c>
      <c r="F168" s="182" t="s">
        <v>1949</v>
      </c>
      <c r="G168" s="183" t="s">
        <v>391</v>
      </c>
      <c r="H168" s="184">
        <v>1</v>
      </c>
      <c r="I168" s="185"/>
      <c r="J168" s="186">
        <f t="shared" si="0"/>
        <v>0</v>
      </c>
      <c r="K168" s="182" t="s">
        <v>197</v>
      </c>
      <c r="L168" s="187"/>
      <c r="M168" s="188" t="s">
        <v>3</v>
      </c>
      <c r="N168" s="189" t="s">
        <v>52</v>
      </c>
      <c r="O168" s="56"/>
      <c r="P168" s="155">
        <f t="shared" si="1"/>
        <v>0</v>
      </c>
      <c r="Q168" s="155">
        <v>0.0325</v>
      </c>
      <c r="R168" s="155">
        <f t="shared" si="2"/>
        <v>0.0325</v>
      </c>
      <c r="S168" s="155">
        <v>0</v>
      </c>
      <c r="T168" s="156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57" t="s">
        <v>244</v>
      </c>
      <c r="AT168" s="157" t="s">
        <v>264</v>
      </c>
      <c r="AU168" s="157" t="s">
        <v>22</v>
      </c>
      <c r="AY168" s="19" t="s">
        <v>191</v>
      </c>
      <c r="BE168" s="158">
        <f t="shared" si="4"/>
        <v>0</v>
      </c>
      <c r="BF168" s="158">
        <f t="shared" si="5"/>
        <v>0</v>
      </c>
      <c r="BG168" s="158">
        <f t="shared" si="6"/>
        <v>0</v>
      </c>
      <c r="BH168" s="158">
        <f t="shared" si="7"/>
        <v>0</v>
      </c>
      <c r="BI168" s="158">
        <f t="shared" si="8"/>
        <v>0</v>
      </c>
      <c r="BJ168" s="19" t="s">
        <v>88</v>
      </c>
      <c r="BK168" s="158">
        <f t="shared" si="9"/>
        <v>0</v>
      </c>
      <c r="BL168" s="19" t="s">
        <v>198</v>
      </c>
      <c r="BM168" s="157" t="s">
        <v>1950</v>
      </c>
    </row>
    <row r="169" spans="1:65" s="2" customFormat="1" ht="14.4" customHeight="1">
      <c r="A169" s="35"/>
      <c r="B169" s="145"/>
      <c r="C169" s="180" t="s">
        <v>376</v>
      </c>
      <c r="D169" s="180" t="s">
        <v>264</v>
      </c>
      <c r="E169" s="181" t="s">
        <v>1951</v>
      </c>
      <c r="F169" s="182" t="s">
        <v>1952</v>
      </c>
      <c r="G169" s="183" t="s">
        <v>391</v>
      </c>
      <c r="H169" s="184">
        <v>1</v>
      </c>
      <c r="I169" s="185"/>
      <c r="J169" s="186">
        <f t="shared" si="0"/>
        <v>0</v>
      </c>
      <c r="K169" s="182" t="s">
        <v>197</v>
      </c>
      <c r="L169" s="187"/>
      <c r="M169" s="188" t="s">
        <v>3</v>
      </c>
      <c r="N169" s="189" t="s">
        <v>52</v>
      </c>
      <c r="O169" s="56"/>
      <c r="P169" s="155">
        <f t="shared" si="1"/>
        <v>0</v>
      </c>
      <c r="Q169" s="155">
        <v>0.0039</v>
      </c>
      <c r="R169" s="155">
        <f t="shared" si="2"/>
        <v>0.0039</v>
      </c>
      <c r="S169" s="155">
        <v>0</v>
      </c>
      <c r="T169" s="156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244</v>
      </c>
      <c r="AT169" s="157" t="s">
        <v>264</v>
      </c>
      <c r="AU169" s="157" t="s">
        <v>22</v>
      </c>
      <c r="AY169" s="19" t="s">
        <v>191</v>
      </c>
      <c r="BE169" s="158">
        <f t="shared" si="4"/>
        <v>0</v>
      </c>
      <c r="BF169" s="158">
        <f t="shared" si="5"/>
        <v>0</v>
      </c>
      <c r="BG169" s="158">
        <f t="shared" si="6"/>
        <v>0</v>
      </c>
      <c r="BH169" s="158">
        <f t="shared" si="7"/>
        <v>0</v>
      </c>
      <c r="BI169" s="158">
        <f t="shared" si="8"/>
        <v>0</v>
      </c>
      <c r="BJ169" s="19" t="s">
        <v>88</v>
      </c>
      <c r="BK169" s="158">
        <f t="shared" si="9"/>
        <v>0</v>
      </c>
      <c r="BL169" s="19" t="s">
        <v>198</v>
      </c>
      <c r="BM169" s="157" t="s">
        <v>1953</v>
      </c>
    </row>
    <row r="170" spans="1:47" s="2" customFormat="1" ht="18">
      <c r="A170" s="35"/>
      <c r="B170" s="36"/>
      <c r="C170" s="35"/>
      <c r="D170" s="160" t="s">
        <v>229</v>
      </c>
      <c r="E170" s="35"/>
      <c r="F170" s="176" t="s">
        <v>1954</v>
      </c>
      <c r="G170" s="35"/>
      <c r="H170" s="35"/>
      <c r="I170" s="177"/>
      <c r="J170" s="35"/>
      <c r="K170" s="35"/>
      <c r="L170" s="36"/>
      <c r="M170" s="178"/>
      <c r="N170" s="179"/>
      <c r="O170" s="56"/>
      <c r="P170" s="56"/>
      <c r="Q170" s="56"/>
      <c r="R170" s="56"/>
      <c r="S170" s="56"/>
      <c r="T170" s="57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9" t="s">
        <v>229</v>
      </c>
      <c r="AU170" s="19" t="s">
        <v>22</v>
      </c>
    </row>
    <row r="171" spans="1:65" s="2" customFormat="1" ht="24.15" customHeight="1">
      <c r="A171" s="35"/>
      <c r="B171" s="145"/>
      <c r="C171" s="146" t="s">
        <v>382</v>
      </c>
      <c r="D171" s="146" t="s">
        <v>193</v>
      </c>
      <c r="E171" s="147" t="s">
        <v>1955</v>
      </c>
      <c r="F171" s="148" t="s">
        <v>1956</v>
      </c>
      <c r="G171" s="149" t="s">
        <v>222</v>
      </c>
      <c r="H171" s="150">
        <v>103.3</v>
      </c>
      <c r="I171" s="151"/>
      <c r="J171" s="152">
        <f>ROUND(I171*H171,2)</f>
        <v>0</v>
      </c>
      <c r="K171" s="148" t="s">
        <v>197</v>
      </c>
      <c r="L171" s="36"/>
      <c r="M171" s="153" t="s">
        <v>3</v>
      </c>
      <c r="N171" s="154" t="s">
        <v>52</v>
      </c>
      <c r="O171" s="56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7" t="s">
        <v>198</v>
      </c>
      <c r="AT171" s="157" t="s">
        <v>193</v>
      </c>
      <c r="AU171" s="157" t="s">
        <v>22</v>
      </c>
      <c r="AY171" s="19" t="s">
        <v>191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9" t="s">
        <v>88</v>
      </c>
      <c r="BK171" s="158">
        <f>ROUND(I171*H171,2)</f>
        <v>0</v>
      </c>
      <c r="BL171" s="19" t="s">
        <v>198</v>
      </c>
      <c r="BM171" s="157" t="s">
        <v>1957</v>
      </c>
    </row>
    <row r="172" spans="1:65" s="2" customFormat="1" ht="14.4" customHeight="1">
      <c r="A172" s="35"/>
      <c r="B172" s="145"/>
      <c r="C172" s="180" t="s">
        <v>388</v>
      </c>
      <c r="D172" s="180" t="s">
        <v>264</v>
      </c>
      <c r="E172" s="181" t="s">
        <v>1958</v>
      </c>
      <c r="F172" s="182" t="s">
        <v>1959</v>
      </c>
      <c r="G172" s="183" t="s">
        <v>222</v>
      </c>
      <c r="H172" s="184">
        <v>104.85</v>
      </c>
      <c r="I172" s="185"/>
      <c r="J172" s="186">
        <f>ROUND(I172*H172,2)</f>
        <v>0</v>
      </c>
      <c r="K172" s="182" t="s">
        <v>197</v>
      </c>
      <c r="L172" s="187"/>
      <c r="M172" s="188" t="s">
        <v>3</v>
      </c>
      <c r="N172" s="189" t="s">
        <v>52</v>
      </c>
      <c r="O172" s="56"/>
      <c r="P172" s="155">
        <f>O172*H172</f>
        <v>0</v>
      </c>
      <c r="Q172" s="155">
        <v>0.00674</v>
      </c>
      <c r="R172" s="155">
        <f>Q172*H172</f>
        <v>0.706689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244</v>
      </c>
      <c r="AT172" s="157" t="s">
        <v>264</v>
      </c>
      <c r="AU172" s="157" t="s">
        <v>22</v>
      </c>
      <c r="AY172" s="19" t="s">
        <v>191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198</v>
      </c>
      <c r="BM172" s="157" t="s">
        <v>1960</v>
      </c>
    </row>
    <row r="173" spans="2:51" s="13" customFormat="1" ht="10">
      <c r="B173" s="159"/>
      <c r="D173" s="160" t="s">
        <v>200</v>
      </c>
      <c r="E173" s="161" t="s">
        <v>3</v>
      </c>
      <c r="F173" s="162" t="s">
        <v>1961</v>
      </c>
      <c r="H173" s="163">
        <v>104.85</v>
      </c>
      <c r="I173" s="164"/>
      <c r="L173" s="159"/>
      <c r="M173" s="165"/>
      <c r="N173" s="166"/>
      <c r="O173" s="166"/>
      <c r="P173" s="166"/>
      <c r="Q173" s="166"/>
      <c r="R173" s="166"/>
      <c r="S173" s="166"/>
      <c r="T173" s="167"/>
      <c r="AT173" s="161" t="s">
        <v>200</v>
      </c>
      <c r="AU173" s="161" t="s">
        <v>22</v>
      </c>
      <c r="AV173" s="13" t="s">
        <v>22</v>
      </c>
      <c r="AW173" s="13" t="s">
        <v>41</v>
      </c>
      <c r="AX173" s="13" t="s">
        <v>88</v>
      </c>
      <c r="AY173" s="161" t="s">
        <v>191</v>
      </c>
    </row>
    <row r="174" spans="1:65" s="2" customFormat="1" ht="24.15" customHeight="1">
      <c r="A174" s="35"/>
      <c r="B174" s="145"/>
      <c r="C174" s="146" t="s">
        <v>399</v>
      </c>
      <c r="D174" s="146" t="s">
        <v>193</v>
      </c>
      <c r="E174" s="147" t="s">
        <v>1962</v>
      </c>
      <c r="F174" s="148" t="s">
        <v>1963</v>
      </c>
      <c r="G174" s="149" t="s">
        <v>391</v>
      </c>
      <c r="H174" s="150">
        <v>8</v>
      </c>
      <c r="I174" s="151"/>
      <c r="J174" s="152">
        <f aca="true" t="shared" si="10" ref="J174:J180">ROUND(I174*H174,2)</f>
        <v>0</v>
      </c>
      <c r="K174" s="148" t="s">
        <v>197</v>
      </c>
      <c r="L174" s="36"/>
      <c r="M174" s="153" t="s">
        <v>3</v>
      </c>
      <c r="N174" s="154" t="s">
        <v>52</v>
      </c>
      <c r="O174" s="56"/>
      <c r="P174" s="155">
        <f aca="true" t="shared" si="11" ref="P174:P180">O174*H174</f>
        <v>0</v>
      </c>
      <c r="Q174" s="155">
        <v>0</v>
      </c>
      <c r="R174" s="155">
        <f aca="true" t="shared" si="12" ref="R174:R180">Q174*H174</f>
        <v>0</v>
      </c>
      <c r="S174" s="155">
        <v>0</v>
      </c>
      <c r="T174" s="156">
        <f aca="true" t="shared" si="13" ref="T174:T180"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57" t="s">
        <v>198</v>
      </c>
      <c r="AT174" s="157" t="s">
        <v>193</v>
      </c>
      <c r="AU174" s="157" t="s">
        <v>22</v>
      </c>
      <c r="AY174" s="19" t="s">
        <v>191</v>
      </c>
      <c r="BE174" s="158">
        <f aca="true" t="shared" si="14" ref="BE174:BE180">IF(N174="základní",J174,0)</f>
        <v>0</v>
      </c>
      <c r="BF174" s="158">
        <f aca="true" t="shared" si="15" ref="BF174:BF180">IF(N174="snížená",J174,0)</f>
        <v>0</v>
      </c>
      <c r="BG174" s="158">
        <f aca="true" t="shared" si="16" ref="BG174:BG180">IF(N174="zákl. přenesená",J174,0)</f>
        <v>0</v>
      </c>
      <c r="BH174" s="158">
        <f aca="true" t="shared" si="17" ref="BH174:BH180">IF(N174="sníž. přenesená",J174,0)</f>
        <v>0</v>
      </c>
      <c r="BI174" s="158">
        <f aca="true" t="shared" si="18" ref="BI174:BI180">IF(N174="nulová",J174,0)</f>
        <v>0</v>
      </c>
      <c r="BJ174" s="19" t="s">
        <v>88</v>
      </c>
      <c r="BK174" s="158">
        <f aca="true" t="shared" si="19" ref="BK174:BK180">ROUND(I174*H174,2)</f>
        <v>0</v>
      </c>
      <c r="BL174" s="19" t="s">
        <v>198</v>
      </c>
      <c r="BM174" s="157" t="s">
        <v>1964</v>
      </c>
    </row>
    <row r="175" spans="1:65" s="2" customFormat="1" ht="14.4" customHeight="1">
      <c r="A175" s="35"/>
      <c r="B175" s="145"/>
      <c r="C175" s="180" t="s">
        <v>403</v>
      </c>
      <c r="D175" s="180" t="s">
        <v>264</v>
      </c>
      <c r="E175" s="181" t="s">
        <v>1965</v>
      </c>
      <c r="F175" s="182" t="s">
        <v>1966</v>
      </c>
      <c r="G175" s="183" t="s">
        <v>391</v>
      </c>
      <c r="H175" s="184">
        <v>1</v>
      </c>
      <c r="I175" s="185"/>
      <c r="J175" s="186">
        <f t="shared" si="10"/>
        <v>0</v>
      </c>
      <c r="K175" s="182" t="s">
        <v>197</v>
      </c>
      <c r="L175" s="187"/>
      <c r="M175" s="188" t="s">
        <v>3</v>
      </c>
      <c r="N175" s="189" t="s">
        <v>52</v>
      </c>
      <c r="O175" s="56"/>
      <c r="P175" s="155">
        <f t="shared" si="11"/>
        <v>0</v>
      </c>
      <c r="Q175" s="155">
        <v>0.00172</v>
      </c>
      <c r="R175" s="155">
        <f t="shared" si="12"/>
        <v>0.00172</v>
      </c>
      <c r="S175" s="155">
        <v>0</v>
      </c>
      <c r="T175" s="156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57" t="s">
        <v>244</v>
      </c>
      <c r="AT175" s="157" t="s">
        <v>264</v>
      </c>
      <c r="AU175" s="157" t="s">
        <v>22</v>
      </c>
      <c r="AY175" s="19" t="s">
        <v>191</v>
      </c>
      <c r="BE175" s="158">
        <f t="shared" si="14"/>
        <v>0</v>
      </c>
      <c r="BF175" s="158">
        <f t="shared" si="15"/>
        <v>0</v>
      </c>
      <c r="BG175" s="158">
        <f t="shared" si="16"/>
        <v>0</v>
      </c>
      <c r="BH175" s="158">
        <f t="shared" si="17"/>
        <v>0</v>
      </c>
      <c r="BI175" s="158">
        <f t="shared" si="18"/>
        <v>0</v>
      </c>
      <c r="BJ175" s="19" t="s">
        <v>88</v>
      </c>
      <c r="BK175" s="158">
        <f t="shared" si="19"/>
        <v>0</v>
      </c>
      <c r="BL175" s="19" t="s">
        <v>198</v>
      </c>
      <c r="BM175" s="157" t="s">
        <v>1967</v>
      </c>
    </row>
    <row r="176" spans="1:65" s="2" customFormat="1" ht="14.4" customHeight="1">
      <c r="A176" s="35"/>
      <c r="B176" s="145"/>
      <c r="C176" s="180" t="s">
        <v>407</v>
      </c>
      <c r="D176" s="180" t="s">
        <v>264</v>
      </c>
      <c r="E176" s="181" t="s">
        <v>1696</v>
      </c>
      <c r="F176" s="182" t="s">
        <v>1968</v>
      </c>
      <c r="G176" s="183" t="s">
        <v>391</v>
      </c>
      <c r="H176" s="184">
        <v>1</v>
      </c>
      <c r="I176" s="185"/>
      <c r="J176" s="186">
        <f t="shared" si="10"/>
        <v>0</v>
      </c>
      <c r="K176" s="182" t="s">
        <v>3</v>
      </c>
      <c r="L176" s="187"/>
      <c r="M176" s="188" t="s">
        <v>3</v>
      </c>
      <c r="N176" s="189" t="s">
        <v>52</v>
      </c>
      <c r="O176" s="56"/>
      <c r="P176" s="155">
        <f t="shared" si="11"/>
        <v>0</v>
      </c>
      <c r="Q176" s="155">
        <v>0.0012</v>
      </c>
      <c r="R176" s="155">
        <f t="shared" si="12"/>
        <v>0.0012</v>
      </c>
      <c r="S176" s="155">
        <v>0</v>
      </c>
      <c r="T176" s="156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57" t="s">
        <v>244</v>
      </c>
      <c r="AT176" s="157" t="s">
        <v>264</v>
      </c>
      <c r="AU176" s="157" t="s">
        <v>22</v>
      </c>
      <c r="AY176" s="19" t="s">
        <v>191</v>
      </c>
      <c r="BE176" s="158">
        <f t="shared" si="14"/>
        <v>0</v>
      </c>
      <c r="BF176" s="158">
        <f t="shared" si="15"/>
        <v>0</v>
      </c>
      <c r="BG176" s="158">
        <f t="shared" si="16"/>
        <v>0</v>
      </c>
      <c r="BH176" s="158">
        <f t="shared" si="17"/>
        <v>0</v>
      </c>
      <c r="BI176" s="158">
        <f t="shared" si="18"/>
        <v>0</v>
      </c>
      <c r="BJ176" s="19" t="s">
        <v>88</v>
      </c>
      <c r="BK176" s="158">
        <f t="shared" si="19"/>
        <v>0</v>
      </c>
      <c r="BL176" s="19" t="s">
        <v>198</v>
      </c>
      <c r="BM176" s="157" t="s">
        <v>1969</v>
      </c>
    </row>
    <row r="177" spans="1:65" s="2" customFormat="1" ht="14.4" customHeight="1">
      <c r="A177" s="35"/>
      <c r="B177" s="145"/>
      <c r="C177" s="180" t="s">
        <v>411</v>
      </c>
      <c r="D177" s="180" t="s">
        <v>264</v>
      </c>
      <c r="E177" s="181" t="s">
        <v>1970</v>
      </c>
      <c r="F177" s="182" t="s">
        <v>1971</v>
      </c>
      <c r="G177" s="183" t="s">
        <v>391</v>
      </c>
      <c r="H177" s="184">
        <v>4</v>
      </c>
      <c r="I177" s="185"/>
      <c r="J177" s="186">
        <f t="shared" si="10"/>
        <v>0</v>
      </c>
      <c r="K177" s="182" t="s">
        <v>197</v>
      </c>
      <c r="L177" s="187"/>
      <c r="M177" s="188" t="s">
        <v>3</v>
      </c>
      <c r="N177" s="189" t="s">
        <v>52</v>
      </c>
      <c r="O177" s="56"/>
      <c r="P177" s="155">
        <f t="shared" si="11"/>
        <v>0</v>
      </c>
      <c r="Q177" s="155">
        <v>0.0038</v>
      </c>
      <c r="R177" s="155">
        <f t="shared" si="12"/>
        <v>0.0152</v>
      </c>
      <c r="S177" s="155">
        <v>0</v>
      </c>
      <c r="T177" s="156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57" t="s">
        <v>244</v>
      </c>
      <c r="AT177" s="157" t="s">
        <v>264</v>
      </c>
      <c r="AU177" s="157" t="s">
        <v>22</v>
      </c>
      <c r="AY177" s="19" t="s">
        <v>191</v>
      </c>
      <c r="BE177" s="158">
        <f t="shared" si="14"/>
        <v>0</v>
      </c>
      <c r="BF177" s="158">
        <f t="shared" si="15"/>
        <v>0</v>
      </c>
      <c r="BG177" s="158">
        <f t="shared" si="16"/>
        <v>0</v>
      </c>
      <c r="BH177" s="158">
        <f t="shared" si="17"/>
        <v>0</v>
      </c>
      <c r="BI177" s="158">
        <f t="shared" si="18"/>
        <v>0</v>
      </c>
      <c r="BJ177" s="19" t="s">
        <v>88</v>
      </c>
      <c r="BK177" s="158">
        <f t="shared" si="19"/>
        <v>0</v>
      </c>
      <c r="BL177" s="19" t="s">
        <v>198</v>
      </c>
      <c r="BM177" s="157" t="s">
        <v>1972</v>
      </c>
    </row>
    <row r="178" spans="1:65" s="2" customFormat="1" ht="14.4" customHeight="1">
      <c r="A178" s="35"/>
      <c r="B178" s="145"/>
      <c r="C178" s="180" t="s">
        <v>415</v>
      </c>
      <c r="D178" s="180" t="s">
        <v>264</v>
      </c>
      <c r="E178" s="181" t="s">
        <v>1973</v>
      </c>
      <c r="F178" s="182" t="s">
        <v>1974</v>
      </c>
      <c r="G178" s="183" t="s">
        <v>391</v>
      </c>
      <c r="H178" s="184">
        <v>1</v>
      </c>
      <c r="I178" s="185"/>
      <c r="J178" s="186">
        <f t="shared" si="10"/>
        <v>0</v>
      </c>
      <c r="K178" s="182" t="s">
        <v>3</v>
      </c>
      <c r="L178" s="187"/>
      <c r="M178" s="188" t="s">
        <v>3</v>
      </c>
      <c r="N178" s="189" t="s">
        <v>52</v>
      </c>
      <c r="O178" s="56"/>
      <c r="P178" s="155">
        <f t="shared" si="11"/>
        <v>0</v>
      </c>
      <c r="Q178" s="155">
        <v>0.0038</v>
      </c>
      <c r="R178" s="155">
        <f t="shared" si="12"/>
        <v>0.0038</v>
      </c>
      <c r="S178" s="155">
        <v>0</v>
      </c>
      <c r="T178" s="156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57" t="s">
        <v>244</v>
      </c>
      <c r="AT178" s="157" t="s">
        <v>264</v>
      </c>
      <c r="AU178" s="157" t="s">
        <v>22</v>
      </c>
      <c r="AY178" s="19" t="s">
        <v>191</v>
      </c>
      <c r="BE178" s="158">
        <f t="shared" si="14"/>
        <v>0</v>
      </c>
      <c r="BF178" s="158">
        <f t="shared" si="15"/>
        <v>0</v>
      </c>
      <c r="BG178" s="158">
        <f t="shared" si="16"/>
        <v>0</v>
      </c>
      <c r="BH178" s="158">
        <f t="shared" si="17"/>
        <v>0</v>
      </c>
      <c r="BI178" s="158">
        <f t="shared" si="18"/>
        <v>0</v>
      </c>
      <c r="BJ178" s="19" t="s">
        <v>88</v>
      </c>
      <c r="BK178" s="158">
        <f t="shared" si="19"/>
        <v>0</v>
      </c>
      <c r="BL178" s="19" t="s">
        <v>198</v>
      </c>
      <c r="BM178" s="157" t="s">
        <v>1975</v>
      </c>
    </row>
    <row r="179" spans="1:65" s="2" customFormat="1" ht="14.4" customHeight="1">
      <c r="A179" s="35"/>
      <c r="B179" s="145"/>
      <c r="C179" s="180" t="s">
        <v>419</v>
      </c>
      <c r="D179" s="180" t="s">
        <v>264</v>
      </c>
      <c r="E179" s="181" t="s">
        <v>1976</v>
      </c>
      <c r="F179" s="182" t="s">
        <v>1977</v>
      </c>
      <c r="G179" s="183" t="s">
        <v>391</v>
      </c>
      <c r="H179" s="184">
        <v>1</v>
      </c>
      <c r="I179" s="185"/>
      <c r="J179" s="186">
        <f t="shared" si="10"/>
        <v>0</v>
      </c>
      <c r="K179" s="182" t="s">
        <v>3</v>
      </c>
      <c r="L179" s="187"/>
      <c r="M179" s="188" t="s">
        <v>3</v>
      </c>
      <c r="N179" s="189" t="s">
        <v>52</v>
      </c>
      <c r="O179" s="56"/>
      <c r="P179" s="155">
        <f t="shared" si="11"/>
        <v>0</v>
      </c>
      <c r="Q179" s="155">
        <v>0.0038</v>
      </c>
      <c r="R179" s="155">
        <f t="shared" si="12"/>
        <v>0.0038</v>
      </c>
      <c r="S179" s="155">
        <v>0</v>
      </c>
      <c r="T179" s="156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244</v>
      </c>
      <c r="AT179" s="157" t="s">
        <v>264</v>
      </c>
      <c r="AU179" s="157" t="s">
        <v>22</v>
      </c>
      <c r="AY179" s="19" t="s">
        <v>191</v>
      </c>
      <c r="BE179" s="158">
        <f t="shared" si="14"/>
        <v>0</v>
      </c>
      <c r="BF179" s="158">
        <f t="shared" si="15"/>
        <v>0</v>
      </c>
      <c r="BG179" s="158">
        <f t="shared" si="16"/>
        <v>0</v>
      </c>
      <c r="BH179" s="158">
        <f t="shared" si="17"/>
        <v>0</v>
      </c>
      <c r="BI179" s="158">
        <f t="shared" si="18"/>
        <v>0</v>
      </c>
      <c r="BJ179" s="19" t="s">
        <v>88</v>
      </c>
      <c r="BK179" s="158">
        <f t="shared" si="19"/>
        <v>0</v>
      </c>
      <c r="BL179" s="19" t="s">
        <v>198</v>
      </c>
      <c r="BM179" s="157" t="s">
        <v>1978</v>
      </c>
    </row>
    <row r="180" spans="1:65" s="2" customFormat="1" ht="14.4" customHeight="1">
      <c r="A180" s="35"/>
      <c r="B180" s="145"/>
      <c r="C180" s="146" t="s">
        <v>433</v>
      </c>
      <c r="D180" s="146" t="s">
        <v>193</v>
      </c>
      <c r="E180" s="147" t="s">
        <v>1979</v>
      </c>
      <c r="F180" s="148" t="s">
        <v>1980</v>
      </c>
      <c r="G180" s="149" t="s">
        <v>391</v>
      </c>
      <c r="H180" s="150">
        <v>1</v>
      </c>
      <c r="I180" s="151"/>
      <c r="J180" s="152">
        <f t="shared" si="10"/>
        <v>0</v>
      </c>
      <c r="K180" s="148" t="s">
        <v>197</v>
      </c>
      <c r="L180" s="36"/>
      <c r="M180" s="153" t="s">
        <v>3</v>
      </c>
      <c r="N180" s="154" t="s">
        <v>52</v>
      </c>
      <c r="O180" s="56"/>
      <c r="P180" s="155">
        <f t="shared" si="11"/>
        <v>0</v>
      </c>
      <c r="Q180" s="155">
        <v>0.00163</v>
      </c>
      <c r="R180" s="155">
        <f t="shared" si="12"/>
        <v>0.00163</v>
      </c>
      <c r="S180" s="155">
        <v>0</v>
      </c>
      <c r="T180" s="156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57" t="s">
        <v>198</v>
      </c>
      <c r="AT180" s="157" t="s">
        <v>193</v>
      </c>
      <c r="AU180" s="157" t="s">
        <v>22</v>
      </c>
      <c r="AY180" s="19" t="s">
        <v>191</v>
      </c>
      <c r="BE180" s="158">
        <f t="shared" si="14"/>
        <v>0</v>
      </c>
      <c r="BF180" s="158">
        <f t="shared" si="15"/>
        <v>0</v>
      </c>
      <c r="BG180" s="158">
        <f t="shared" si="16"/>
        <v>0</v>
      </c>
      <c r="BH180" s="158">
        <f t="shared" si="17"/>
        <v>0</v>
      </c>
      <c r="BI180" s="158">
        <f t="shared" si="18"/>
        <v>0</v>
      </c>
      <c r="BJ180" s="19" t="s">
        <v>88</v>
      </c>
      <c r="BK180" s="158">
        <f t="shared" si="19"/>
        <v>0</v>
      </c>
      <c r="BL180" s="19" t="s">
        <v>198</v>
      </c>
      <c r="BM180" s="157" t="s">
        <v>1981</v>
      </c>
    </row>
    <row r="181" spans="1:47" s="2" customFormat="1" ht="18">
      <c r="A181" s="35"/>
      <c r="B181" s="36"/>
      <c r="C181" s="35"/>
      <c r="D181" s="160" t="s">
        <v>229</v>
      </c>
      <c r="E181" s="35"/>
      <c r="F181" s="176" t="s">
        <v>1982</v>
      </c>
      <c r="G181" s="35"/>
      <c r="H181" s="35"/>
      <c r="I181" s="177"/>
      <c r="J181" s="35"/>
      <c r="K181" s="35"/>
      <c r="L181" s="36"/>
      <c r="M181" s="178"/>
      <c r="N181" s="179"/>
      <c r="O181" s="56"/>
      <c r="P181" s="56"/>
      <c r="Q181" s="56"/>
      <c r="R181" s="56"/>
      <c r="S181" s="56"/>
      <c r="T181" s="57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9" t="s">
        <v>229</v>
      </c>
      <c r="AU181" s="19" t="s">
        <v>22</v>
      </c>
    </row>
    <row r="182" spans="1:65" s="2" customFormat="1" ht="14.4" customHeight="1">
      <c r="A182" s="35"/>
      <c r="B182" s="145"/>
      <c r="C182" s="146" t="s">
        <v>438</v>
      </c>
      <c r="D182" s="146" t="s">
        <v>193</v>
      </c>
      <c r="E182" s="147" t="s">
        <v>1756</v>
      </c>
      <c r="F182" s="148" t="s">
        <v>1757</v>
      </c>
      <c r="G182" s="149" t="s">
        <v>222</v>
      </c>
      <c r="H182" s="150">
        <v>229.02</v>
      </c>
      <c r="I182" s="151"/>
      <c r="J182" s="152">
        <f>ROUND(I182*H182,2)</f>
        <v>0</v>
      </c>
      <c r="K182" s="148" t="s">
        <v>197</v>
      </c>
      <c r="L182" s="36"/>
      <c r="M182" s="153" t="s">
        <v>3</v>
      </c>
      <c r="N182" s="154" t="s">
        <v>52</v>
      </c>
      <c r="O182" s="56"/>
      <c r="P182" s="155">
        <f>O182*H182</f>
        <v>0</v>
      </c>
      <c r="Q182" s="155">
        <v>9E-05</v>
      </c>
      <c r="R182" s="155">
        <f>Q182*H182</f>
        <v>0.020611800000000003</v>
      </c>
      <c r="S182" s="155">
        <v>0</v>
      </c>
      <c r="T182" s="15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57" t="s">
        <v>198</v>
      </c>
      <c r="AT182" s="157" t="s">
        <v>193</v>
      </c>
      <c r="AU182" s="157" t="s">
        <v>22</v>
      </c>
      <c r="AY182" s="19" t="s">
        <v>191</v>
      </c>
      <c r="BE182" s="158">
        <f>IF(N182="základní",J182,0)</f>
        <v>0</v>
      </c>
      <c r="BF182" s="158">
        <f>IF(N182="snížená",J182,0)</f>
        <v>0</v>
      </c>
      <c r="BG182" s="158">
        <f>IF(N182="zákl. přenesená",J182,0)</f>
        <v>0</v>
      </c>
      <c r="BH182" s="158">
        <f>IF(N182="sníž. přenesená",J182,0)</f>
        <v>0</v>
      </c>
      <c r="BI182" s="158">
        <f>IF(N182="nulová",J182,0)</f>
        <v>0</v>
      </c>
      <c r="BJ182" s="19" t="s">
        <v>88</v>
      </c>
      <c r="BK182" s="158">
        <f>ROUND(I182*H182,2)</f>
        <v>0</v>
      </c>
      <c r="BL182" s="19" t="s">
        <v>198</v>
      </c>
      <c r="BM182" s="157" t="s">
        <v>1983</v>
      </c>
    </row>
    <row r="183" spans="1:47" s="2" customFormat="1" ht="18">
      <c r="A183" s="35"/>
      <c r="B183" s="36"/>
      <c r="C183" s="35"/>
      <c r="D183" s="160" t="s">
        <v>229</v>
      </c>
      <c r="E183" s="35"/>
      <c r="F183" s="176" t="s">
        <v>1759</v>
      </c>
      <c r="G183" s="35"/>
      <c r="H183" s="35"/>
      <c r="I183" s="177"/>
      <c r="J183" s="35"/>
      <c r="K183" s="35"/>
      <c r="L183" s="36"/>
      <c r="M183" s="178"/>
      <c r="N183" s="179"/>
      <c r="O183" s="56"/>
      <c r="P183" s="56"/>
      <c r="Q183" s="56"/>
      <c r="R183" s="56"/>
      <c r="S183" s="56"/>
      <c r="T183" s="57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9" t="s">
        <v>229</v>
      </c>
      <c r="AU183" s="19" t="s">
        <v>22</v>
      </c>
    </row>
    <row r="184" spans="2:51" s="13" customFormat="1" ht="10">
      <c r="B184" s="159"/>
      <c r="D184" s="160" t="s">
        <v>200</v>
      </c>
      <c r="E184" s="161" t="s">
        <v>3</v>
      </c>
      <c r="F184" s="162" t="s">
        <v>1984</v>
      </c>
      <c r="H184" s="163">
        <v>103.3</v>
      </c>
      <c r="I184" s="164"/>
      <c r="L184" s="159"/>
      <c r="M184" s="165"/>
      <c r="N184" s="166"/>
      <c r="O184" s="166"/>
      <c r="P184" s="166"/>
      <c r="Q184" s="166"/>
      <c r="R184" s="166"/>
      <c r="S184" s="166"/>
      <c r="T184" s="167"/>
      <c r="AT184" s="161" t="s">
        <v>200</v>
      </c>
      <c r="AU184" s="161" t="s">
        <v>22</v>
      </c>
      <c r="AV184" s="13" t="s">
        <v>22</v>
      </c>
      <c r="AW184" s="13" t="s">
        <v>41</v>
      </c>
      <c r="AX184" s="13" t="s">
        <v>81</v>
      </c>
      <c r="AY184" s="161" t="s">
        <v>191</v>
      </c>
    </row>
    <row r="185" spans="2:51" s="13" customFormat="1" ht="10">
      <c r="B185" s="159"/>
      <c r="D185" s="160" t="s">
        <v>200</v>
      </c>
      <c r="E185" s="161" t="s">
        <v>3</v>
      </c>
      <c r="F185" s="162" t="s">
        <v>1985</v>
      </c>
      <c r="H185" s="163">
        <v>104.9</v>
      </c>
      <c r="I185" s="164"/>
      <c r="L185" s="159"/>
      <c r="M185" s="165"/>
      <c r="N185" s="166"/>
      <c r="O185" s="166"/>
      <c r="P185" s="166"/>
      <c r="Q185" s="166"/>
      <c r="R185" s="166"/>
      <c r="S185" s="166"/>
      <c r="T185" s="167"/>
      <c r="AT185" s="161" t="s">
        <v>200</v>
      </c>
      <c r="AU185" s="161" t="s">
        <v>22</v>
      </c>
      <c r="AV185" s="13" t="s">
        <v>22</v>
      </c>
      <c r="AW185" s="13" t="s">
        <v>41</v>
      </c>
      <c r="AX185" s="13" t="s">
        <v>81</v>
      </c>
      <c r="AY185" s="161" t="s">
        <v>191</v>
      </c>
    </row>
    <row r="186" spans="2:51" s="14" customFormat="1" ht="10">
      <c r="B186" s="168"/>
      <c r="D186" s="160" t="s">
        <v>200</v>
      </c>
      <c r="E186" s="169" t="s">
        <v>3</v>
      </c>
      <c r="F186" s="170" t="s">
        <v>205</v>
      </c>
      <c r="H186" s="171">
        <v>208.2</v>
      </c>
      <c r="I186" s="172"/>
      <c r="L186" s="168"/>
      <c r="M186" s="173"/>
      <c r="N186" s="174"/>
      <c r="O186" s="174"/>
      <c r="P186" s="174"/>
      <c r="Q186" s="174"/>
      <c r="R186" s="174"/>
      <c r="S186" s="174"/>
      <c r="T186" s="175"/>
      <c r="AT186" s="169" t="s">
        <v>200</v>
      </c>
      <c r="AU186" s="169" t="s">
        <v>22</v>
      </c>
      <c r="AV186" s="14" t="s">
        <v>198</v>
      </c>
      <c r="AW186" s="14" t="s">
        <v>41</v>
      </c>
      <c r="AX186" s="14" t="s">
        <v>81</v>
      </c>
      <c r="AY186" s="169" t="s">
        <v>191</v>
      </c>
    </row>
    <row r="187" spans="2:51" s="13" customFormat="1" ht="10">
      <c r="B187" s="159"/>
      <c r="D187" s="160" t="s">
        <v>200</v>
      </c>
      <c r="E187" s="161" t="s">
        <v>3</v>
      </c>
      <c r="F187" s="162" t="s">
        <v>1986</v>
      </c>
      <c r="H187" s="163">
        <v>229.02</v>
      </c>
      <c r="I187" s="164"/>
      <c r="L187" s="159"/>
      <c r="M187" s="165"/>
      <c r="N187" s="166"/>
      <c r="O187" s="166"/>
      <c r="P187" s="166"/>
      <c r="Q187" s="166"/>
      <c r="R187" s="166"/>
      <c r="S187" s="166"/>
      <c r="T187" s="167"/>
      <c r="AT187" s="161" t="s">
        <v>200</v>
      </c>
      <c r="AU187" s="161" t="s">
        <v>22</v>
      </c>
      <c r="AV187" s="13" t="s">
        <v>22</v>
      </c>
      <c r="AW187" s="13" t="s">
        <v>41</v>
      </c>
      <c r="AX187" s="13" t="s">
        <v>88</v>
      </c>
      <c r="AY187" s="161" t="s">
        <v>191</v>
      </c>
    </row>
    <row r="188" spans="2:63" s="12" customFormat="1" ht="22.75" customHeight="1">
      <c r="B188" s="132"/>
      <c r="D188" s="133" t="s">
        <v>80</v>
      </c>
      <c r="E188" s="143" t="s">
        <v>1323</v>
      </c>
      <c r="F188" s="143" t="s">
        <v>1324</v>
      </c>
      <c r="I188" s="135"/>
      <c r="J188" s="144">
        <f>BK188</f>
        <v>0</v>
      </c>
      <c r="L188" s="132"/>
      <c r="M188" s="137"/>
      <c r="N188" s="138"/>
      <c r="O188" s="138"/>
      <c r="P188" s="139">
        <f>SUM(P189:P193)</f>
        <v>0</v>
      </c>
      <c r="Q188" s="138"/>
      <c r="R188" s="139">
        <f>SUM(R189:R193)</f>
        <v>0</v>
      </c>
      <c r="S188" s="138"/>
      <c r="T188" s="140">
        <f>SUM(T189:T193)</f>
        <v>0</v>
      </c>
      <c r="AR188" s="133" t="s">
        <v>88</v>
      </c>
      <c r="AT188" s="141" t="s">
        <v>80</v>
      </c>
      <c r="AU188" s="141" t="s">
        <v>88</v>
      </c>
      <c r="AY188" s="133" t="s">
        <v>191</v>
      </c>
      <c r="BK188" s="142">
        <f>SUM(BK189:BK193)</f>
        <v>0</v>
      </c>
    </row>
    <row r="189" spans="1:65" s="2" customFormat="1" ht="24.15" customHeight="1">
      <c r="A189" s="35"/>
      <c r="B189" s="145"/>
      <c r="C189" s="146" t="s">
        <v>442</v>
      </c>
      <c r="D189" s="146" t="s">
        <v>193</v>
      </c>
      <c r="E189" s="147" t="s">
        <v>1326</v>
      </c>
      <c r="F189" s="148" t="s">
        <v>1327</v>
      </c>
      <c r="G189" s="149" t="s">
        <v>252</v>
      </c>
      <c r="H189" s="150">
        <v>14.608</v>
      </c>
      <c r="I189" s="151"/>
      <c r="J189" s="152">
        <f>ROUND(I189*H189,2)</f>
        <v>0</v>
      </c>
      <c r="K189" s="148" t="s">
        <v>197</v>
      </c>
      <c r="L189" s="36"/>
      <c r="M189" s="153" t="s">
        <v>3</v>
      </c>
      <c r="N189" s="154" t="s">
        <v>52</v>
      </c>
      <c r="O189" s="56"/>
      <c r="P189" s="155">
        <f>O189*H189</f>
        <v>0</v>
      </c>
      <c r="Q189" s="155">
        <v>0</v>
      </c>
      <c r="R189" s="155">
        <f>Q189*H189</f>
        <v>0</v>
      </c>
      <c r="S189" s="155">
        <v>0</v>
      </c>
      <c r="T189" s="15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198</v>
      </c>
      <c r="AT189" s="157" t="s">
        <v>193</v>
      </c>
      <c r="AU189" s="157" t="s">
        <v>22</v>
      </c>
      <c r="AY189" s="19" t="s">
        <v>191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9" t="s">
        <v>88</v>
      </c>
      <c r="BK189" s="158">
        <f>ROUND(I189*H189,2)</f>
        <v>0</v>
      </c>
      <c r="BL189" s="19" t="s">
        <v>198</v>
      </c>
      <c r="BM189" s="157" t="s">
        <v>1987</v>
      </c>
    </row>
    <row r="190" spans="1:65" s="2" customFormat="1" ht="14.4" customHeight="1">
      <c r="A190" s="35"/>
      <c r="B190" s="145"/>
      <c r="C190" s="146" t="s">
        <v>30</v>
      </c>
      <c r="D190" s="146" t="s">
        <v>193</v>
      </c>
      <c r="E190" s="147" t="s">
        <v>1330</v>
      </c>
      <c r="F190" s="148" t="s">
        <v>1331</v>
      </c>
      <c r="G190" s="149" t="s">
        <v>252</v>
      </c>
      <c r="H190" s="150">
        <v>14.608</v>
      </c>
      <c r="I190" s="151"/>
      <c r="J190" s="152">
        <f>ROUND(I190*H190,2)</f>
        <v>0</v>
      </c>
      <c r="K190" s="148" t="s">
        <v>197</v>
      </c>
      <c r="L190" s="36"/>
      <c r="M190" s="153" t="s">
        <v>3</v>
      </c>
      <c r="N190" s="154" t="s">
        <v>52</v>
      </c>
      <c r="O190" s="56"/>
      <c r="P190" s="155">
        <f>O190*H190</f>
        <v>0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198</v>
      </c>
      <c r="AT190" s="157" t="s">
        <v>193</v>
      </c>
      <c r="AU190" s="157" t="s">
        <v>22</v>
      </c>
      <c r="AY190" s="19" t="s">
        <v>191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9" t="s">
        <v>88</v>
      </c>
      <c r="BK190" s="158">
        <f>ROUND(I190*H190,2)</f>
        <v>0</v>
      </c>
      <c r="BL190" s="19" t="s">
        <v>198</v>
      </c>
      <c r="BM190" s="157" t="s">
        <v>1988</v>
      </c>
    </row>
    <row r="191" spans="1:65" s="2" customFormat="1" ht="24.15" customHeight="1">
      <c r="A191" s="35"/>
      <c r="B191" s="145"/>
      <c r="C191" s="146" t="s">
        <v>451</v>
      </c>
      <c r="D191" s="146" t="s">
        <v>193</v>
      </c>
      <c r="E191" s="147" t="s">
        <v>1334</v>
      </c>
      <c r="F191" s="148" t="s">
        <v>1335</v>
      </c>
      <c r="G191" s="149" t="s">
        <v>252</v>
      </c>
      <c r="H191" s="150">
        <v>73.04</v>
      </c>
      <c r="I191" s="151"/>
      <c r="J191" s="152">
        <f>ROUND(I191*H191,2)</f>
        <v>0</v>
      </c>
      <c r="K191" s="148" t="s">
        <v>197</v>
      </c>
      <c r="L191" s="36"/>
      <c r="M191" s="153" t="s">
        <v>3</v>
      </c>
      <c r="N191" s="154" t="s">
        <v>52</v>
      </c>
      <c r="O191" s="56"/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57" t="s">
        <v>198</v>
      </c>
      <c r="AT191" s="157" t="s">
        <v>193</v>
      </c>
      <c r="AU191" s="157" t="s">
        <v>22</v>
      </c>
      <c r="AY191" s="19" t="s">
        <v>191</v>
      </c>
      <c r="BE191" s="158">
        <f>IF(N191="základní",J191,0)</f>
        <v>0</v>
      </c>
      <c r="BF191" s="158">
        <f>IF(N191="snížená",J191,0)</f>
        <v>0</v>
      </c>
      <c r="BG191" s="158">
        <f>IF(N191="zákl. přenesená",J191,0)</f>
        <v>0</v>
      </c>
      <c r="BH191" s="158">
        <f>IF(N191="sníž. přenesená",J191,0)</f>
        <v>0</v>
      </c>
      <c r="BI191" s="158">
        <f>IF(N191="nulová",J191,0)</f>
        <v>0</v>
      </c>
      <c r="BJ191" s="19" t="s">
        <v>88</v>
      </c>
      <c r="BK191" s="158">
        <f>ROUND(I191*H191,2)</f>
        <v>0</v>
      </c>
      <c r="BL191" s="19" t="s">
        <v>198</v>
      </c>
      <c r="BM191" s="157" t="s">
        <v>1989</v>
      </c>
    </row>
    <row r="192" spans="2:51" s="13" customFormat="1" ht="10">
      <c r="B192" s="159"/>
      <c r="D192" s="160" t="s">
        <v>200</v>
      </c>
      <c r="E192" s="161" t="s">
        <v>3</v>
      </c>
      <c r="F192" s="162" t="s">
        <v>1990</v>
      </c>
      <c r="H192" s="163">
        <v>73.04</v>
      </c>
      <c r="I192" s="164"/>
      <c r="L192" s="159"/>
      <c r="M192" s="165"/>
      <c r="N192" s="166"/>
      <c r="O192" s="166"/>
      <c r="P192" s="166"/>
      <c r="Q192" s="166"/>
      <c r="R192" s="166"/>
      <c r="S192" s="166"/>
      <c r="T192" s="167"/>
      <c r="AT192" s="161" t="s">
        <v>200</v>
      </c>
      <c r="AU192" s="161" t="s">
        <v>22</v>
      </c>
      <c r="AV192" s="13" t="s">
        <v>22</v>
      </c>
      <c r="AW192" s="13" t="s">
        <v>41</v>
      </c>
      <c r="AX192" s="13" t="s">
        <v>88</v>
      </c>
      <c r="AY192" s="161" t="s">
        <v>191</v>
      </c>
    </row>
    <row r="193" spans="1:65" s="2" customFormat="1" ht="24.15" customHeight="1">
      <c r="A193" s="35"/>
      <c r="B193" s="145"/>
      <c r="C193" s="146" t="s">
        <v>455</v>
      </c>
      <c r="D193" s="146" t="s">
        <v>193</v>
      </c>
      <c r="E193" s="147" t="s">
        <v>1991</v>
      </c>
      <c r="F193" s="148" t="s">
        <v>1992</v>
      </c>
      <c r="G193" s="149" t="s">
        <v>252</v>
      </c>
      <c r="H193" s="150">
        <v>14.608</v>
      </c>
      <c r="I193" s="151"/>
      <c r="J193" s="152">
        <f>ROUND(I193*H193,2)</f>
        <v>0</v>
      </c>
      <c r="K193" s="148" t="s">
        <v>197</v>
      </c>
      <c r="L193" s="36"/>
      <c r="M193" s="153" t="s">
        <v>3</v>
      </c>
      <c r="N193" s="154" t="s">
        <v>52</v>
      </c>
      <c r="O193" s="56"/>
      <c r="P193" s="155">
        <f>O193*H193</f>
        <v>0</v>
      </c>
      <c r="Q193" s="155">
        <v>0</v>
      </c>
      <c r="R193" s="155">
        <f>Q193*H193</f>
        <v>0</v>
      </c>
      <c r="S193" s="155">
        <v>0</v>
      </c>
      <c r="T193" s="15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57" t="s">
        <v>198</v>
      </c>
      <c r="AT193" s="157" t="s">
        <v>193</v>
      </c>
      <c r="AU193" s="157" t="s">
        <v>22</v>
      </c>
      <c r="AY193" s="19" t="s">
        <v>191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9" t="s">
        <v>88</v>
      </c>
      <c r="BK193" s="158">
        <f>ROUND(I193*H193,2)</f>
        <v>0</v>
      </c>
      <c r="BL193" s="19" t="s">
        <v>198</v>
      </c>
      <c r="BM193" s="157" t="s">
        <v>1993</v>
      </c>
    </row>
    <row r="194" spans="2:63" s="12" customFormat="1" ht="22.75" customHeight="1">
      <c r="B194" s="132"/>
      <c r="D194" s="133" t="s">
        <v>80</v>
      </c>
      <c r="E194" s="143" t="s">
        <v>465</v>
      </c>
      <c r="F194" s="143" t="s">
        <v>466</v>
      </c>
      <c r="I194" s="135"/>
      <c r="J194" s="144">
        <f>BK194</f>
        <v>0</v>
      </c>
      <c r="L194" s="132"/>
      <c r="M194" s="137"/>
      <c r="N194" s="138"/>
      <c r="O194" s="138"/>
      <c r="P194" s="139">
        <f>SUM(P195:P196)</f>
        <v>0</v>
      </c>
      <c r="Q194" s="138"/>
      <c r="R194" s="139">
        <f>SUM(R195:R196)</f>
        <v>0</v>
      </c>
      <c r="S194" s="138"/>
      <c r="T194" s="140">
        <f>SUM(T195:T196)</f>
        <v>0</v>
      </c>
      <c r="AR194" s="133" t="s">
        <v>88</v>
      </c>
      <c r="AT194" s="141" t="s">
        <v>80</v>
      </c>
      <c r="AU194" s="141" t="s">
        <v>88</v>
      </c>
      <c r="AY194" s="133" t="s">
        <v>191</v>
      </c>
      <c r="BK194" s="142">
        <f>SUM(BK195:BK196)</f>
        <v>0</v>
      </c>
    </row>
    <row r="195" spans="1:65" s="2" customFormat="1" ht="24.15" customHeight="1">
      <c r="A195" s="35"/>
      <c r="B195" s="145"/>
      <c r="C195" s="146" t="s">
        <v>460</v>
      </c>
      <c r="D195" s="146" t="s">
        <v>193</v>
      </c>
      <c r="E195" s="147" t="s">
        <v>1353</v>
      </c>
      <c r="F195" s="148" t="s">
        <v>1354</v>
      </c>
      <c r="G195" s="149" t="s">
        <v>252</v>
      </c>
      <c r="H195" s="150">
        <v>110.532</v>
      </c>
      <c r="I195" s="151"/>
      <c r="J195" s="152">
        <f>ROUND(I195*H195,2)</f>
        <v>0</v>
      </c>
      <c r="K195" s="148" t="s">
        <v>197</v>
      </c>
      <c r="L195" s="36"/>
      <c r="M195" s="153" t="s">
        <v>3</v>
      </c>
      <c r="N195" s="154" t="s">
        <v>52</v>
      </c>
      <c r="O195" s="56"/>
      <c r="P195" s="155">
        <f>O195*H195</f>
        <v>0</v>
      </c>
      <c r="Q195" s="155">
        <v>0</v>
      </c>
      <c r="R195" s="155">
        <f>Q195*H195</f>
        <v>0</v>
      </c>
      <c r="S195" s="155">
        <v>0</v>
      </c>
      <c r="T195" s="15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57" t="s">
        <v>198</v>
      </c>
      <c r="AT195" s="157" t="s">
        <v>193</v>
      </c>
      <c r="AU195" s="157" t="s">
        <v>22</v>
      </c>
      <c r="AY195" s="19" t="s">
        <v>191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9" t="s">
        <v>88</v>
      </c>
      <c r="BK195" s="158">
        <f>ROUND(I195*H195,2)</f>
        <v>0</v>
      </c>
      <c r="BL195" s="19" t="s">
        <v>198</v>
      </c>
      <c r="BM195" s="157" t="s">
        <v>1994</v>
      </c>
    </row>
    <row r="196" spans="1:65" s="2" customFormat="1" ht="24.15" customHeight="1">
      <c r="A196" s="35"/>
      <c r="B196" s="145"/>
      <c r="C196" s="146" t="s">
        <v>467</v>
      </c>
      <c r="D196" s="146" t="s">
        <v>193</v>
      </c>
      <c r="E196" s="147" t="s">
        <v>1357</v>
      </c>
      <c r="F196" s="148" t="s">
        <v>1358</v>
      </c>
      <c r="G196" s="149" t="s">
        <v>252</v>
      </c>
      <c r="H196" s="150">
        <v>110.532</v>
      </c>
      <c r="I196" s="151"/>
      <c r="J196" s="152">
        <f>ROUND(I196*H196,2)</f>
        <v>0</v>
      </c>
      <c r="K196" s="148" t="s">
        <v>197</v>
      </c>
      <c r="L196" s="36"/>
      <c r="M196" s="153" t="s">
        <v>3</v>
      </c>
      <c r="N196" s="154" t="s">
        <v>52</v>
      </c>
      <c r="O196" s="56"/>
      <c r="P196" s="155">
        <f>O196*H196</f>
        <v>0</v>
      </c>
      <c r="Q196" s="155">
        <v>0</v>
      </c>
      <c r="R196" s="155">
        <f>Q196*H196</f>
        <v>0</v>
      </c>
      <c r="S196" s="155">
        <v>0</v>
      </c>
      <c r="T196" s="15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57" t="s">
        <v>198</v>
      </c>
      <c r="AT196" s="157" t="s">
        <v>193</v>
      </c>
      <c r="AU196" s="157" t="s">
        <v>22</v>
      </c>
      <c r="AY196" s="19" t="s">
        <v>191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9" t="s">
        <v>88</v>
      </c>
      <c r="BK196" s="158">
        <f>ROUND(I196*H196,2)</f>
        <v>0</v>
      </c>
      <c r="BL196" s="19" t="s">
        <v>198</v>
      </c>
      <c r="BM196" s="157" t="s">
        <v>1995</v>
      </c>
    </row>
    <row r="197" spans="2:63" s="12" customFormat="1" ht="25.9" customHeight="1">
      <c r="B197" s="132"/>
      <c r="D197" s="133" t="s">
        <v>80</v>
      </c>
      <c r="E197" s="134" t="s">
        <v>813</v>
      </c>
      <c r="F197" s="134" t="s">
        <v>814</v>
      </c>
      <c r="I197" s="135"/>
      <c r="J197" s="136">
        <f>BK197</f>
        <v>0</v>
      </c>
      <c r="L197" s="132"/>
      <c r="M197" s="137"/>
      <c r="N197" s="138"/>
      <c r="O197" s="138"/>
      <c r="P197" s="139">
        <f>P198+P204</f>
        <v>0</v>
      </c>
      <c r="Q197" s="138"/>
      <c r="R197" s="139">
        <f>R198+R204</f>
        <v>0.018113399999999998</v>
      </c>
      <c r="S197" s="138"/>
      <c r="T197" s="140">
        <f>T198+T204</f>
        <v>0</v>
      </c>
      <c r="AR197" s="133" t="s">
        <v>22</v>
      </c>
      <c r="AT197" s="141" t="s">
        <v>80</v>
      </c>
      <c r="AU197" s="141" t="s">
        <v>81</v>
      </c>
      <c r="AY197" s="133" t="s">
        <v>191</v>
      </c>
      <c r="BK197" s="142">
        <f>BK198+BK204</f>
        <v>0</v>
      </c>
    </row>
    <row r="198" spans="2:63" s="12" customFormat="1" ht="22.75" customHeight="1">
      <c r="B198" s="132"/>
      <c r="D198" s="133" t="s">
        <v>80</v>
      </c>
      <c r="E198" s="143" t="s">
        <v>1777</v>
      </c>
      <c r="F198" s="143" t="s">
        <v>1778</v>
      </c>
      <c r="I198" s="135"/>
      <c r="J198" s="144">
        <f>BK198</f>
        <v>0</v>
      </c>
      <c r="L198" s="132"/>
      <c r="M198" s="137"/>
      <c r="N198" s="138"/>
      <c r="O198" s="138"/>
      <c r="P198" s="139">
        <f>SUM(P199:P203)</f>
        <v>0</v>
      </c>
      <c r="Q198" s="138"/>
      <c r="R198" s="139">
        <f>SUM(R199:R203)</f>
        <v>0.002082</v>
      </c>
      <c r="S198" s="138"/>
      <c r="T198" s="140">
        <f>SUM(T199:T203)</f>
        <v>0</v>
      </c>
      <c r="AR198" s="133" t="s">
        <v>22</v>
      </c>
      <c r="AT198" s="141" t="s">
        <v>80</v>
      </c>
      <c r="AU198" s="141" t="s">
        <v>88</v>
      </c>
      <c r="AY198" s="133" t="s">
        <v>191</v>
      </c>
      <c r="BK198" s="142">
        <f>SUM(BK199:BK203)</f>
        <v>0</v>
      </c>
    </row>
    <row r="199" spans="1:65" s="2" customFormat="1" ht="24.15" customHeight="1">
      <c r="A199" s="35"/>
      <c r="B199" s="145"/>
      <c r="C199" s="146" t="s">
        <v>471</v>
      </c>
      <c r="D199" s="146" t="s">
        <v>193</v>
      </c>
      <c r="E199" s="147" t="s">
        <v>1780</v>
      </c>
      <c r="F199" s="148" t="s">
        <v>1781</v>
      </c>
      <c r="G199" s="149" t="s">
        <v>222</v>
      </c>
      <c r="H199" s="150">
        <v>208.2</v>
      </c>
      <c r="I199" s="151"/>
      <c r="J199" s="152">
        <f>ROUND(I199*H199,2)</f>
        <v>0</v>
      </c>
      <c r="K199" s="148" t="s">
        <v>197</v>
      </c>
      <c r="L199" s="36"/>
      <c r="M199" s="153" t="s">
        <v>3</v>
      </c>
      <c r="N199" s="154" t="s">
        <v>52</v>
      </c>
      <c r="O199" s="56"/>
      <c r="P199" s="155">
        <f>O199*H199</f>
        <v>0</v>
      </c>
      <c r="Q199" s="155">
        <v>1E-05</v>
      </c>
      <c r="R199" s="155">
        <f>Q199*H199</f>
        <v>0.002082</v>
      </c>
      <c r="S199" s="155">
        <v>0</v>
      </c>
      <c r="T199" s="15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57" t="s">
        <v>296</v>
      </c>
      <c r="AT199" s="157" t="s">
        <v>193</v>
      </c>
      <c r="AU199" s="157" t="s">
        <v>22</v>
      </c>
      <c r="AY199" s="19" t="s">
        <v>191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9" t="s">
        <v>88</v>
      </c>
      <c r="BK199" s="158">
        <f>ROUND(I199*H199,2)</f>
        <v>0</v>
      </c>
      <c r="BL199" s="19" t="s">
        <v>296</v>
      </c>
      <c r="BM199" s="157" t="s">
        <v>1996</v>
      </c>
    </row>
    <row r="200" spans="1:47" s="2" customFormat="1" ht="27">
      <c r="A200" s="35"/>
      <c r="B200" s="36"/>
      <c r="C200" s="35"/>
      <c r="D200" s="160" t="s">
        <v>229</v>
      </c>
      <c r="E200" s="35"/>
      <c r="F200" s="176" t="s">
        <v>1783</v>
      </c>
      <c r="G200" s="35"/>
      <c r="H200" s="35"/>
      <c r="I200" s="177"/>
      <c r="J200" s="35"/>
      <c r="K200" s="35"/>
      <c r="L200" s="36"/>
      <c r="M200" s="178"/>
      <c r="N200" s="179"/>
      <c r="O200" s="56"/>
      <c r="P200" s="56"/>
      <c r="Q200" s="56"/>
      <c r="R200" s="56"/>
      <c r="S200" s="56"/>
      <c r="T200" s="57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9" t="s">
        <v>229</v>
      </c>
      <c r="AU200" s="19" t="s">
        <v>22</v>
      </c>
    </row>
    <row r="201" spans="2:51" s="13" customFormat="1" ht="10">
      <c r="B201" s="159"/>
      <c r="D201" s="160" t="s">
        <v>200</v>
      </c>
      <c r="E201" s="161" t="s">
        <v>3</v>
      </c>
      <c r="F201" s="162" t="s">
        <v>1984</v>
      </c>
      <c r="H201" s="163">
        <v>103.3</v>
      </c>
      <c r="I201" s="164"/>
      <c r="L201" s="159"/>
      <c r="M201" s="165"/>
      <c r="N201" s="166"/>
      <c r="O201" s="166"/>
      <c r="P201" s="166"/>
      <c r="Q201" s="166"/>
      <c r="R201" s="166"/>
      <c r="S201" s="166"/>
      <c r="T201" s="167"/>
      <c r="AT201" s="161" t="s">
        <v>200</v>
      </c>
      <c r="AU201" s="161" t="s">
        <v>22</v>
      </c>
      <c r="AV201" s="13" t="s">
        <v>22</v>
      </c>
      <c r="AW201" s="13" t="s">
        <v>41</v>
      </c>
      <c r="AX201" s="13" t="s">
        <v>81</v>
      </c>
      <c r="AY201" s="161" t="s">
        <v>191</v>
      </c>
    </row>
    <row r="202" spans="2:51" s="13" customFormat="1" ht="10">
      <c r="B202" s="159"/>
      <c r="D202" s="160" t="s">
        <v>200</v>
      </c>
      <c r="E202" s="161" t="s">
        <v>3</v>
      </c>
      <c r="F202" s="162" t="s">
        <v>1985</v>
      </c>
      <c r="H202" s="163">
        <v>104.9</v>
      </c>
      <c r="I202" s="164"/>
      <c r="L202" s="159"/>
      <c r="M202" s="165"/>
      <c r="N202" s="166"/>
      <c r="O202" s="166"/>
      <c r="P202" s="166"/>
      <c r="Q202" s="166"/>
      <c r="R202" s="166"/>
      <c r="S202" s="166"/>
      <c r="T202" s="167"/>
      <c r="AT202" s="161" t="s">
        <v>200</v>
      </c>
      <c r="AU202" s="161" t="s">
        <v>22</v>
      </c>
      <c r="AV202" s="13" t="s">
        <v>22</v>
      </c>
      <c r="AW202" s="13" t="s">
        <v>41</v>
      </c>
      <c r="AX202" s="13" t="s">
        <v>81</v>
      </c>
      <c r="AY202" s="161" t="s">
        <v>191</v>
      </c>
    </row>
    <row r="203" spans="2:51" s="14" customFormat="1" ht="10">
      <c r="B203" s="168"/>
      <c r="D203" s="160" t="s">
        <v>200</v>
      </c>
      <c r="E203" s="169" t="s">
        <v>3</v>
      </c>
      <c r="F203" s="170" t="s">
        <v>205</v>
      </c>
      <c r="H203" s="171">
        <v>208.2</v>
      </c>
      <c r="I203" s="172"/>
      <c r="L203" s="168"/>
      <c r="M203" s="173"/>
      <c r="N203" s="174"/>
      <c r="O203" s="174"/>
      <c r="P203" s="174"/>
      <c r="Q203" s="174"/>
      <c r="R203" s="174"/>
      <c r="S203" s="174"/>
      <c r="T203" s="175"/>
      <c r="AT203" s="169" t="s">
        <v>200</v>
      </c>
      <c r="AU203" s="169" t="s">
        <v>22</v>
      </c>
      <c r="AV203" s="14" t="s">
        <v>198</v>
      </c>
      <c r="AW203" s="14" t="s">
        <v>41</v>
      </c>
      <c r="AX203" s="14" t="s">
        <v>88</v>
      </c>
      <c r="AY203" s="169" t="s">
        <v>191</v>
      </c>
    </row>
    <row r="204" spans="2:63" s="12" customFormat="1" ht="22.75" customHeight="1">
      <c r="B204" s="132"/>
      <c r="D204" s="133" t="s">
        <v>80</v>
      </c>
      <c r="E204" s="143" t="s">
        <v>1784</v>
      </c>
      <c r="F204" s="143" t="s">
        <v>1785</v>
      </c>
      <c r="I204" s="135"/>
      <c r="J204" s="144">
        <f>BK204</f>
        <v>0</v>
      </c>
      <c r="L204" s="132"/>
      <c r="M204" s="137"/>
      <c r="N204" s="138"/>
      <c r="O204" s="138"/>
      <c r="P204" s="139">
        <f>SUM(P205:P212)</f>
        <v>0</v>
      </c>
      <c r="Q204" s="138"/>
      <c r="R204" s="139">
        <f>SUM(R205:R212)</f>
        <v>0.016031399999999998</v>
      </c>
      <c r="S204" s="138"/>
      <c r="T204" s="140">
        <f>SUM(T205:T212)</f>
        <v>0</v>
      </c>
      <c r="AR204" s="133" t="s">
        <v>22</v>
      </c>
      <c r="AT204" s="141" t="s">
        <v>80</v>
      </c>
      <c r="AU204" s="141" t="s">
        <v>88</v>
      </c>
      <c r="AY204" s="133" t="s">
        <v>191</v>
      </c>
      <c r="BK204" s="142">
        <f>SUM(BK205:BK212)</f>
        <v>0</v>
      </c>
    </row>
    <row r="205" spans="1:65" s="2" customFormat="1" ht="24.15" customHeight="1">
      <c r="A205" s="35"/>
      <c r="B205" s="145"/>
      <c r="C205" s="146" t="s">
        <v>1031</v>
      </c>
      <c r="D205" s="146" t="s">
        <v>193</v>
      </c>
      <c r="E205" s="147" t="s">
        <v>1787</v>
      </c>
      <c r="F205" s="148" t="s">
        <v>1788</v>
      </c>
      <c r="G205" s="149" t="s">
        <v>222</v>
      </c>
      <c r="H205" s="150">
        <v>229.02</v>
      </c>
      <c r="I205" s="151"/>
      <c r="J205" s="152">
        <f>ROUND(I205*H205,2)</f>
        <v>0</v>
      </c>
      <c r="K205" s="148" t="s">
        <v>197</v>
      </c>
      <c r="L205" s="36"/>
      <c r="M205" s="153" t="s">
        <v>3</v>
      </c>
      <c r="N205" s="154" t="s">
        <v>52</v>
      </c>
      <c r="O205" s="56"/>
      <c r="P205" s="155">
        <f>O205*H205</f>
        <v>0</v>
      </c>
      <c r="Q205" s="155">
        <v>0</v>
      </c>
      <c r="R205" s="155">
        <f>Q205*H205</f>
        <v>0</v>
      </c>
      <c r="S205" s="155">
        <v>0</v>
      </c>
      <c r="T205" s="15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57" t="s">
        <v>296</v>
      </c>
      <c r="AT205" s="157" t="s">
        <v>193</v>
      </c>
      <c r="AU205" s="157" t="s">
        <v>22</v>
      </c>
      <c r="AY205" s="19" t="s">
        <v>191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19" t="s">
        <v>88</v>
      </c>
      <c r="BK205" s="158">
        <f>ROUND(I205*H205,2)</f>
        <v>0</v>
      </c>
      <c r="BL205" s="19" t="s">
        <v>296</v>
      </c>
      <c r="BM205" s="157" t="s">
        <v>1997</v>
      </c>
    </row>
    <row r="206" spans="2:51" s="13" customFormat="1" ht="10">
      <c r="B206" s="159"/>
      <c r="D206" s="160" t="s">
        <v>200</v>
      </c>
      <c r="E206" s="161" t="s">
        <v>3</v>
      </c>
      <c r="F206" s="162" t="s">
        <v>1984</v>
      </c>
      <c r="H206" s="163">
        <v>103.3</v>
      </c>
      <c r="I206" s="164"/>
      <c r="L206" s="159"/>
      <c r="M206" s="165"/>
      <c r="N206" s="166"/>
      <c r="O206" s="166"/>
      <c r="P206" s="166"/>
      <c r="Q206" s="166"/>
      <c r="R206" s="166"/>
      <c r="S206" s="166"/>
      <c r="T206" s="167"/>
      <c r="AT206" s="161" t="s">
        <v>200</v>
      </c>
      <c r="AU206" s="161" t="s">
        <v>22</v>
      </c>
      <c r="AV206" s="13" t="s">
        <v>22</v>
      </c>
      <c r="AW206" s="13" t="s">
        <v>41</v>
      </c>
      <c r="AX206" s="13" t="s">
        <v>81</v>
      </c>
      <c r="AY206" s="161" t="s">
        <v>191</v>
      </c>
    </row>
    <row r="207" spans="2:51" s="13" customFormat="1" ht="10">
      <c r="B207" s="159"/>
      <c r="D207" s="160" t="s">
        <v>200</v>
      </c>
      <c r="E207" s="161" t="s">
        <v>3</v>
      </c>
      <c r="F207" s="162" t="s">
        <v>1985</v>
      </c>
      <c r="H207" s="163">
        <v>104.9</v>
      </c>
      <c r="I207" s="164"/>
      <c r="L207" s="159"/>
      <c r="M207" s="165"/>
      <c r="N207" s="166"/>
      <c r="O207" s="166"/>
      <c r="P207" s="166"/>
      <c r="Q207" s="166"/>
      <c r="R207" s="166"/>
      <c r="S207" s="166"/>
      <c r="T207" s="167"/>
      <c r="AT207" s="161" t="s">
        <v>200</v>
      </c>
      <c r="AU207" s="161" t="s">
        <v>22</v>
      </c>
      <c r="AV207" s="13" t="s">
        <v>22</v>
      </c>
      <c r="AW207" s="13" t="s">
        <v>41</v>
      </c>
      <c r="AX207" s="13" t="s">
        <v>81</v>
      </c>
      <c r="AY207" s="161" t="s">
        <v>191</v>
      </c>
    </row>
    <row r="208" spans="2:51" s="14" customFormat="1" ht="10">
      <c r="B208" s="168"/>
      <c r="D208" s="160" t="s">
        <v>200</v>
      </c>
      <c r="E208" s="169" t="s">
        <v>3</v>
      </c>
      <c r="F208" s="170" t="s">
        <v>205</v>
      </c>
      <c r="H208" s="171">
        <v>208.2</v>
      </c>
      <c r="I208" s="172"/>
      <c r="L208" s="168"/>
      <c r="M208" s="173"/>
      <c r="N208" s="174"/>
      <c r="O208" s="174"/>
      <c r="P208" s="174"/>
      <c r="Q208" s="174"/>
      <c r="R208" s="174"/>
      <c r="S208" s="174"/>
      <c r="T208" s="175"/>
      <c r="AT208" s="169" t="s">
        <v>200</v>
      </c>
      <c r="AU208" s="169" t="s">
        <v>22</v>
      </c>
      <c r="AV208" s="14" t="s">
        <v>198</v>
      </c>
      <c r="AW208" s="14" t="s">
        <v>41</v>
      </c>
      <c r="AX208" s="14" t="s">
        <v>81</v>
      </c>
      <c r="AY208" s="169" t="s">
        <v>191</v>
      </c>
    </row>
    <row r="209" spans="2:51" s="13" customFormat="1" ht="10">
      <c r="B209" s="159"/>
      <c r="D209" s="160" t="s">
        <v>200</v>
      </c>
      <c r="E209" s="161" t="s">
        <v>3</v>
      </c>
      <c r="F209" s="162" t="s">
        <v>1986</v>
      </c>
      <c r="H209" s="163">
        <v>229.02</v>
      </c>
      <c r="I209" s="164"/>
      <c r="L209" s="159"/>
      <c r="M209" s="165"/>
      <c r="N209" s="166"/>
      <c r="O209" s="166"/>
      <c r="P209" s="166"/>
      <c r="Q209" s="166"/>
      <c r="R209" s="166"/>
      <c r="S209" s="166"/>
      <c r="T209" s="167"/>
      <c r="AT209" s="161" t="s">
        <v>200</v>
      </c>
      <c r="AU209" s="161" t="s">
        <v>22</v>
      </c>
      <c r="AV209" s="13" t="s">
        <v>22</v>
      </c>
      <c r="AW209" s="13" t="s">
        <v>41</v>
      </c>
      <c r="AX209" s="13" t="s">
        <v>88</v>
      </c>
      <c r="AY209" s="161" t="s">
        <v>191</v>
      </c>
    </row>
    <row r="210" spans="1:65" s="2" customFormat="1" ht="14.4" customHeight="1">
      <c r="A210" s="35"/>
      <c r="B210" s="145"/>
      <c r="C210" s="180" t="s">
        <v>1035</v>
      </c>
      <c r="D210" s="180" t="s">
        <v>264</v>
      </c>
      <c r="E210" s="181" t="s">
        <v>1791</v>
      </c>
      <c r="F210" s="182" t="s">
        <v>1792</v>
      </c>
      <c r="G210" s="183" t="s">
        <v>222</v>
      </c>
      <c r="H210" s="184">
        <v>229.02</v>
      </c>
      <c r="I210" s="185"/>
      <c r="J210" s="186">
        <f>ROUND(I210*H210,2)</f>
        <v>0</v>
      </c>
      <c r="K210" s="182" t="s">
        <v>197</v>
      </c>
      <c r="L210" s="187"/>
      <c r="M210" s="188" t="s">
        <v>3</v>
      </c>
      <c r="N210" s="189" t="s">
        <v>52</v>
      </c>
      <c r="O210" s="56"/>
      <c r="P210" s="155">
        <f>O210*H210</f>
        <v>0</v>
      </c>
      <c r="Q210" s="155">
        <v>7E-05</v>
      </c>
      <c r="R210" s="155">
        <f>Q210*H210</f>
        <v>0.016031399999999998</v>
      </c>
      <c r="S210" s="155">
        <v>0</v>
      </c>
      <c r="T210" s="15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57" t="s">
        <v>388</v>
      </c>
      <c r="AT210" s="157" t="s">
        <v>264</v>
      </c>
      <c r="AU210" s="157" t="s">
        <v>22</v>
      </c>
      <c r="AY210" s="19" t="s">
        <v>191</v>
      </c>
      <c r="BE210" s="158">
        <f>IF(N210="základní",J210,0)</f>
        <v>0</v>
      </c>
      <c r="BF210" s="158">
        <f>IF(N210="snížená",J210,0)</f>
        <v>0</v>
      </c>
      <c r="BG210" s="158">
        <f>IF(N210="zákl. přenesená",J210,0)</f>
        <v>0</v>
      </c>
      <c r="BH210" s="158">
        <f>IF(N210="sníž. přenesená",J210,0)</f>
        <v>0</v>
      </c>
      <c r="BI210" s="158">
        <f>IF(N210="nulová",J210,0)</f>
        <v>0</v>
      </c>
      <c r="BJ210" s="19" t="s">
        <v>88</v>
      </c>
      <c r="BK210" s="158">
        <f>ROUND(I210*H210,2)</f>
        <v>0</v>
      </c>
      <c r="BL210" s="19" t="s">
        <v>296</v>
      </c>
      <c r="BM210" s="157" t="s">
        <v>1998</v>
      </c>
    </row>
    <row r="211" spans="2:51" s="13" customFormat="1" ht="10">
      <c r="B211" s="159"/>
      <c r="D211" s="160" t="s">
        <v>200</v>
      </c>
      <c r="E211" s="161" t="s">
        <v>3</v>
      </c>
      <c r="F211" s="162" t="s">
        <v>1986</v>
      </c>
      <c r="H211" s="163">
        <v>229.02</v>
      </c>
      <c r="I211" s="164"/>
      <c r="L211" s="159"/>
      <c r="M211" s="165"/>
      <c r="N211" s="166"/>
      <c r="O211" s="166"/>
      <c r="P211" s="166"/>
      <c r="Q211" s="166"/>
      <c r="R211" s="166"/>
      <c r="S211" s="166"/>
      <c r="T211" s="167"/>
      <c r="AT211" s="161" t="s">
        <v>200</v>
      </c>
      <c r="AU211" s="161" t="s">
        <v>22</v>
      </c>
      <c r="AV211" s="13" t="s">
        <v>22</v>
      </c>
      <c r="AW211" s="13" t="s">
        <v>41</v>
      </c>
      <c r="AX211" s="13" t="s">
        <v>88</v>
      </c>
      <c r="AY211" s="161" t="s">
        <v>191</v>
      </c>
    </row>
    <row r="212" spans="1:65" s="2" customFormat="1" ht="24.15" customHeight="1">
      <c r="A212" s="35"/>
      <c r="B212" s="145"/>
      <c r="C212" s="146" t="s">
        <v>1039</v>
      </c>
      <c r="D212" s="146" t="s">
        <v>193</v>
      </c>
      <c r="E212" s="147" t="s">
        <v>1795</v>
      </c>
      <c r="F212" s="148" t="s">
        <v>1796</v>
      </c>
      <c r="G212" s="149" t="s">
        <v>252</v>
      </c>
      <c r="H212" s="150">
        <v>0.016</v>
      </c>
      <c r="I212" s="151"/>
      <c r="J212" s="152">
        <f>ROUND(I212*H212,2)</f>
        <v>0</v>
      </c>
      <c r="K212" s="148" t="s">
        <v>197</v>
      </c>
      <c r="L212" s="36"/>
      <c r="M212" s="198" t="s">
        <v>3</v>
      </c>
      <c r="N212" s="199" t="s">
        <v>52</v>
      </c>
      <c r="O212" s="200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57" t="s">
        <v>296</v>
      </c>
      <c r="AT212" s="157" t="s">
        <v>193</v>
      </c>
      <c r="AU212" s="157" t="s">
        <v>22</v>
      </c>
      <c r="AY212" s="19" t="s">
        <v>191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9" t="s">
        <v>88</v>
      </c>
      <c r="BK212" s="158">
        <f>ROUND(I212*H212,2)</f>
        <v>0</v>
      </c>
      <c r="BL212" s="19" t="s">
        <v>296</v>
      </c>
      <c r="BM212" s="157" t="s">
        <v>1999</v>
      </c>
    </row>
    <row r="213" spans="1:31" s="2" customFormat="1" ht="7" customHeight="1">
      <c r="A213" s="35"/>
      <c r="B213" s="45"/>
      <c r="C213" s="46"/>
      <c r="D213" s="46"/>
      <c r="E213" s="46"/>
      <c r="F213" s="46"/>
      <c r="G213" s="46"/>
      <c r="H213" s="46"/>
      <c r="I213" s="46"/>
      <c r="J213" s="46"/>
      <c r="K213" s="46"/>
      <c r="L213" s="36"/>
      <c r="M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</sheetData>
  <autoFilter ref="C93:K212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136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1079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2000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ROUND(J94,2)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ROUND((SUM(BE94:BE194)),2)</f>
        <v>0</v>
      </c>
      <c r="G35" s="35"/>
      <c r="H35" s="35"/>
      <c r="I35" s="104">
        <v>0.21</v>
      </c>
      <c r="J35" s="103">
        <f>ROUND(((SUM(BE94:BE194))*I35),2)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ROUND((SUM(BF94:BF194)),2)</f>
        <v>0</v>
      </c>
      <c r="G36" s="35"/>
      <c r="H36" s="35"/>
      <c r="I36" s="104">
        <v>0.15</v>
      </c>
      <c r="J36" s="103">
        <f>ROUND(((SUM(BF94:BF194))*I36),2)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ROUND((SUM(BG94:BG194)),2)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ROUND((SUM(BH94:BH194)),2)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ROUND((SUM(BI94:BI194)),2)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1079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307 - Přeložka vodovodu - užitková voda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J94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J95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J96</f>
        <v>0</v>
      </c>
      <c r="L65" s="118"/>
    </row>
    <row r="66" spans="2:12" s="10" customFormat="1" ht="19.9" customHeight="1">
      <c r="B66" s="118"/>
      <c r="D66" s="119" t="s">
        <v>871</v>
      </c>
      <c r="E66" s="120"/>
      <c r="F66" s="120"/>
      <c r="G66" s="120"/>
      <c r="H66" s="120"/>
      <c r="I66" s="120"/>
      <c r="J66" s="121">
        <f>J127</f>
        <v>0</v>
      </c>
      <c r="L66" s="118"/>
    </row>
    <row r="67" spans="2:12" s="10" customFormat="1" ht="19.9" customHeight="1">
      <c r="B67" s="118"/>
      <c r="D67" s="119" t="s">
        <v>872</v>
      </c>
      <c r="E67" s="120"/>
      <c r="F67" s="120"/>
      <c r="G67" s="120"/>
      <c r="H67" s="120"/>
      <c r="I67" s="120"/>
      <c r="J67" s="121">
        <f>J132</f>
        <v>0</v>
      </c>
      <c r="L67" s="118"/>
    </row>
    <row r="68" spans="2:12" s="10" customFormat="1" ht="19.9" customHeight="1">
      <c r="B68" s="118"/>
      <c r="D68" s="119" t="s">
        <v>1081</v>
      </c>
      <c r="E68" s="120"/>
      <c r="F68" s="120"/>
      <c r="G68" s="120"/>
      <c r="H68" s="120"/>
      <c r="I68" s="120"/>
      <c r="J68" s="121">
        <f>J176</f>
        <v>0</v>
      </c>
      <c r="L68" s="118"/>
    </row>
    <row r="69" spans="2:12" s="10" customFormat="1" ht="19.9" customHeight="1">
      <c r="B69" s="118"/>
      <c r="D69" s="119" t="s">
        <v>175</v>
      </c>
      <c r="E69" s="120"/>
      <c r="F69" s="120"/>
      <c r="G69" s="120"/>
      <c r="H69" s="120"/>
      <c r="I69" s="120"/>
      <c r="J69" s="121">
        <f>J182</f>
        <v>0</v>
      </c>
      <c r="L69" s="118"/>
    </row>
    <row r="70" spans="2:12" s="9" customFormat="1" ht="25" customHeight="1">
      <c r="B70" s="114"/>
      <c r="D70" s="115" t="s">
        <v>783</v>
      </c>
      <c r="E70" s="116"/>
      <c r="F70" s="116"/>
      <c r="G70" s="116"/>
      <c r="H70" s="116"/>
      <c r="I70" s="116"/>
      <c r="J70" s="117">
        <f>J185</f>
        <v>0</v>
      </c>
      <c r="L70" s="114"/>
    </row>
    <row r="71" spans="2:12" s="10" customFormat="1" ht="19.9" customHeight="1">
      <c r="B71" s="118"/>
      <c r="D71" s="119" t="s">
        <v>1572</v>
      </c>
      <c r="E71" s="120"/>
      <c r="F71" s="120"/>
      <c r="G71" s="120"/>
      <c r="H71" s="120"/>
      <c r="I71" s="120"/>
      <c r="J71" s="121">
        <f>J186</f>
        <v>0</v>
      </c>
      <c r="L71" s="118"/>
    </row>
    <row r="72" spans="2:12" s="10" customFormat="1" ht="19.9" customHeight="1">
      <c r="B72" s="118"/>
      <c r="D72" s="119" t="s">
        <v>1573</v>
      </c>
      <c r="E72" s="120"/>
      <c r="F72" s="120"/>
      <c r="G72" s="120"/>
      <c r="H72" s="120"/>
      <c r="I72" s="120"/>
      <c r="J72" s="121">
        <f>J189</f>
        <v>0</v>
      </c>
      <c r="L72" s="118"/>
    </row>
    <row r="73" spans="1:31" s="2" customFormat="1" ht="21.75" customHeight="1">
      <c r="A73" s="35"/>
      <c r="B73" s="36"/>
      <c r="C73" s="35"/>
      <c r="D73" s="35"/>
      <c r="E73" s="35"/>
      <c r="F73" s="35"/>
      <c r="G73" s="35"/>
      <c r="H73" s="35"/>
      <c r="I73" s="35"/>
      <c r="J73" s="35"/>
      <c r="K73" s="35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7" customHeight="1">
      <c r="A74" s="35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7" customHeight="1">
      <c r="A78" s="35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" customHeight="1">
      <c r="A79" s="35"/>
      <c r="B79" s="36"/>
      <c r="C79" s="23" t="s">
        <v>176</v>
      </c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7" customHeight="1">
      <c r="A80" s="35"/>
      <c r="B80" s="36"/>
      <c r="C80" s="35"/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17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337" t="str">
        <f>E7</f>
        <v>Výstavba ZTV Za Školou II. etapa - aktualizace</v>
      </c>
      <c r="F82" s="338"/>
      <c r="G82" s="338"/>
      <c r="H82" s="338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2:12" s="1" customFormat="1" ht="12" customHeight="1">
      <c r="B83" s="22"/>
      <c r="C83" s="29" t="s">
        <v>162</v>
      </c>
      <c r="L83" s="22"/>
    </row>
    <row r="84" spans="1:31" s="2" customFormat="1" ht="16.5" customHeight="1">
      <c r="A84" s="35"/>
      <c r="B84" s="36"/>
      <c r="C84" s="35"/>
      <c r="D84" s="35"/>
      <c r="E84" s="337" t="s">
        <v>1079</v>
      </c>
      <c r="F84" s="339"/>
      <c r="G84" s="339"/>
      <c r="H84" s="339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164</v>
      </c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5"/>
      <c r="D86" s="35"/>
      <c r="E86" s="295" t="str">
        <f>E11</f>
        <v>SO 307 - Přeložka vodovodu - užitková voda</v>
      </c>
      <c r="F86" s="339"/>
      <c r="G86" s="339"/>
      <c r="H86" s="339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7" customHeight="1">
      <c r="A87" s="35"/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23</v>
      </c>
      <c r="D88" s="35"/>
      <c r="E88" s="35"/>
      <c r="F88" s="27" t="str">
        <f>F14</f>
        <v>Dačice</v>
      </c>
      <c r="G88" s="35"/>
      <c r="H88" s="35"/>
      <c r="I88" s="29" t="s">
        <v>25</v>
      </c>
      <c r="J88" s="53" t="str">
        <f>IF(J14="","",J14)</f>
        <v>3. 1. 2022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40" customHeight="1">
      <c r="A90" s="35"/>
      <c r="B90" s="36"/>
      <c r="C90" s="29" t="s">
        <v>31</v>
      </c>
      <c r="D90" s="35"/>
      <c r="E90" s="35"/>
      <c r="F90" s="27" t="str">
        <f>E17</f>
        <v>Město Dačice, Krajířova 27, 38013 Dačice</v>
      </c>
      <c r="G90" s="35"/>
      <c r="H90" s="35"/>
      <c r="I90" s="29" t="s">
        <v>38</v>
      </c>
      <c r="J90" s="33" t="str">
        <f>E23</f>
        <v>Ing. arch. Martin Jirovský Ph.D., MBA</v>
      </c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" customHeight="1">
      <c r="A91" s="35"/>
      <c r="B91" s="36"/>
      <c r="C91" s="29" t="s">
        <v>36</v>
      </c>
      <c r="D91" s="35"/>
      <c r="E91" s="35"/>
      <c r="F91" s="27" t="str">
        <f>IF(E20="","",E20)</f>
        <v>Vyplň údaj</v>
      </c>
      <c r="G91" s="35"/>
      <c r="H91" s="35"/>
      <c r="I91" s="29" t="s">
        <v>42</v>
      </c>
      <c r="J91" s="33" t="str">
        <f>E26</f>
        <v>Ateliér M.A.A.T., s.r.o.; Petra Stejskalová</v>
      </c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0.25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9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1" customFormat="1" ht="29.25" customHeight="1">
      <c r="A93" s="122"/>
      <c r="B93" s="123"/>
      <c r="C93" s="124" t="s">
        <v>177</v>
      </c>
      <c r="D93" s="125" t="s">
        <v>66</v>
      </c>
      <c r="E93" s="125" t="s">
        <v>62</v>
      </c>
      <c r="F93" s="125" t="s">
        <v>63</v>
      </c>
      <c r="G93" s="125" t="s">
        <v>178</v>
      </c>
      <c r="H93" s="125" t="s">
        <v>179</v>
      </c>
      <c r="I93" s="125" t="s">
        <v>180</v>
      </c>
      <c r="J93" s="125" t="s">
        <v>168</v>
      </c>
      <c r="K93" s="126" t="s">
        <v>181</v>
      </c>
      <c r="L93" s="127"/>
      <c r="M93" s="60" t="s">
        <v>3</v>
      </c>
      <c r="N93" s="61" t="s">
        <v>51</v>
      </c>
      <c r="O93" s="61" t="s">
        <v>182</v>
      </c>
      <c r="P93" s="61" t="s">
        <v>183</v>
      </c>
      <c r="Q93" s="61" t="s">
        <v>184</v>
      </c>
      <c r="R93" s="61" t="s">
        <v>185</v>
      </c>
      <c r="S93" s="61" t="s">
        <v>186</v>
      </c>
      <c r="T93" s="62" t="s">
        <v>187</v>
      </c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</row>
    <row r="94" spans="1:63" s="2" customFormat="1" ht="22.75" customHeight="1">
      <c r="A94" s="35"/>
      <c r="B94" s="36"/>
      <c r="C94" s="67" t="s">
        <v>188</v>
      </c>
      <c r="D94" s="35"/>
      <c r="E94" s="35"/>
      <c r="F94" s="35"/>
      <c r="G94" s="35"/>
      <c r="H94" s="35"/>
      <c r="I94" s="35"/>
      <c r="J94" s="128">
        <f>BK94</f>
        <v>0</v>
      </c>
      <c r="K94" s="35"/>
      <c r="L94" s="36"/>
      <c r="M94" s="63"/>
      <c r="N94" s="54"/>
      <c r="O94" s="64"/>
      <c r="P94" s="129">
        <f>P95+P185</f>
        <v>0</v>
      </c>
      <c r="Q94" s="64"/>
      <c r="R94" s="129">
        <f>R95+R185</f>
        <v>2.53422668</v>
      </c>
      <c r="S94" s="64"/>
      <c r="T94" s="130">
        <f>T95+T185</f>
        <v>0.047299999999999995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9" t="s">
        <v>80</v>
      </c>
      <c r="AU94" s="19" t="s">
        <v>169</v>
      </c>
      <c r="BK94" s="131">
        <f>BK95+BK185</f>
        <v>0</v>
      </c>
    </row>
    <row r="95" spans="2:63" s="12" customFormat="1" ht="25.9" customHeight="1">
      <c r="B95" s="132"/>
      <c r="D95" s="133" t="s">
        <v>80</v>
      </c>
      <c r="E95" s="134" t="s">
        <v>189</v>
      </c>
      <c r="F95" s="134" t="s">
        <v>190</v>
      </c>
      <c r="I95" s="135"/>
      <c r="J95" s="136">
        <f>BK95</f>
        <v>0</v>
      </c>
      <c r="L95" s="132"/>
      <c r="M95" s="137"/>
      <c r="N95" s="138"/>
      <c r="O95" s="138"/>
      <c r="P95" s="139">
        <f>P96+P127+P132+P176+P182</f>
        <v>0</v>
      </c>
      <c r="Q95" s="138"/>
      <c r="R95" s="139">
        <f>R96+R127+R132+R176+R182</f>
        <v>2.5141644800000003</v>
      </c>
      <c r="S95" s="138"/>
      <c r="T95" s="140">
        <f>T96+T127+T132+T176+T182</f>
        <v>0.047299999999999995</v>
      </c>
      <c r="AR95" s="133" t="s">
        <v>88</v>
      </c>
      <c r="AT95" s="141" t="s">
        <v>80</v>
      </c>
      <c r="AU95" s="141" t="s">
        <v>81</v>
      </c>
      <c r="AY95" s="133" t="s">
        <v>191</v>
      </c>
      <c r="BK95" s="142">
        <f>BK96+BK127+BK132+BK176+BK182</f>
        <v>0</v>
      </c>
    </row>
    <row r="96" spans="2:63" s="12" customFormat="1" ht="22.75" customHeight="1">
      <c r="B96" s="132"/>
      <c r="D96" s="133" t="s">
        <v>80</v>
      </c>
      <c r="E96" s="143" t="s">
        <v>88</v>
      </c>
      <c r="F96" s="143" t="s">
        <v>192</v>
      </c>
      <c r="I96" s="135"/>
      <c r="J96" s="144">
        <f>BK96</f>
        <v>0</v>
      </c>
      <c r="L96" s="132"/>
      <c r="M96" s="137"/>
      <c r="N96" s="138"/>
      <c r="O96" s="138"/>
      <c r="P96" s="139">
        <f>SUM(P97:P126)</f>
        <v>0</v>
      </c>
      <c r="Q96" s="138"/>
      <c r="R96" s="139">
        <f>SUM(R97:R126)</f>
        <v>0.258556</v>
      </c>
      <c r="S96" s="138"/>
      <c r="T96" s="140">
        <f>SUM(T97:T126)</f>
        <v>0</v>
      </c>
      <c r="AR96" s="133" t="s">
        <v>88</v>
      </c>
      <c r="AT96" s="141" t="s">
        <v>80</v>
      </c>
      <c r="AU96" s="141" t="s">
        <v>88</v>
      </c>
      <c r="AY96" s="133" t="s">
        <v>191</v>
      </c>
      <c r="BK96" s="142">
        <f>SUM(BK97:BK126)</f>
        <v>0</v>
      </c>
    </row>
    <row r="97" spans="1:65" s="2" customFormat="1" ht="14.4" customHeight="1">
      <c r="A97" s="35"/>
      <c r="B97" s="145"/>
      <c r="C97" s="146" t="s">
        <v>88</v>
      </c>
      <c r="D97" s="146" t="s">
        <v>193</v>
      </c>
      <c r="E97" s="147" t="s">
        <v>1095</v>
      </c>
      <c r="F97" s="148" t="s">
        <v>1096</v>
      </c>
      <c r="G97" s="149" t="s">
        <v>1097</v>
      </c>
      <c r="H97" s="150">
        <v>6.4</v>
      </c>
      <c r="I97" s="151"/>
      <c r="J97" s="152">
        <f>ROUND(I97*H97,2)</f>
        <v>0</v>
      </c>
      <c r="K97" s="148" t="s">
        <v>197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4E-05</v>
      </c>
      <c r="R97" s="155">
        <f>Q97*H97</f>
        <v>0.00025600000000000004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198</v>
      </c>
      <c r="AT97" s="157" t="s">
        <v>193</v>
      </c>
      <c r="AU97" s="157" t="s">
        <v>22</v>
      </c>
      <c r="AY97" s="19" t="s">
        <v>191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198</v>
      </c>
      <c r="BM97" s="157" t="s">
        <v>2001</v>
      </c>
    </row>
    <row r="98" spans="1:47" s="2" customFormat="1" ht="18">
      <c r="A98" s="35"/>
      <c r="B98" s="36"/>
      <c r="C98" s="35"/>
      <c r="D98" s="160" t="s">
        <v>229</v>
      </c>
      <c r="E98" s="35"/>
      <c r="F98" s="176" t="s">
        <v>1099</v>
      </c>
      <c r="G98" s="35"/>
      <c r="H98" s="35"/>
      <c r="I98" s="177"/>
      <c r="J98" s="35"/>
      <c r="K98" s="35"/>
      <c r="L98" s="36"/>
      <c r="M98" s="178"/>
      <c r="N98" s="179"/>
      <c r="O98" s="56"/>
      <c r="P98" s="56"/>
      <c r="Q98" s="56"/>
      <c r="R98" s="56"/>
      <c r="S98" s="56"/>
      <c r="T98" s="57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9" t="s">
        <v>229</v>
      </c>
      <c r="AU98" s="19" t="s">
        <v>22</v>
      </c>
    </row>
    <row r="99" spans="1:65" s="2" customFormat="1" ht="24.15" customHeight="1">
      <c r="A99" s="35"/>
      <c r="B99" s="145"/>
      <c r="C99" s="146" t="s">
        <v>22</v>
      </c>
      <c r="D99" s="146" t="s">
        <v>193</v>
      </c>
      <c r="E99" s="147" t="s">
        <v>1100</v>
      </c>
      <c r="F99" s="148" t="s">
        <v>1101</v>
      </c>
      <c r="G99" s="149" t="s">
        <v>1102</v>
      </c>
      <c r="H99" s="150">
        <v>19.2</v>
      </c>
      <c r="I99" s="151"/>
      <c r="J99" s="152">
        <f>ROUND(I99*H99,2)</f>
        <v>0</v>
      </c>
      <c r="K99" s="148" t="s">
        <v>197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198</v>
      </c>
      <c r="AT99" s="157" t="s">
        <v>193</v>
      </c>
      <c r="AU99" s="157" t="s">
        <v>22</v>
      </c>
      <c r="AY99" s="19" t="s">
        <v>191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198</v>
      </c>
      <c r="BM99" s="157" t="s">
        <v>2002</v>
      </c>
    </row>
    <row r="100" spans="1:47" s="2" customFormat="1" ht="18">
      <c r="A100" s="35"/>
      <c r="B100" s="36"/>
      <c r="C100" s="35"/>
      <c r="D100" s="160" t="s">
        <v>229</v>
      </c>
      <c r="E100" s="35"/>
      <c r="F100" s="176" t="s">
        <v>1099</v>
      </c>
      <c r="G100" s="35"/>
      <c r="H100" s="35"/>
      <c r="I100" s="177"/>
      <c r="J100" s="35"/>
      <c r="K100" s="35"/>
      <c r="L100" s="36"/>
      <c r="M100" s="178"/>
      <c r="N100" s="179"/>
      <c r="O100" s="56"/>
      <c r="P100" s="56"/>
      <c r="Q100" s="56"/>
      <c r="R100" s="56"/>
      <c r="S100" s="56"/>
      <c r="T100" s="57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9" t="s">
        <v>229</v>
      </c>
      <c r="AU100" s="19" t="s">
        <v>22</v>
      </c>
    </row>
    <row r="101" spans="1:65" s="2" customFormat="1" ht="49" customHeight="1">
      <c r="A101" s="35"/>
      <c r="B101" s="145"/>
      <c r="C101" s="146" t="s">
        <v>215</v>
      </c>
      <c r="D101" s="146" t="s">
        <v>193</v>
      </c>
      <c r="E101" s="147" t="s">
        <v>1104</v>
      </c>
      <c r="F101" s="148" t="s">
        <v>1105</v>
      </c>
      <c r="G101" s="149" t="s">
        <v>222</v>
      </c>
      <c r="H101" s="150">
        <v>7</v>
      </c>
      <c r="I101" s="151"/>
      <c r="J101" s="152">
        <f>ROUND(I101*H101,2)</f>
        <v>0</v>
      </c>
      <c r="K101" s="148" t="s">
        <v>197</v>
      </c>
      <c r="L101" s="36"/>
      <c r="M101" s="153" t="s">
        <v>3</v>
      </c>
      <c r="N101" s="154" t="s">
        <v>52</v>
      </c>
      <c r="O101" s="56"/>
      <c r="P101" s="155">
        <f>O101*H101</f>
        <v>0</v>
      </c>
      <c r="Q101" s="155">
        <v>0.0369</v>
      </c>
      <c r="R101" s="155">
        <f>Q101*H101</f>
        <v>0.25830000000000003</v>
      </c>
      <c r="S101" s="155">
        <v>0</v>
      </c>
      <c r="T101" s="15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57" t="s">
        <v>198</v>
      </c>
      <c r="AT101" s="157" t="s">
        <v>193</v>
      </c>
      <c r="AU101" s="157" t="s">
        <v>22</v>
      </c>
      <c r="AY101" s="19" t="s">
        <v>191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88</v>
      </c>
      <c r="BK101" s="158">
        <f>ROUND(I101*H101,2)</f>
        <v>0</v>
      </c>
      <c r="BL101" s="19" t="s">
        <v>198</v>
      </c>
      <c r="BM101" s="157" t="s">
        <v>2003</v>
      </c>
    </row>
    <row r="102" spans="1:65" s="2" customFormat="1" ht="14.4" customHeight="1">
      <c r="A102" s="35"/>
      <c r="B102" s="145"/>
      <c r="C102" s="146" t="s">
        <v>198</v>
      </c>
      <c r="D102" s="146" t="s">
        <v>193</v>
      </c>
      <c r="E102" s="147" t="s">
        <v>608</v>
      </c>
      <c r="F102" s="148" t="s">
        <v>609</v>
      </c>
      <c r="G102" s="149" t="s">
        <v>196</v>
      </c>
      <c r="H102" s="150">
        <v>174.904</v>
      </c>
      <c r="I102" s="151"/>
      <c r="J102" s="152">
        <f>ROUND(I102*H102,2)</f>
        <v>0</v>
      </c>
      <c r="K102" s="148" t="s">
        <v>197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198</v>
      </c>
      <c r="AT102" s="157" t="s">
        <v>193</v>
      </c>
      <c r="AU102" s="157" t="s">
        <v>22</v>
      </c>
      <c r="AY102" s="19" t="s">
        <v>191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198</v>
      </c>
      <c r="BM102" s="157" t="s">
        <v>2004</v>
      </c>
    </row>
    <row r="103" spans="2:51" s="13" customFormat="1" ht="10">
      <c r="B103" s="159"/>
      <c r="D103" s="160" t="s">
        <v>200</v>
      </c>
      <c r="E103" s="161" t="s">
        <v>3</v>
      </c>
      <c r="F103" s="162" t="s">
        <v>2005</v>
      </c>
      <c r="H103" s="163">
        <v>174.904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200</v>
      </c>
      <c r="AU103" s="161" t="s">
        <v>22</v>
      </c>
      <c r="AV103" s="13" t="s">
        <v>22</v>
      </c>
      <c r="AW103" s="13" t="s">
        <v>41</v>
      </c>
      <c r="AX103" s="13" t="s">
        <v>88</v>
      </c>
      <c r="AY103" s="161" t="s">
        <v>191</v>
      </c>
    </row>
    <row r="104" spans="1:65" s="2" customFormat="1" ht="24.15" customHeight="1">
      <c r="A104" s="35"/>
      <c r="B104" s="145"/>
      <c r="C104" s="146" t="s">
        <v>225</v>
      </c>
      <c r="D104" s="146" t="s">
        <v>193</v>
      </c>
      <c r="E104" s="147" t="s">
        <v>2006</v>
      </c>
      <c r="F104" s="148" t="s">
        <v>2007</v>
      </c>
      <c r="G104" s="149" t="s">
        <v>208</v>
      </c>
      <c r="H104" s="150">
        <v>10</v>
      </c>
      <c r="I104" s="151"/>
      <c r="J104" s="152">
        <f>ROUND(I104*H104,2)</f>
        <v>0</v>
      </c>
      <c r="K104" s="148" t="s">
        <v>197</v>
      </c>
      <c r="L104" s="36"/>
      <c r="M104" s="153" t="s">
        <v>3</v>
      </c>
      <c r="N104" s="154" t="s">
        <v>52</v>
      </c>
      <c r="O104" s="56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198</v>
      </c>
      <c r="AT104" s="157" t="s">
        <v>193</v>
      </c>
      <c r="AU104" s="157" t="s">
        <v>22</v>
      </c>
      <c r="AY104" s="19" t="s">
        <v>191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88</v>
      </c>
      <c r="BK104" s="158">
        <f>ROUND(I104*H104,2)</f>
        <v>0</v>
      </c>
      <c r="BL104" s="19" t="s">
        <v>198</v>
      </c>
      <c r="BM104" s="157" t="s">
        <v>2008</v>
      </c>
    </row>
    <row r="105" spans="2:51" s="13" customFormat="1" ht="10">
      <c r="B105" s="159"/>
      <c r="D105" s="160" t="s">
        <v>200</v>
      </c>
      <c r="E105" s="161" t="s">
        <v>3</v>
      </c>
      <c r="F105" s="162" t="s">
        <v>2009</v>
      </c>
      <c r="H105" s="163">
        <v>8</v>
      </c>
      <c r="I105" s="164"/>
      <c r="L105" s="159"/>
      <c r="M105" s="165"/>
      <c r="N105" s="166"/>
      <c r="O105" s="166"/>
      <c r="P105" s="166"/>
      <c r="Q105" s="166"/>
      <c r="R105" s="166"/>
      <c r="S105" s="166"/>
      <c r="T105" s="167"/>
      <c r="AT105" s="161" t="s">
        <v>200</v>
      </c>
      <c r="AU105" s="161" t="s">
        <v>22</v>
      </c>
      <c r="AV105" s="13" t="s">
        <v>22</v>
      </c>
      <c r="AW105" s="13" t="s">
        <v>41</v>
      </c>
      <c r="AX105" s="13" t="s">
        <v>81</v>
      </c>
      <c r="AY105" s="161" t="s">
        <v>191</v>
      </c>
    </row>
    <row r="106" spans="2:51" s="13" customFormat="1" ht="10">
      <c r="B106" s="159"/>
      <c r="D106" s="160" t="s">
        <v>200</v>
      </c>
      <c r="E106" s="161" t="s">
        <v>3</v>
      </c>
      <c r="F106" s="162" t="s">
        <v>2010</v>
      </c>
      <c r="H106" s="163">
        <v>2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200</v>
      </c>
      <c r="AU106" s="161" t="s">
        <v>22</v>
      </c>
      <c r="AV106" s="13" t="s">
        <v>22</v>
      </c>
      <c r="AW106" s="13" t="s">
        <v>41</v>
      </c>
      <c r="AX106" s="13" t="s">
        <v>81</v>
      </c>
      <c r="AY106" s="161" t="s">
        <v>191</v>
      </c>
    </row>
    <row r="107" spans="2:51" s="14" customFormat="1" ht="10">
      <c r="B107" s="168"/>
      <c r="D107" s="160" t="s">
        <v>200</v>
      </c>
      <c r="E107" s="169" t="s">
        <v>3</v>
      </c>
      <c r="F107" s="170" t="s">
        <v>205</v>
      </c>
      <c r="H107" s="171">
        <v>10</v>
      </c>
      <c r="I107" s="172"/>
      <c r="L107" s="168"/>
      <c r="M107" s="173"/>
      <c r="N107" s="174"/>
      <c r="O107" s="174"/>
      <c r="P107" s="174"/>
      <c r="Q107" s="174"/>
      <c r="R107" s="174"/>
      <c r="S107" s="174"/>
      <c r="T107" s="175"/>
      <c r="AT107" s="169" t="s">
        <v>200</v>
      </c>
      <c r="AU107" s="169" t="s">
        <v>22</v>
      </c>
      <c r="AV107" s="14" t="s">
        <v>198</v>
      </c>
      <c r="AW107" s="14" t="s">
        <v>41</v>
      </c>
      <c r="AX107" s="14" t="s">
        <v>88</v>
      </c>
      <c r="AY107" s="169" t="s">
        <v>191</v>
      </c>
    </row>
    <row r="108" spans="1:65" s="2" customFormat="1" ht="24.15" customHeight="1">
      <c r="A108" s="35"/>
      <c r="B108" s="145"/>
      <c r="C108" s="146" t="s">
        <v>232</v>
      </c>
      <c r="D108" s="146" t="s">
        <v>193</v>
      </c>
      <c r="E108" s="147" t="s">
        <v>1371</v>
      </c>
      <c r="F108" s="148" t="s">
        <v>1372</v>
      </c>
      <c r="G108" s="149" t="s">
        <v>208</v>
      </c>
      <c r="H108" s="150">
        <v>222.962</v>
      </c>
      <c r="I108" s="151"/>
      <c r="J108" s="152">
        <f>ROUND(I108*H108,2)</f>
        <v>0</v>
      </c>
      <c r="K108" s="148" t="s">
        <v>197</v>
      </c>
      <c r="L108" s="36"/>
      <c r="M108" s="153" t="s">
        <v>3</v>
      </c>
      <c r="N108" s="154" t="s">
        <v>52</v>
      </c>
      <c r="O108" s="56"/>
      <c r="P108" s="155">
        <f>O108*H108</f>
        <v>0</v>
      </c>
      <c r="Q108" s="155">
        <v>0</v>
      </c>
      <c r="R108" s="155">
        <f>Q108*H108</f>
        <v>0</v>
      </c>
      <c r="S108" s="155">
        <v>0</v>
      </c>
      <c r="T108" s="15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7" t="s">
        <v>198</v>
      </c>
      <c r="AT108" s="157" t="s">
        <v>193</v>
      </c>
      <c r="AU108" s="157" t="s">
        <v>22</v>
      </c>
      <c r="AY108" s="19" t="s">
        <v>191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9" t="s">
        <v>88</v>
      </c>
      <c r="BK108" s="158">
        <f>ROUND(I108*H108,2)</f>
        <v>0</v>
      </c>
      <c r="BL108" s="19" t="s">
        <v>198</v>
      </c>
      <c r="BM108" s="157" t="s">
        <v>2011</v>
      </c>
    </row>
    <row r="109" spans="2:51" s="13" customFormat="1" ht="10">
      <c r="B109" s="159"/>
      <c r="D109" s="160" t="s">
        <v>200</v>
      </c>
      <c r="E109" s="161" t="s">
        <v>3</v>
      </c>
      <c r="F109" s="162" t="s">
        <v>2012</v>
      </c>
      <c r="H109" s="163">
        <v>222.962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200</v>
      </c>
      <c r="AU109" s="161" t="s">
        <v>22</v>
      </c>
      <c r="AV109" s="13" t="s">
        <v>22</v>
      </c>
      <c r="AW109" s="13" t="s">
        <v>41</v>
      </c>
      <c r="AX109" s="13" t="s">
        <v>88</v>
      </c>
      <c r="AY109" s="161" t="s">
        <v>191</v>
      </c>
    </row>
    <row r="110" spans="1:65" s="2" customFormat="1" ht="24.15" customHeight="1">
      <c r="A110" s="35"/>
      <c r="B110" s="145"/>
      <c r="C110" s="146" t="s">
        <v>238</v>
      </c>
      <c r="D110" s="146" t="s">
        <v>193</v>
      </c>
      <c r="E110" s="147" t="s">
        <v>1127</v>
      </c>
      <c r="F110" s="148" t="s">
        <v>1128</v>
      </c>
      <c r="G110" s="149" t="s">
        <v>208</v>
      </c>
      <c r="H110" s="150">
        <v>3.5</v>
      </c>
      <c r="I110" s="151"/>
      <c r="J110" s="152">
        <f>ROUND(I110*H110,2)</f>
        <v>0</v>
      </c>
      <c r="K110" s="148" t="s">
        <v>197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198</v>
      </c>
      <c r="AT110" s="157" t="s">
        <v>193</v>
      </c>
      <c r="AU110" s="157" t="s">
        <v>22</v>
      </c>
      <c r="AY110" s="19" t="s">
        <v>191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198</v>
      </c>
      <c r="BM110" s="157" t="s">
        <v>2013</v>
      </c>
    </row>
    <row r="111" spans="2:51" s="13" customFormat="1" ht="10">
      <c r="B111" s="159"/>
      <c r="D111" s="160" t="s">
        <v>200</v>
      </c>
      <c r="E111" s="161" t="s">
        <v>3</v>
      </c>
      <c r="F111" s="162" t="s">
        <v>2014</v>
      </c>
      <c r="H111" s="163">
        <v>3.5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200</v>
      </c>
      <c r="AU111" s="161" t="s">
        <v>22</v>
      </c>
      <c r="AV111" s="13" t="s">
        <v>22</v>
      </c>
      <c r="AW111" s="13" t="s">
        <v>41</v>
      </c>
      <c r="AX111" s="13" t="s">
        <v>88</v>
      </c>
      <c r="AY111" s="161" t="s">
        <v>191</v>
      </c>
    </row>
    <row r="112" spans="1:65" s="2" customFormat="1" ht="37.75" customHeight="1">
      <c r="A112" s="35"/>
      <c r="B112" s="145"/>
      <c r="C112" s="146" t="s">
        <v>244</v>
      </c>
      <c r="D112" s="146" t="s">
        <v>193</v>
      </c>
      <c r="E112" s="147" t="s">
        <v>233</v>
      </c>
      <c r="F112" s="148" t="s">
        <v>234</v>
      </c>
      <c r="G112" s="149" t="s">
        <v>208</v>
      </c>
      <c r="H112" s="150">
        <v>34.98</v>
      </c>
      <c r="I112" s="151"/>
      <c r="J112" s="152">
        <f>ROUND(I112*H112,2)</f>
        <v>0</v>
      </c>
      <c r="K112" s="148" t="s">
        <v>197</v>
      </c>
      <c r="L112" s="36"/>
      <c r="M112" s="153" t="s">
        <v>3</v>
      </c>
      <c r="N112" s="154" t="s">
        <v>52</v>
      </c>
      <c r="O112" s="56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7" t="s">
        <v>198</v>
      </c>
      <c r="AT112" s="157" t="s">
        <v>193</v>
      </c>
      <c r="AU112" s="157" t="s">
        <v>22</v>
      </c>
      <c r="AY112" s="19" t="s">
        <v>191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88</v>
      </c>
      <c r="BK112" s="158">
        <f>ROUND(I112*H112,2)</f>
        <v>0</v>
      </c>
      <c r="BL112" s="19" t="s">
        <v>198</v>
      </c>
      <c r="BM112" s="157" t="s">
        <v>2015</v>
      </c>
    </row>
    <row r="113" spans="1:47" s="2" customFormat="1" ht="18">
      <c r="A113" s="35"/>
      <c r="B113" s="36"/>
      <c r="C113" s="35"/>
      <c r="D113" s="160" t="s">
        <v>229</v>
      </c>
      <c r="E113" s="35"/>
      <c r="F113" s="176" t="s">
        <v>236</v>
      </c>
      <c r="G113" s="35"/>
      <c r="H113" s="35"/>
      <c r="I113" s="177"/>
      <c r="J113" s="35"/>
      <c r="K113" s="35"/>
      <c r="L113" s="36"/>
      <c r="M113" s="178"/>
      <c r="N113" s="179"/>
      <c r="O113" s="56"/>
      <c r="P113" s="56"/>
      <c r="Q113" s="56"/>
      <c r="R113" s="56"/>
      <c r="S113" s="56"/>
      <c r="T113" s="57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9" t="s">
        <v>229</v>
      </c>
      <c r="AU113" s="19" t="s">
        <v>22</v>
      </c>
    </row>
    <row r="114" spans="2:51" s="13" customFormat="1" ht="10">
      <c r="B114" s="159"/>
      <c r="D114" s="160" t="s">
        <v>200</v>
      </c>
      <c r="E114" s="161" t="s">
        <v>3</v>
      </c>
      <c r="F114" s="162" t="s">
        <v>2016</v>
      </c>
      <c r="H114" s="163">
        <v>34.98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200</v>
      </c>
      <c r="AU114" s="161" t="s">
        <v>22</v>
      </c>
      <c r="AV114" s="13" t="s">
        <v>22</v>
      </c>
      <c r="AW114" s="13" t="s">
        <v>41</v>
      </c>
      <c r="AX114" s="13" t="s">
        <v>88</v>
      </c>
      <c r="AY114" s="161" t="s">
        <v>191</v>
      </c>
    </row>
    <row r="115" spans="1:65" s="2" customFormat="1" ht="37.75" customHeight="1">
      <c r="A115" s="35"/>
      <c r="B115" s="145"/>
      <c r="C115" s="146" t="s">
        <v>249</v>
      </c>
      <c r="D115" s="146" t="s">
        <v>193</v>
      </c>
      <c r="E115" s="147" t="s">
        <v>239</v>
      </c>
      <c r="F115" s="148" t="s">
        <v>240</v>
      </c>
      <c r="G115" s="149" t="s">
        <v>208</v>
      </c>
      <c r="H115" s="150">
        <v>8.824</v>
      </c>
      <c r="I115" s="151"/>
      <c r="J115" s="152">
        <f>ROUND(I115*H115,2)</f>
        <v>0</v>
      </c>
      <c r="K115" s="148" t="s">
        <v>197</v>
      </c>
      <c r="L115" s="36"/>
      <c r="M115" s="153" t="s">
        <v>3</v>
      </c>
      <c r="N115" s="154" t="s">
        <v>52</v>
      </c>
      <c r="O115" s="56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7" t="s">
        <v>198</v>
      </c>
      <c r="AT115" s="157" t="s">
        <v>193</v>
      </c>
      <c r="AU115" s="157" t="s">
        <v>22</v>
      </c>
      <c r="AY115" s="19" t="s">
        <v>191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88</v>
      </c>
      <c r="BK115" s="158">
        <f>ROUND(I115*H115,2)</f>
        <v>0</v>
      </c>
      <c r="BL115" s="19" t="s">
        <v>198</v>
      </c>
      <c r="BM115" s="157" t="s">
        <v>2017</v>
      </c>
    </row>
    <row r="116" spans="2:51" s="13" customFormat="1" ht="10">
      <c r="B116" s="159"/>
      <c r="D116" s="160" t="s">
        <v>200</v>
      </c>
      <c r="E116" s="161" t="s">
        <v>3</v>
      </c>
      <c r="F116" s="162" t="s">
        <v>2018</v>
      </c>
      <c r="H116" s="163">
        <v>8.824</v>
      </c>
      <c r="I116" s="164"/>
      <c r="L116" s="159"/>
      <c r="M116" s="165"/>
      <c r="N116" s="166"/>
      <c r="O116" s="166"/>
      <c r="P116" s="166"/>
      <c r="Q116" s="166"/>
      <c r="R116" s="166"/>
      <c r="S116" s="166"/>
      <c r="T116" s="167"/>
      <c r="AT116" s="161" t="s">
        <v>200</v>
      </c>
      <c r="AU116" s="161" t="s">
        <v>22</v>
      </c>
      <c r="AV116" s="13" t="s">
        <v>22</v>
      </c>
      <c r="AW116" s="13" t="s">
        <v>41</v>
      </c>
      <c r="AX116" s="13" t="s">
        <v>88</v>
      </c>
      <c r="AY116" s="161" t="s">
        <v>191</v>
      </c>
    </row>
    <row r="117" spans="1:65" s="2" customFormat="1" ht="24.15" customHeight="1">
      <c r="A117" s="35"/>
      <c r="B117" s="145"/>
      <c r="C117" s="146" t="s">
        <v>255</v>
      </c>
      <c r="D117" s="146" t="s">
        <v>193</v>
      </c>
      <c r="E117" s="147" t="s">
        <v>250</v>
      </c>
      <c r="F117" s="148" t="s">
        <v>251</v>
      </c>
      <c r="G117" s="149" t="s">
        <v>252</v>
      </c>
      <c r="H117" s="150">
        <v>17.648</v>
      </c>
      <c r="I117" s="151"/>
      <c r="J117" s="152">
        <f>ROUND(I117*H117,2)</f>
        <v>0</v>
      </c>
      <c r="K117" s="148" t="s">
        <v>197</v>
      </c>
      <c r="L117" s="36"/>
      <c r="M117" s="153" t="s">
        <v>3</v>
      </c>
      <c r="N117" s="154" t="s">
        <v>52</v>
      </c>
      <c r="O117" s="56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198</v>
      </c>
      <c r="AT117" s="157" t="s">
        <v>193</v>
      </c>
      <c r="AU117" s="157" t="s">
        <v>22</v>
      </c>
      <c r="AY117" s="19" t="s">
        <v>191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198</v>
      </c>
      <c r="BM117" s="157" t="s">
        <v>2019</v>
      </c>
    </row>
    <row r="118" spans="2:51" s="13" customFormat="1" ht="10">
      <c r="B118" s="159"/>
      <c r="D118" s="160" t="s">
        <v>200</v>
      </c>
      <c r="E118" s="161" t="s">
        <v>3</v>
      </c>
      <c r="F118" s="162" t="s">
        <v>2020</v>
      </c>
      <c r="H118" s="163">
        <v>17.648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200</v>
      </c>
      <c r="AU118" s="161" t="s">
        <v>22</v>
      </c>
      <c r="AV118" s="13" t="s">
        <v>22</v>
      </c>
      <c r="AW118" s="13" t="s">
        <v>41</v>
      </c>
      <c r="AX118" s="13" t="s">
        <v>88</v>
      </c>
      <c r="AY118" s="161" t="s">
        <v>191</v>
      </c>
    </row>
    <row r="119" spans="1:65" s="2" customFormat="1" ht="24.15" customHeight="1">
      <c r="A119" s="35"/>
      <c r="B119" s="145"/>
      <c r="C119" s="146" t="s">
        <v>263</v>
      </c>
      <c r="D119" s="146" t="s">
        <v>193</v>
      </c>
      <c r="E119" s="147" t="s">
        <v>899</v>
      </c>
      <c r="F119" s="148" t="s">
        <v>900</v>
      </c>
      <c r="G119" s="149" t="s">
        <v>208</v>
      </c>
      <c r="H119" s="150">
        <v>224.138</v>
      </c>
      <c r="I119" s="151"/>
      <c r="J119" s="152">
        <f>ROUND(I119*H119,2)</f>
        <v>0</v>
      </c>
      <c r="K119" s="148" t="s">
        <v>197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198</v>
      </c>
      <c r="AT119" s="157" t="s">
        <v>193</v>
      </c>
      <c r="AU119" s="157" t="s">
        <v>22</v>
      </c>
      <c r="AY119" s="19" t="s">
        <v>191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198</v>
      </c>
      <c r="BM119" s="157" t="s">
        <v>2021</v>
      </c>
    </row>
    <row r="120" spans="2:51" s="13" customFormat="1" ht="10">
      <c r="B120" s="159"/>
      <c r="D120" s="160" t="s">
        <v>200</v>
      </c>
      <c r="E120" s="161" t="s">
        <v>3</v>
      </c>
      <c r="F120" s="162" t="s">
        <v>2022</v>
      </c>
      <c r="H120" s="163">
        <v>222.962</v>
      </c>
      <c r="I120" s="164"/>
      <c r="L120" s="159"/>
      <c r="M120" s="165"/>
      <c r="N120" s="166"/>
      <c r="O120" s="166"/>
      <c r="P120" s="166"/>
      <c r="Q120" s="166"/>
      <c r="R120" s="166"/>
      <c r="S120" s="166"/>
      <c r="T120" s="167"/>
      <c r="AT120" s="161" t="s">
        <v>200</v>
      </c>
      <c r="AU120" s="161" t="s">
        <v>22</v>
      </c>
      <c r="AV120" s="13" t="s">
        <v>22</v>
      </c>
      <c r="AW120" s="13" t="s">
        <v>41</v>
      </c>
      <c r="AX120" s="13" t="s">
        <v>81</v>
      </c>
      <c r="AY120" s="161" t="s">
        <v>191</v>
      </c>
    </row>
    <row r="121" spans="2:51" s="13" customFormat="1" ht="10">
      <c r="B121" s="159"/>
      <c r="D121" s="160" t="s">
        <v>200</v>
      </c>
      <c r="E121" s="161" t="s">
        <v>3</v>
      </c>
      <c r="F121" s="162" t="s">
        <v>2023</v>
      </c>
      <c r="H121" s="163">
        <v>-8.761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200</v>
      </c>
      <c r="AU121" s="161" t="s">
        <v>22</v>
      </c>
      <c r="AV121" s="13" t="s">
        <v>22</v>
      </c>
      <c r="AW121" s="13" t="s">
        <v>41</v>
      </c>
      <c r="AX121" s="13" t="s">
        <v>81</v>
      </c>
      <c r="AY121" s="161" t="s">
        <v>191</v>
      </c>
    </row>
    <row r="122" spans="2:51" s="13" customFormat="1" ht="10">
      <c r="B122" s="159"/>
      <c r="D122" s="160" t="s">
        <v>200</v>
      </c>
      <c r="E122" s="161" t="s">
        <v>3</v>
      </c>
      <c r="F122" s="162" t="s">
        <v>2024</v>
      </c>
      <c r="H122" s="163">
        <v>10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200</v>
      </c>
      <c r="AU122" s="161" t="s">
        <v>22</v>
      </c>
      <c r="AV122" s="13" t="s">
        <v>22</v>
      </c>
      <c r="AW122" s="13" t="s">
        <v>41</v>
      </c>
      <c r="AX122" s="13" t="s">
        <v>81</v>
      </c>
      <c r="AY122" s="161" t="s">
        <v>191</v>
      </c>
    </row>
    <row r="123" spans="2:51" s="13" customFormat="1" ht="10">
      <c r="B123" s="159"/>
      <c r="D123" s="160" t="s">
        <v>200</v>
      </c>
      <c r="E123" s="161" t="s">
        <v>3</v>
      </c>
      <c r="F123" s="162" t="s">
        <v>2025</v>
      </c>
      <c r="H123" s="163">
        <v>-0.063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200</v>
      </c>
      <c r="AU123" s="161" t="s">
        <v>22</v>
      </c>
      <c r="AV123" s="13" t="s">
        <v>22</v>
      </c>
      <c r="AW123" s="13" t="s">
        <v>41</v>
      </c>
      <c r="AX123" s="13" t="s">
        <v>81</v>
      </c>
      <c r="AY123" s="161" t="s">
        <v>191</v>
      </c>
    </row>
    <row r="124" spans="2:51" s="14" customFormat="1" ht="10">
      <c r="B124" s="168"/>
      <c r="D124" s="160" t="s">
        <v>200</v>
      </c>
      <c r="E124" s="169" t="s">
        <v>3</v>
      </c>
      <c r="F124" s="170" t="s">
        <v>205</v>
      </c>
      <c r="H124" s="171">
        <v>224.138</v>
      </c>
      <c r="I124" s="172"/>
      <c r="L124" s="168"/>
      <c r="M124" s="173"/>
      <c r="N124" s="174"/>
      <c r="O124" s="174"/>
      <c r="P124" s="174"/>
      <c r="Q124" s="174"/>
      <c r="R124" s="174"/>
      <c r="S124" s="174"/>
      <c r="T124" s="175"/>
      <c r="AT124" s="169" t="s">
        <v>200</v>
      </c>
      <c r="AU124" s="169" t="s">
        <v>22</v>
      </c>
      <c r="AV124" s="14" t="s">
        <v>198</v>
      </c>
      <c r="AW124" s="14" t="s">
        <v>41</v>
      </c>
      <c r="AX124" s="14" t="s">
        <v>88</v>
      </c>
      <c r="AY124" s="169" t="s">
        <v>191</v>
      </c>
    </row>
    <row r="125" spans="1:65" s="2" customFormat="1" ht="24.15" customHeight="1">
      <c r="A125" s="35"/>
      <c r="B125" s="145"/>
      <c r="C125" s="146" t="s">
        <v>269</v>
      </c>
      <c r="D125" s="146" t="s">
        <v>193</v>
      </c>
      <c r="E125" s="147" t="s">
        <v>282</v>
      </c>
      <c r="F125" s="148" t="s">
        <v>283</v>
      </c>
      <c r="G125" s="149" t="s">
        <v>196</v>
      </c>
      <c r="H125" s="150">
        <v>233.2</v>
      </c>
      <c r="I125" s="151"/>
      <c r="J125" s="152">
        <f>ROUND(I125*H125,2)</f>
        <v>0</v>
      </c>
      <c r="K125" s="148" t="s">
        <v>197</v>
      </c>
      <c r="L125" s="36"/>
      <c r="M125" s="153" t="s">
        <v>3</v>
      </c>
      <c r="N125" s="154" t="s">
        <v>52</v>
      </c>
      <c r="O125" s="56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198</v>
      </c>
      <c r="AT125" s="157" t="s">
        <v>193</v>
      </c>
      <c r="AU125" s="157" t="s">
        <v>22</v>
      </c>
      <c r="AY125" s="19" t="s">
        <v>191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88</v>
      </c>
      <c r="BK125" s="158">
        <f>ROUND(I125*H125,2)</f>
        <v>0</v>
      </c>
      <c r="BL125" s="19" t="s">
        <v>198</v>
      </c>
      <c r="BM125" s="157" t="s">
        <v>2026</v>
      </c>
    </row>
    <row r="126" spans="2:51" s="13" customFormat="1" ht="10">
      <c r="B126" s="159"/>
      <c r="D126" s="160" t="s">
        <v>200</v>
      </c>
      <c r="E126" s="161" t="s">
        <v>3</v>
      </c>
      <c r="F126" s="162" t="s">
        <v>2027</v>
      </c>
      <c r="H126" s="163">
        <v>233.2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200</v>
      </c>
      <c r="AU126" s="161" t="s">
        <v>22</v>
      </c>
      <c r="AV126" s="13" t="s">
        <v>22</v>
      </c>
      <c r="AW126" s="13" t="s">
        <v>41</v>
      </c>
      <c r="AX126" s="13" t="s">
        <v>88</v>
      </c>
      <c r="AY126" s="161" t="s">
        <v>191</v>
      </c>
    </row>
    <row r="127" spans="2:63" s="12" customFormat="1" ht="22.75" customHeight="1">
      <c r="B127" s="132"/>
      <c r="D127" s="133" t="s">
        <v>80</v>
      </c>
      <c r="E127" s="143" t="s">
        <v>198</v>
      </c>
      <c r="F127" s="143" t="s">
        <v>972</v>
      </c>
      <c r="I127" s="135"/>
      <c r="J127" s="144">
        <f>BK127</f>
        <v>0</v>
      </c>
      <c r="L127" s="132"/>
      <c r="M127" s="137"/>
      <c r="N127" s="138"/>
      <c r="O127" s="138"/>
      <c r="P127" s="139">
        <f>SUM(P128:P131)</f>
        <v>0</v>
      </c>
      <c r="Q127" s="138"/>
      <c r="R127" s="139">
        <f>SUM(R128:R131)</f>
        <v>0.140742</v>
      </c>
      <c r="S127" s="138"/>
      <c r="T127" s="140">
        <f>SUM(T128:T131)</f>
        <v>0</v>
      </c>
      <c r="AR127" s="133" t="s">
        <v>88</v>
      </c>
      <c r="AT127" s="141" t="s">
        <v>80</v>
      </c>
      <c r="AU127" s="141" t="s">
        <v>88</v>
      </c>
      <c r="AY127" s="133" t="s">
        <v>191</v>
      </c>
      <c r="BK127" s="142">
        <f>SUM(BK128:BK131)</f>
        <v>0</v>
      </c>
    </row>
    <row r="128" spans="1:65" s="2" customFormat="1" ht="24.15" customHeight="1">
      <c r="A128" s="35"/>
      <c r="B128" s="145"/>
      <c r="C128" s="146" t="s">
        <v>281</v>
      </c>
      <c r="D128" s="146" t="s">
        <v>193</v>
      </c>
      <c r="E128" s="147" t="s">
        <v>973</v>
      </c>
      <c r="F128" s="148" t="s">
        <v>974</v>
      </c>
      <c r="G128" s="149" t="s">
        <v>208</v>
      </c>
      <c r="H128" s="150">
        <v>0.063</v>
      </c>
      <c r="I128" s="151"/>
      <c r="J128" s="152">
        <f>ROUND(I128*H128,2)</f>
        <v>0</v>
      </c>
      <c r="K128" s="148" t="s">
        <v>197</v>
      </c>
      <c r="L128" s="36"/>
      <c r="M128" s="153" t="s">
        <v>3</v>
      </c>
      <c r="N128" s="154" t="s">
        <v>52</v>
      </c>
      <c r="O128" s="56"/>
      <c r="P128" s="155">
        <f>O128*H128</f>
        <v>0</v>
      </c>
      <c r="Q128" s="155">
        <v>2.234</v>
      </c>
      <c r="R128" s="155">
        <f>Q128*H128</f>
        <v>0.140742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198</v>
      </c>
      <c r="AT128" s="157" t="s">
        <v>193</v>
      </c>
      <c r="AU128" s="157" t="s">
        <v>22</v>
      </c>
      <c r="AY128" s="19" t="s">
        <v>191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198</v>
      </c>
      <c r="BM128" s="157" t="s">
        <v>2028</v>
      </c>
    </row>
    <row r="129" spans="2:51" s="13" customFormat="1" ht="10">
      <c r="B129" s="159"/>
      <c r="D129" s="160" t="s">
        <v>200</v>
      </c>
      <c r="E129" s="161" t="s">
        <v>3</v>
      </c>
      <c r="F129" s="162" t="s">
        <v>2029</v>
      </c>
      <c r="H129" s="163">
        <v>0.045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200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191</v>
      </c>
    </row>
    <row r="130" spans="2:51" s="13" customFormat="1" ht="10">
      <c r="B130" s="159"/>
      <c r="D130" s="160" t="s">
        <v>200</v>
      </c>
      <c r="E130" s="161" t="s">
        <v>3</v>
      </c>
      <c r="F130" s="162" t="s">
        <v>2030</v>
      </c>
      <c r="H130" s="163">
        <v>0.018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200</v>
      </c>
      <c r="AU130" s="161" t="s">
        <v>22</v>
      </c>
      <c r="AV130" s="13" t="s">
        <v>22</v>
      </c>
      <c r="AW130" s="13" t="s">
        <v>41</v>
      </c>
      <c r="AX130" s="13" t="s">
        <v>81</v>
      </c>
      <c r="AY130" s="161" t="s">
        <v>191</v>
      </c>
    </row>
    <row r="131" spans="2:51" s="14" customFormat="1" ht="10">
      <c r="B131" s="168"/>
      <c r="D131" s="160" t="s">
        <v>200</v>
      </c>
      <c r="E131" s="169" t="s">
        <v>3</v>
      </c>
      <c r="F131" s="170" t="s">
        <v>205</v>
      </c>
      <c r="H131" s="171">
        <v>0.063</v>
      </c>
      <c r="I131" s="172"/>
      <c r="L131" s="168"/>
      <c r="M131" s="173"/>
      <c r="N131" s="174"/>
      <c r="O131" s="174"/>
      <c r="P131" s="174"/>
      <c r="Q131" s="174"/>
      <c r="R131" s="174"/>
      <c r="S131" s="174"/>
      <c r="T131" s="175"/>
      <c r="AT131" s="169" t="s">
        <v>200</v>
      </c>
      <c r="AU131" s="169" t="s">
        <v>22</v>
      </c>
      <c r="AV131" s="14" t="s">
        <v>198</v>
      </c>
      <c r="AW131" s="14" t="s">
        <v>41</v>
      </c>
      <c r="AX131" s="14" t="s">
        <v>88</v>
      </c>
      <c r="AY131" s="169" t="s">
        <v>191</v>
      </c>
    </row>
    <row r="132" spans="2:63" s="12" customFormat="1" ht="22.75" customHeight="1">
      <c r="B132" s="132"/>
      <c r="D132" s="133" t="s">
        <v>80</v>
      </c>
      <c r="E132" s="143" t="s">
        <v>244</v>
      </c>
      <c r="F132" s="143" t="s">
        <v>1000</v>
      </c>
      <c r="I132" s="135"/>
      <c r="J132" s="144">
        <f>BK132</f>
        <v>0</v>
      </c>
      <c r="L132" s="132"/>
      <c r="M132" s="137"/>
      <c r="N132" s="138"/>
      <c r="O132" s="138"/>
      <c r="P132" s="139">
        <f>SUM(P133:P175)</f>
        <v>0</v>
      </c>
      <c r="Q132" s="138"/>
      <c r="R132" s="139">
        <f>SUM(R133:R175)</f>
        <v>2.1148664800000003</v>
      </c>
      <c r="S132" s="138"/>
      <c r="T132" s="140">
        <f>SUM(T133:T175)</f>
        <v>0.047299999999999995</v>
      </c>
      <c r="AR132" s="133" t="s">
        <v>88</v>
      </c>
      <c r="AT132" s="141" t="s">
        <v>80</v>
      </c>
      <c r="AU132" s="141" t="s">
        <v>88</v>
      </c>
      <c r="AY132" s="133" t="s">
        <v>191</v>
      </c>
      <c r="BK132" s="142">
        <f>SUM(BK133:BK175)</f>
        <v>0</v>
      </c>
    </row>
    <row r="133" spans="1:65" s="2" customFormat="1" ht="24.15" customHeight="1">
      <c r="A133" s="35"/>
      <c r="B133" s="145"/>
      <c r="C133" s="146" t="s">
        <v>287</v>
      </c>
      <c r="D133" s="146" t="s">
        <v>193</v>
      </c>
      <c r="E133" s="147" t="s">
        <v>1626</v>
      </c>
      <c r="F133" s="148" t="s">
        <v>1627</v>
      </c>
      <c r="G133" s="149" t="s">
        <v>391</v>
      </c>
      <c r="H133" s="150">
        <v>8</v>
      </c>
      <c r="I133" s="151"/>
      <c r="J133" s="152">
        <f>ROUND(I133*H133,2)</f>
        <v>0</v>
      </c>
      <c r="K133" s="148" t="s">
        <v>197</v>
      </c>
      <c r="L133" s="36"/>
      <c r="M133" s="153" t="s">
        <v>3</v>
      </c>
      <c r="N133" s="154" t="s">
        <v>52</v>
      </c>
      <c r="O133" s="56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57" t="s">
        <v>198</v>
      </c>
      <c r="AT133" s="157" t="s">
        <v>193</v>
      </c>
      <c r="AU133" s="157" t="s">
        <v>22</v>
      </c>
      <c r="AY133" s="19" t="s">
        <v>191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9" t="s">
        <v>88</v>
      </c>
      <c r="BK133" s="158">
        <f>ROUND(I133*H133,2)</f>
        <v>0</v>
      </c>
      <c r="BL133" s="19" t="s">
        <v>198</v>
      </c>
      <c r="BM133" s="157" t="s">
        <v>2031</v>
      </c>
    </row>
    <row r="134" spans="1:65" s="2" customFormat="1" ht="14.4" customHeight="1">
      <c r="A134" s="35"/>
      <c r="B134" s="145"/>
      <c r="C134" s="180" t="s">
        <v>9</v>
      </c>
      <c r="D134" s="180" t="s">
        <v>264</v>
      </c>
      <c r="E134" s="181" t="s">
        <v>1629</v>
      </c>
      <c r="F134" s="182" t="s">
        <v>1630</v>
      </c>
      <c r="G134" s="183" t="s">
        <v>391</v>
      </c>
      <c r="H134" s="184">
        <v>2</v>
      </c>
      <c r="I134" s="185"/>
      <c r="J134" s="186">
        <f>ROUND(I134*H134,2)</f>
        <v>0</v>
      </c>
      <c r="K134" s="182" t="s">
        <v>197</v>
      </c>
      <c r="L134" s="187"/>
      <c r="M134" s="188" t="s">
        <v>3</v>
      </c>
      <c r="N134" s="189" t="s">
        <v>52</v>
      </c>
      <c r="O134" s="56"/>
      <c r="P134" s="155">
        <f>O134*H134</f>
        <v>0</v>
      </c>
      <c r="Q134" s="155">
        <v>0.0141</v>
      </c>
      <c r="R134" s="155">
        <f>Q134*H134</f>
        <v>0.0282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244</v>
      </c>
      <c r="AT134" s="157" t="s">
        <v>264</v>
      </c>
      <c r="AU134" s="157" t="s">
        <v>22</v>
      </c>
      <c r="AY134" s="19" t="s">
        <v>191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198</v>
      </c>
      <c r="BM134" s="157" t="s">
        <v>2032</v>
      </c>
    </row>
    <row r="135" spans="1:65" s="2" customFormat="1" ht="14.4" customHeight="1">
      <c r="A135" s="35"/>
      <c r="B135" s="145"/>
      <c r="C135" s="180" t="s">
        <v>296</v>
      </c>
      <c r="D135" s="180" t="s">
        <v>264</v>
      </c>
      <c r="E135" s="181" t="s">
        <v>1632</v>
      </c>
      <c r="F135" s="182" t="s">
        <v>1633</v>
      </c>
      <c r="G135" s="183" t="s">
        <v>391</v>
      </c>
      <c r="H135" s="184">
        <v>2</v>
      </c>
      <c r="I135" s="185"/>
      <c r="J135" s="186">
        <f>ROUND(I135*H135,2)</f>
        <v>0</v>
      </c>
      <c r="K135" s="182" t="s">
        <v>197</v>
      </c>
      <c r="L135" s="187"/>
      <c r="M135" s="188" t="s">
        <v>3</v>
      </c>
      <c r="N135" s="189" t="s">
        <v>52</v>
      </c>
      <c r="O135" s="56"/>
      <c r="P135" s="155">
        <f>O135*H135</f>
        <v>0</v>
      </c>
      <c r="Q135" s="155">
        <v>0.0185</v>
      </c>
      <c r="R135" s="155">
        <f>Q135*H135</f>
        <v>0.037</v>
      </c>
      <c r="S135" s="155">
        <v>0</v>
      </c>
      <c r="T135" s="15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57" t="s">
        <v>244</v>
      </c>
      <c r="AT135" s="157" t="s">
        <v>264</v>
      </c>
      <c r="AU135" s="157" t="s">
        <v>22</v>
      </c>
      <c r="AY135" s="19" t="s">
        <v>191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9" t="s">
        <v>88</v>
      </c>
      <c r="BK135" s="158">
        <f>ROUND(I135*H135,2)</f>
        <v>0</v>
      </c>
      <c r="BL135" s="19" t="s">
        <v>198</v>
      </c>
      <c r="BM135" s="157" t="s">
        <v>2033</v>
      </c>
    </row>
    <row r="136" spans="1:65" s="2" customFormat="1" ht="14.4" customHeight="1">
      <c r="A136" s="35"/>
      <c r="B136" s="145"/>
      <c r="C136" s="180" t="s">
        <v>301</v>
      </c>
      <c r="D136" s="180" t="s">
        <v>264</v>
      </c>
      <c r="E136" s="181" t="s">
        <v>1641</v>
      </c>
      <c r="F136" s="182" t="s">
        <v>1642</v>
      </c>
      <c r="G136" s="183" t="s">
        <v>391</v>
      </c>
      <c r="H136" s="184">
        <v>2</v>
      </c>
      <c r="I136" s="185"/>
      <c r="J136" s="186">
        <f>ROUND(I136*H136,2)</f>
        <v>0</v>
      </c>
      <c r="K136" s="182" t="s">
        <v>197</v>
      </c>
      <c r="L136" s="187"/>
      <c r="M136" s="188" t="s">
        <v>3</v>
      </c>
      <c r="N136" s="189" t="s">
        <v>52</v>
      </c>
      <c r="O136" s="56"/>
      <c r="P136" s="155">
        <f>O136*H136</f>
        <v>0</v>
      </c>
      <c r="Q136" s="155">
        <v>0.025</v>
      </c>
      <c r="R136" s="155">
        <f>Q136*H136</f>
        <v>0.05</v>
      </c>
      <c r="S136" s="155">
        <v>0</v>
      </c>
      <c r="T136" s="15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57" t="s">
        <v>244</v>
      </c>
      <c r="AT136" s="157" t="s">
        <v>264</v>
      </c>
      <c r="AU136" s="157" t="s">
        <v>22</v>
      </c>
      <c r="AY136" s="19" t="s">
        <v>191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88</v>
      </c>
      <c r="BK136" s="158">
        <f>ROUND(I136*H136,2)</f>
        <v>0</v>
      </c>
      <c r="BL136" s="19" t="s">
        <v>198</v>
      </c>
      <c r="BM136" s="157" t="s">
        <v>2034</v>
      </c>
    </row>
    <row r="137" spans="1:65" s="2" customFormat="1" ht="14.4" customHeight="1">
      <c r="A137" s="35"/>
      <c r="B137" s="145"/>
      <c r="C137" s="180" t="s">
        <v>306</v>
      </c>
      <c r="D137" s="180" t="s">
        <v>264</v>
      </c>
      <c r="E137" s="181" t="s">
        <v>1656</v>
      </c>
      <c r="F137" s="182" t="s">
        <v>1657</v>
      </c>
      <c r="G137" s="183" t="s">
        <v>391</v>
      </c>
      <c r="H137" s="184">
        <v>4</v>
      </c>
      <c r="I137" s="185"/>
      <c r="J137" s="186">
        <f>ROUND(I137*H137,2)</f>
        <v>0</v>
      </c>
      <c r="K137" s="182" t="s">
        <v>197</v>
      </c>
      <c r="L137" s="187"/>
      <c r="M137" s="188" t="s">
        <v>3</v>
      </c>
      <c r="N137" s="189" t="s">
        <v>52</v>
      </c>
      <c r="O137" s="56"/>
      <c r="P137" s="155">
        <f>O137*H137</f>
        <v>0</v>
      </c>
      <c r="Q137" s="155">
        <v>0.0028</v>
      </c>
      <c r="R137" s="155">
        <f>Q137*H137</f>
        <v>0.0112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244</v>
      </c>
      <c r="AT137" s="157" t="s">
        <v>264</v>
      </c>
      <c r="AU137" s="157" t="s">
        <v>22</v>
      </c>
      <c r="AY137" s="19" t="s">
        <v>191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198</v>
      </c>
      <c r="BM137" s="157" t="s">
        <v>2035</v>
      </c>
    </row>
    <row r="138" spans="1:47" s="2" customFormat="1" ht="18">
      <c r="A138" s="35"/>
      <c r="B138" s="36"/>
      <c r="C138" s="35"/>
      <c r="D138" s="160" t="s">
        <v>229</v>
      </c>
      <c r="E138" s="35"/>
      <c r="F138" s="176" t="s">
        <v>1659</v>
      </c>
      <c r="G138" s="35"/>
      <c r="H138" s="35"/>
      <c r="I138" s="177"/>
      <c r="J138" s="35"/>
      <c r="K138" s="35"/>
      <c r="L138" s="36"/>
      <c r="M138" s="178"/>
      <c r="N138" s="179"/>
      <c r="O138" s="56"/>
      <c r="P138" s="56"/>
      <c r="Q138" s="56"/>
      <c r="R138" s="56"/>
      <c r="S138" s="56"/>
      <c r="T138" s="57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9" t="s">
        <v>229</v>
      </c>
      <c r="AU138" s="19" t="s">
        <v>22</v>
      </c>
    </row>
    <row r="139" spans="1:65" s="2" customFormat="1" ht="24.15" customHeight="1">
      <c r="A139" s="35"/>
      <c r="B139" s="145"/>
      <c r="C139" s="146" t="s">
        <v>310</v>
      </c>
      <c r="D139" s="146" t="s">
        <v>193</v>
      </c>
      <c r="E139" s="147" t="s">
        <v>1679</v>
      </c>
      <c r="F139" s="148" t="s">
        <v>1680</v>
      </c>
      <c r="G139" s="149" t="s">
        <v>222</v>
      </c>
      <c r="H139" s="150">
        <v>230.63</v>
      </c>
      <c r="I139" s="151"/>
      <c r="J139" s="152">
        <f>ROUND(I139*H139,2)</f>
        <v>0</v>
      </c>
      <c r="K139" s="148" t="s">
        <v>197</v>
      </c>
      <c r="L139" s="36"/>
      <c r="M139" s="153" t="s">
        <v>3</v>
      </c>
      <c r="N139" s="154" t="s">
        <v>52</v>
      </c>
      <c r="O139" s="56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198</v>
      </c>
      <c r="AT139" s="157" t="s">
        <v>193</v>
      </c>
      <c r="AU139" s="157" t="s">
        <v>22</v>
      </c>
      <c r="AY139" s="19" t="s">
        <v>191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198</v>
      </c>
      <c r="BM139" s="157" t="s">
        <v>2036</v>
      </c>
    </row>
    <row r="140" spans="2:51" s="13" customFormat="1" ht="10">
      <c r="B140" s="159"/>
      <c r="D140" s="160" t="s">
        <v>200</v>
      </c>
      <c r="E140" s="161" t="s">
        <v>3</v>
      </c>
      <c r="F140" s="162" t="s">
        <v>2037</v>
      </c>
      <c r="H140" s="163">
        <v>230.63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200</v>
      </c>
      <c r="AU140" s="161" t="s">
        <v>22</v>
      </c>
      <c r="AV140" s="13" t="s">
        <v>22</v>
      </c>
      <c r="AW140" s="13" t="s">
        <v>41</v>
      </c>
      <c r="AX140" s="13" t="s">
        <v>88</v>
      </c>
      <c r="AY140" s="161" t="s">
        <v>191</v>
      </c>
    </row>
    <row r="141" spans="1:65" s="2" customFormat="1" ht="14.4" customHeight="1">
      <c r="A141" s="35"/>
      <c r="B141" s="145"/>
      <c r="C141" s="180" t="s">
        <v>315</v>
      </c>
      <c r="D141" s="180" t="s">
        <v>264</v>
      </c>
      <c r="E141" s="181" t="s">
        <v>1683</v>
      </c>
      <c r="F141" s="182" t="s">
        <v>1684</v>
      </c>
      <c r="G141" s="183" t="s">
        <v>222</v>
      </c>
      <c r="H141" s="184">
        <v>234.106</v>
      </c>
      <c r="I141" s="185"/>
      <c r="J141" s="186">
        <f>ROUND(I141*H141,2)</f>
        <v>0</v>
      </c>
      <c r="K141" s="182" t="s">
        <v>197</v>
      </c>
      <c r="L141" s="187"/>
      <c r="M141" s="188" t="s">
        <v>3</v>
      </c>
      <c r="N141" s="189" t="s">
        <v>52</v>
      </c>
      <c r="O141" s="56"/>
      <c r="P141" s="155">
        <f>O141*H141</f>
        <v>0</v>
      </c>
      <c r="Q141" s="155">
        <v>0.00318</v>
      </c>
      <c r="R141" s="155">
        <f>Q141*H141</f>
        <v>0.74445708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244</v>
      </c>
      <c r="AT141" s="157" t="s">
        <v>264</v>
      </c>
      <c r="AU141" s="157" t="s">
        <v>22</v>
      </c>
      <c r="AY141" s="19" t="s">
        <v>191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88</v>
      </c>
      <c r="BK141" s="158">
        <f>ROUND(I141*H141,2)</f>
        <v>0</v>
      </c>
      <c r="BL141" s="19" t="s">
        <v>198</v>
      </c>
      <c r="BM141" s="157" t="s">
        <v>2038</v>
      </c>
    </row>
    <row r="142" spans="2:51" s="13" customFormat="1" ht="10">
      <c r="B142" s="159"/>
      <c r="D142" s="160" t="s">
        <v>200</v>
      </c>
      <c r="E142" s="161" t="s">
        <v>3</v>
      </c>
      <c r="F142" s="162" t="s">
        <v>2039</v>
      </c>
      <c r="H142" s="163">
        <v>234.106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200</v>
      </c>
      <c r="AU142" s="161" t="s">
        <v>22</v>
      </c>
      <c r="AV142" s="13" t="s">
        <v>22</v>
      </c>
      <c r="AW142" s="13" t="s">
        <v>41</v>
      </c>
      <c r="AX142" s="13" t="s">
        <v>88</v>
      </c>
      <c r="AY142" s="161" t="s">
        <v>191</v>
      </c>
    </row>
    <row r="143" spans="1:65" s="2" customFormat="1" ht="14.4" customHeight="1">
      <c r="A143" s="35"/>
      <c r="B143" s="145"/>
      <c r="C143" s="146" t="s">
        <v>8</v>
      </c>
      <c r="D143" s="146" t="s">
        <v>193</v>
      </c>
      <c r="E143" s="147" t="s">
        <v>2040</v>
      </c>
      <c r="F143" s="148" t="s">
        <v>2041</v>
      </c>
      <c r="G143" s="149" t="s">
        <v>222</v>
      </c>
      <c r="H143" s="150">
        <v>2</v>
      </c>
      <c r="I143" s="151"/>
      <c r="J143" s="152">
        <f>ROUND(I143*H143,2)</f>
        <v>0</v>
      </c>
      <c r="K143" s="148" t="s">
        <v>197</v>
      </c>
      <c r="L143" s="36"/>
      <c r="M143" s="153" t="s">
        <v>3</v>
      </c>
      <c r="N143" s="154" t="s">
        <v>52</v>
      </c>
      <c r="O143" s="56"/>
      <c r="P143" s="155">
        <f>O143*H143</f>
        <v>0</v>
      </c>
      <c r="Q143" s="155">
        <v>0</v>
      </c>
      <c r="R143" s="155">
        <f>Q143*H143</f>
        <v>0</v>
      </c>
      <c r="S143" s="155">
        <v>0.015</v>
      </c>
      <c r="T143" s="156">
        <f>S143*H143</f>
        <v>0.03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7" t="s">
        <v>198</v>
      </c>
      <c r="AT143" s="157" t="s">
        <v>193</v>
      </c>
      <c r="AU143" s="157" t="s">
        <v>22</v>
      </c>
      <c r="AY143" s="19" t="s">
        <v>191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9" t="s">
        <v>88</v>
      </c>
      <c r="BK143" s="158">
        <f>ROUND(I143*H143,2)</f>
        <v>0</v>
      </c>
      <c r="BL143" s="19" t="s">
        <v>198</v>
      </c>
      <c r="BM143" s="157" t="s">
        <v>2042</v>
      </c>
    </row>
    <row r="144" spans="2:51" s="13" customFormat="1" ht="10">
      <c r="B144" s="159"/>
      <c r="D144" s="160" t="s">
        <v>200</v>
      </c>
      <c r="E144" s="161" t="s">
        <v>3</v>
      </c>
      <c r="F144" s="162" t="s">
        <v>2043</v>
      </c>
      <c r="H144" s="163">
        <v>2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200</v>
      </c>
      <c r="AU144" s="161" t="s">
        <v>22</v>
      </c>
      <c r="AV144" s="13" t="s">
        <v>22</v>
      </c>
      <c r="AW144" s="13" t="s">
        <v>41</v>
      </c>
      <c r="AX144" s="13" t="s">
        <v>88</v>
      </c>
      <c r="AY144" s="161" t="s">
        <v>191</v>
      </c>
    </row>
    <row r="145" spans="1:65" s="2" customFormat="1" ht="24.15" customHeight="1">
      <c r="A145" s="35"/>
      <c r="B145" s="145"/>
      <c r="C145" s="146" t="s">
        <v>327</v>
      </c>
      <c r="D145" s="146" t="s">
        <v>193</v>
      </c>
      <c r="E145" s="147" t="s">
        <v>1702</v>
      </c>
      <c r="F145" s="148" t="s">
        <v>1703</v>
      </c>
      <c r="G145" s="149" t="s">
        <v>391</v>
      </c>
      <c r="H145" s="150">
        <v>18</v>
      </c>
      <c r="I145" s="151"/>
      <c r="J145" s="152">
        <f aca="true" t="shared" si="0" ref="J145:J152">ROUND(I145*H145,2)</f>
        <v>0</v>
      </c>
      <c r="K145" s="148" t="s">
        <v>197</v>
      </c>
      <c r="L145" s="36"/>
      <c r="M145" s="153" t="s">
        <v>3</v>
      </c>
      <c r="N145" s="154" t="s">
        <v>52</v>
      </c>
      <c r="O145" s="56"/>
      <c r="P145" s="155">
        <f aca="true" t="shared" si="1" ref="P145:P152">O145*H145</f>
        <v>0</v>
      </c>
      <c r="Q145" s="155">
        <v>0</v>
      </c>
      <c r="R145" s="155">
        <f aca="true" t="shared" si="2" ref="R145:R152">Q145*H145</f>
        <v>0</v>
      </c>
      <c r="S145" s="155">
        <v>0</v>
      </c>
      <c r="T145" s="156">
        <f aca="true" t="shared" si="3" ref="T145:T152"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57" t="s">
        <v>198</v>
      </c>
      <c r="AT145" s="157" t="s">
        <v>193</v>
      </c>
      <c r="AU145" s="157" t="s">
        <v>22</v>
      </c>
      <c r="AY145" s="19" t="s">
        <v>191</v>
      </c>
      <c r="BE145" s="158">
        <f aca="true" t="shared" si="4" ref="BE145:BE152">IF(N145="základní",J145,0)</f>
        <v>0</v>
      </c>
      <c r="BF145" s="158">
        <f aca="true" t="shared" si="5" ref="BF145:BF152">IF(N145="snížená",J145,0)</f>
        <v>0</v>
      </c>
      <c r="BG145" s="158">
        <f aca="true" t="shared" si="6" ref="BG145:BG152">IF(N145="zákl. přenesená",J145,0)</f>
        <v>0</v>
      </c>
      <c r="BH145" s="158">
        <f aca="true" t="shared" si="7" ref="BH145:BH152">IF(N145="sníž. přenesená",J145,0)</f>
        <v>0</v>
      </c>
      <c r="BI145" s="158">
        <f aca="true" t="shared" si="8" ref="BI145:BI152">IF(N145="nulová",J145,0)</f>
        <v>0</v>
      </c>
      <c r="BJ145" s="19" t="s">
        <v>88</v>
      </c>
      <c r="BK145" s="158">
        <f aca="true" t="shared" si="9" ref="BK145:BK152">ROUND(I145*H145,2)</f>
        <v>0</v>
      </c>
      <c r="BL145" s="19" t="s">
        <v>198</v>
      </c>
      <c r="BM145" s="157" t="s">
        <v>2044</v>
      </c>
    </row>
    <row r="146" spans="1:65" s="2" customFormat="1" ht="14.4" customHeight="1">
      <c r="A146" s="35"/>
      <c r="B146" s="145"/>
      <c r="C146" s="180" t="s">
        <v>332</v>
      </c>
      <c r="D146" s="180" t="s">
        <v>264</v>
      </c>
      <c r="E146" s="181" t="s">
        <v>1705</v>
      </c>
      <c r="F146" s="182" t="s">
        <v>1706</v>
      </c>
      <c r="G146" s="183" t="s">
        <v>391</v>
      </c>
      <c r="H146" s="184">
        <v>4</v>
      </c>
      <c r="I146" s="185"/>
      <c r="J146" s="186">
        <f t="shared" si="0"/>
        <v>0</v>
      </c>
      <c r="K146" s="182" t="s">
        <v>197</v>
      </c>
      <c r="L146" s="187"/>
      <c r="M146" s="188" t="s">
        <v>3</v>
      </c>
      <c r="N146" s="189" t="s">
        <v>52</v>
      </c>
      <c r="O146" s="56"/>
      <c r="P146" s="155">
        <f t="shared" si="1"/>
        <v>0</v>
      </c>
      <c r="Q146" s="155">
        <v>0.00121</v>
      </c>
      <c r="R146" s="155">
        <f t="shared" si="2"/>
        <v>0.00484</v>
      </c>
      <c r="S146" s="155">
        <v>0</v>
      </c>
      <c r="T146" s="156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244</v>
      </c>
      <c r="AT146" s="157" t="s">
        <v>264</v>
      </c>
      <c r="AU146" s="157" t="s">
        <v>22</v>
      </c>
      <c r="AY146" s="19" t="s">
        <v>191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9" t="s">
        <v>88</v>
      </c>
      <c r="BK146" s="158">
        <f t="shared" si="9"/>
        <v>0</v>
      </c>
      <c r="BL146" s="19" t="s">
        <v>198</v>
      </c>
      <c r="BM146" s="157" t="s">
        <v>2045</v>
      </c>
    </row>
    <row r="147" spans="1:65" s="2" customFormat="1" ht="14.4" customHeight="1">
      <c r="A147" s="35"/>
      <c r="B147" s="145"/>
      <c r="C147" s="180" t="s">
        <v>340</v>
      </c>
      <c r="D147" s="180" t="s">
        <v>264</v>
      </c>
      <c r="E147" s="181" t="s">
        <v>1708</v>
      </c>
      <c r="F147" s="182" t="s">
        <v>1709</v>
      </c>
      <c r="G147" s="183" t="s">
        <v>391</v>
      </c>
      <c r="H147" s="184">
        <v>5</v>
      </c>
      <c r="I147" s="185"/>
      <c r="J147" s="186">
        <f t="shared" si="0"/>
        <v>0</v>
      </c>
      <c r="K147" s="182" t="s">
        <v>3</v>
      </c>
      <c r="L147" s="187"/>
      <c r="M147" s="188" t="s">
        <v>3</v>
      </c>
      <c r="N147" s="189" t="s">
        <v>52</v>
      </c>
      <c r="O147" s="56"/>
      <c r="P147" s="155">
        <f t="shared" si="1"/>
        <v>0</v>
      </c>
      <c r="Q147" s="155">
        <v>0.00121</v>
      </c>
      <c r="R147" s="155">
        <f t="shared" si="2"/>
        <v>0.00605</v>
      </c>
      <c r="S147" s="155">
        <v>0</v>
      </c>
      <c r="T147" s="156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244</v>
      </c>
      <c r="AT147" s="157" t="s">
        <v>264</v>
      </c>
      <c r="AU147" s="157" t="s">
        <v>22</v>
      </c>
      <c r="AY147" s="19" t="s">
        <v>191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9" t="s">
        <v>88</v>
      </c>
      <c r="BK147" s="158">
        <f t="shared" si="9"/>
        <v>0</v>
      </c>
      <c r="BL147" s="19" t="s">
        <v>198</v>
      </c>
      <c r="BM147" s="157" t="s">
        <v>2046</v>
      </c>
    </row>
    <row r="148" spans="1:65" s="2" customFormat="1" ht="14.4" customHeight="1">
      <c r="A148" s="35"/>
      <c r="B148" s="145"/>
      <c r="C148" s="180" t="s">
        <v>344</v>
      </c>
      <c r="D148" s="180" t="s">
        <v>264</v>
      </c>
      <c r="E148" s="181" t="s">
        <v>1711</v>
      </c>
      <c r="F148" s="182" t="s">
        <v>1712</v>
      </c>
      <c r="G148" s="183" t="s">
        <v>391</v>
      </c>
      <c r="H148" s="184">
        <v>4</v>
      </c>
      <c r="I148" s="185"/>
      <c r="J148" s="186">
        <f t="shared" si="0"/>
        <v>0</v>
      </c>
      <c r="K148" s="182" t="s">
        <v>3</v>
      </c>
      <c r="L148" s="187"/>
      <c r="M148" s="188" t="s">
        <v>3</v>
      </c>
      <c r="N148" s="189" t="s">
        <v>52</v>
      </c>
      <c r="O148" s="56"/>
      <c r="P148" s="155">
        <f t="shared" si="1"/>
        <v>0</v>
      </c>
      <c r="Q148" s="155">
        <v>0.00121</v>
      </c>
      <c r="R148" s="155">
        <f t="shared" si="2"/>
        <v>0.00484</v>
      </c>
      <c r="S148" s="155">
        <v>0</v>
      </c>
      <c r="T148" s="156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244</v>
      </c>
      <c r="AT148" s="157" t="s">
        <v>264</v>
      </c>
      <c r="AU148" s="157" t="s">
        <v>22</v>
      </c>
      <c r="AY148" s="19" t="s">
        <v>191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9" t="s">
        <v>88</v>
      </c>
      <c r="BK148" s="158">
        <f t="shared" si="9"/>
        <v>0</v>
      </c>
      <c r="BL148" s="19" t="s">
        <v>198</v>
      </c>
      <c r="BM148" s="157" t="s">
        <v>2047</v>
      </c>
    </row>
    <row r="149" spans="1:65" s="2" customFormat="1" ht="14.4" customHeight="1">
      <c r="A149" s="35"/>
      <c r="B149" s="145"/>
      <c r="C149" s="180" t="s">
        <v>353</v>
      </c>
      <c r="D149" s="180" t="s">
        <v>264</v>
      </c>
      <c r="E149" s="181" t="s">
        <v>1690</v>
      </c>
      <c r="F149" s="182" t="s">
        <v>1691</v>
      </c>
      <c r="G149" s="183" t="s">
        <v>391</v>
      </c>
      <c r="H149" s="184">
        <v>4</v>
      </c>
      <c r="I149" s="185"/>
      <c r="J149" s="186">
        <f t="shared" si="0"/>
        <v>0</v>
      </c>
      <c r="K149" s="182" t="s">
        <v>197</v>
      </c>
      <c r="L149" s="187"/>
      <c r="M149" s="188" t="s">
        <v>3</v>
      </c>
      <c r="N149" s="189" t="s">
        <v>52</v>
      </c>
      <c r="O149" s="56"/>
      <c r="P149" s="155">
        <f t="shared" si="1"/>
        <v>0</v>
      </c>
      <c r="Q149" s="155">
        <v>0.00072</v>
      </c>
      <c r="R149" s="155">
        <f t="shared" si="2"/>
        <v>0.00288</v>
      </c>
      <c r="S149" s="155">
        <v>0</v>
      </c>
      <c r="T149" s="156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244</v>
      </c>
      <c r="AT149" s="157" t="s">
        <v>264</v>
      </c>
      <c r="AU149" s="157" t="s">
        <v>22</v>
      </c>
      <c r="AY149" s="19" t="s">
        <v>191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9" t="s">
        <v>88</v>
      </c>
      <c r="BK149" s="158">
        <f t="shared" si="9"/>
        <v>0</v>
      </c>
      <c r="BL149" s="19" t="s">
        <v>198</v>
      </c>
      <c r="BM149" s="157" t="s">
        <v>2048</v>
      </c>
    </row>
    <row r="150" spans="1:65" s="2" customFormat="1" ht="14.4" customHeight="1">
      <c r="A150" s="35"/>
      <c r="B150" s="145"/>
      <c r="C150" s="180" t="s">
        <v>357</v>
      </c>
      <c r="D150" s="180" t="s">
        <v>264</v>
      </c>
      <c r="E150" s="181" t="s">
        <v>2049</v>
      </c>
      <c r="F150" s="182" t="s">
        <v>2050</v>
      </c>
      <c r="G150" s="183" t="s">
        <v>391</v>
      </c>
      <c r="H150" s="184">
        <v>1</v>
      </c>
      <c r="I150" s="185"/>
      <c r="J150" s="186">
        <f t="shared" si="0"/>
        <v>0</v>
      </c>
      <c r="K150" s="182" t="s">
        <v>197</v>
      </c>
      <c r="L150" s="187"/>
      <c r="M150" s="188" t="s">
        <v>3</v>
      </c>
      <c r="N150" s="189" t="s">
        <v>52</v>
      </c>
      <c r="O150" s="56"/>
      <c r="P150" s="155">
        <f t="shared" si="1"/>
        <v>0</v>
      </c>
      <c r="Q150" s="155">
        <v>0.00072</v>
      </c>
      <c r="R150" s="155">
        <f t="shared" si="2"/>
        <v>0.00072</v>
      </c>
      <c r="S150" s="155">
        <v>0</v>
      </c>
      <c r="T150" s="156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244</v>
      </c>
      <c r="AT150" s="157" t="s">
        <v>264</v>
      </c>
      <c r="AU150" s="157" t="s">
        <v>22</v>
      </c>
      <c r="AY150" s="19" t="s">
        <v>191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9" t="s">
        <v>88</v>
      </c>
      <c r="BK150" s="158">
        <f t="shared" si="9"/>
        <v>0</v>
      </c>
      <c r="BL150" s="19" t="s">
        <v>198</v>
      </c>
      <c r="BM150" s="157" t="s">
        <v>2051</v>
      </c>
    </row>
    <row r="151" spans="1:65" s="2" customFormat="1" ht="24.15" customHeight="1">
      <c r="A151" s="35"/>
      <c r="B151" s="145"/>
      <c r="C151" s="146" t="s">
        <v>365</v>
      </c>
      <c r="D151" s="146" t="s">
        <v>193</v>
      </c>
      <c r="E151" s="147" t="s">
        <v>2052</v>
      </c>
      <c r="F151" s="148" t="s">
        <v>2053</v>
      </c>
      <c r="G151" s="149" t="s">
        <v>391</v>
      </c>
      <c r="H151" s="150">
        <v>7</v>
      </c>
      <c r="I151" s="151"/>
      <c r="J151" s="152">
        <f t="shared" si="0"/>
        <v>0</v>
      </c>
      <c r="K151" s="148" t="s">
        <v>197</v>
      </c>
      <c r="L151" s="36"/>
      <c r="M151" s="153" t="s">
        <v>3</v>
      </c>
      <c r="N151" s="154" t="s">
        <v>52</v>
      </c>
      <c r="O151" s="56"/>
      <c r="P151" s="155">
        <f t="shared" si="1"/>
        <v>0</v>
      </c>
      <c r="Q151" s="155">
        <v>0</v>
      </c>
      <c r="R151" s="155">
        <f t="shared" si="2"/>
        <v>0</v>
      </c>
      <c r="S151" s="155">
        <v>0</v>
      </c>
      <c r="T151" s="156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57" t="s">
        <v>198</v>
      </c>
      <c r="AT151" s="157" t="s">
        <v>193</v>
      </c>
      <c r="AU151" s="157" t="s">
        <v>22</v>
      </c>
      <c r="AY151" s="19" t="s">
        <v>191</v>
      </c>
      <c r="BE151" s="158">
        <f t="shared" si="4"/>
        <v>0</v>
      </c>
      <c r="BF151" s="158">
        <f t="shared" si="5"/>
        <v>0</v>
      </c>
      <c r="BG151" s="158">
        <f t="shared" si="6"/>
        <v>0</v>
      </c>
      <c r="BH151" s="158">
        <f t="shared" si="7"/>
        <v>0</v>
      </c>
      <c r="BI151" s="158">
        <f t="shared" si="8"/>
        <v>0</v>
      </c>
      <c r="BJ151" s="19" t="s">
        <v>88</v>
      </c>
      <c r="BK151" s="158">
        <f t="shared" si="9"/>
        <v>0</v>
      </c>
      <c r="BL151" s="19" t="s">
        <v>198</v>
      </c>
      <c r="BM151" s="157" t="s">
        <v>2054</v>
      </c>
    </row>
    <row r="152" spans="1:65" s="2" customFormat="1" ht="14.4" customHeight="1">
      <c r="A152" s="35"/>
      <c r="B152" s="145"/>
      <c r="C152" s="180" t="s">
        <v>371</v>
      </c>
      <c r="D152" s="180" t="s">
        <v>264</v>
      </c>
      <c r="E152" s="181" t="s">
        <v>2055</v>
      </c>
      <c r="F152" s="182" t="s">
        <v>2056</v>
      </c>
      <c r="G152" s="183" t="s">
        <v>391</v>
      </c>
      <c r="H152" s="184">
        <v>6</v>
      </c>
      <c r="I152" s="185"/>
      <c r="J152" s="186">
        <f t="shared" si="0"/>
        <v>0</v>
      </c>
      <c r="K152" s="182" t="s">
        <v>197</v>
      </c>
      <c r="L152" s="187"/>
      <c r="M152" s="188" t="s">
        <v>3</v>
      </c>
      <c r="N152" s="189" t="s">
        <v>52</v>
      </c>
      <c r="O152" s="56"/>
      <c r="P152" s="155">
        <f t="shared" si="1"/>
        <v>0</v>
      </c>
      <c r="Q152" s="155">
        <v>0.0021</v>
      </c>
      <c r="R152" s="155">
        <f t="shared" si="2"/>
        <v>0.0126</v>
      </c>
      <c r="S152" s="155">
        <v>0</v>
      </c>
      <c r="T152" s="156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244</v>
      </c>
      <c r="AT152" s="157" t="s">
        <v>264</v>
      </c>
      <c r="AU152" s="157" t="s">
        <v>22</v>
      </c>
      <c r="AY152" s="19" t="s">
        <v>191</v>
      </c>
      <c r="BE152" s="158">
        <f t="shared" si="4"/>
        <v>0</v>
      </c>
      <c r="BF152" s="158">
        <f t="shared" si="5"/>
        <v>0</v>
      </c>
      <c r="BG152" s="158">
        <f t="shared" si="6"/>
        <v>0</v>
      </c>
      <c r="BH152" s="158">
        <f t="shared" si="7"/>
        <v>0</v>
      </c>
      <c r="BI152" s="158">
        <f t="shared" si="8"/>
        <v>0</v>
      </c>
      <c r="BJ152" s="19" t="s">
        <v>88</v>
      </c>
      <c r="BK152" s="158">
        <f t="shared" si="9"/>
        <v>0</v>
      </c>
      <c r="BL152" s="19" t="s">
        <v>198</v>
      </c>
      <c r="BM152" s="157" t="s">
        <v>2057</v>
      </c>
    </row>
    <row r="153" spans="1:47" s="2" customFormat="1" ht="18">
      <c r="A153" s="35"/>
      <c r="B153" s="36"/>
      <c r="C153" s="35"/>
      <c r="D153" s="160" t="s">
        <v>229</v>
      </c>
      <c r="E153" s="35"/>
      <c r="F153" s="176" t="s">
        <v>2058</v>
      </c>
      <c r="G153" s="35"/>
      <c r="H153" s="35"/>
      <c r="I153" s="177"/>
      <c r="J153" s="35"/>
      <c r="K153" s="35"/>
      <c r="L153" s="36"/>
      <c r="M153" s="178"/>
      <c r="N153" s="179"/>
      <c r="O153" s="56"/>
      <c r="P153" s="56"/>
      <c r="Q153" s="56"/>
      <c r="R153" s="56"/>
      <c r="S153" s="56"/>
      <c r="T153" s="57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9" t="s">
        <v>229</v>
      </c>
      <c r="AU153" s="19" t="s">
        <v>22</v>
      </c>
    </row>
    <row r="154" spans="1:65" s="2" customFormat="1" ht="14.4" customHeight="1">
      <c r="A154" s="35"/>
      <c r="B154" s="145"/>
      <c r="C154" s="180" t="s">
        <v>376</v>
      </c>
      <c r="D154" s="180" t="s">
        <v>264</v>
      </c>
      <c r="E154" s="181" t="s">
        <v>2059</v>
      </c>
      <c r="F154" s="182" t="s">
        <v>2060</v>
      </c>
      <c r="G154" s="183" t="s">
        <v>391</v>
      </c>
      <c r="H154" s="184">
        <v>1</v>
      </c>
      <c r="I154" s="185"/>
      <c r="J154" s="186">
        <f>ROUND(I154*H154,2)</f>
        <v>0</v>
      </c>
      <c r="K154" s="182" t="s">
        <v>197</v>
      </c>
      <c r="L154" s="187"/>
      <c r="M154" s="188" t="s">
        <v>3</v>
      </c>
      <c r="N154" s="189" t="s">
        <v>52</v>
      </c>
      <c r="O154" s="56"/>
      <c r="P154" s="155">
        <f>O154*H154</f>
        <v>0</v>
      </c>
      <c r="Q154" s="155">
        <v>0.00029</v>
      </c>
      <c r="R154" s="155">
        <f>Q154*H154</f>
        <v>0.00029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244</v>
      </c>
      <c r="AT154" s="157" t="s">
        <v>264</v>
      </c>
      <c r="AU154" s="157" t="s">
        <v>22</v>
      </c>
      <c r="AY154" s="19" t="s">
        <v>191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198</v>
      </c>
      <c r="BM154" s="157" t="s">
        <v>2061</v>
      </c>
    </row>
    <row r="155" spans="1:47" s="2" customFormat="1" ht="18">
      <c r="A155" s="35"/>
      <c r="B155" s="36"/>
      <c r="C155" s="35"/>
      <c r="D155" s="160" t="s">
        <v>229</v>
      </c>
      <c r="E155" s="35"/>
      <c r="F155" s="176" t="s">
        <v>2062</v>
      </c>
      <c r="G155" s="35"/>
      <c r="H155" s="35"/>
      <c r="I155" s="177"/>
      <c r="J155" s="35"/>
      <c r="K155" s="35"/>
      <c r="L155" s="36"/>
      <c r="M155" s="178"/>
      <c r="N155" s="179"/>
      <c r="O155" s="56"/>
      <c r="P155" s="56"/>
      <c r="Q155" s="56"/>
      <c r="R155" s="56"/>
      <c r="S155" s="56"/>
      <c r="T155" s="57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9" t="s">
        <v>229</v>
      </c>
      <c r="AU155" s="19" t="s">
        <v>22</v>
      </c>
    </row>
    <row r="156" spans="1:65" s="2" customFormat="1" ht="24.15" customHeight="1">
      <c r="A156" s="35"/>
      <c r="B156" s="145"/>
      <c r="C156" s="146" t="s">
        <v>382</v>
      </c>
      <c r="D156" s="146" t="s">
        <v>193</v>
      </c>
      <c r="E156" s="147" t="s">
        <v>1714</v>
      </c>
      <c r="F156" s="148" t="s">
        <v>1715</v>
      </c>
      <c r="G156" s="149" t="s">
        <v>391</v>
      </c>
      <c r="H156" s="150">
        <v>2</v>
      </c>
      <c r="I156" s="151"/>
      <c r="J156" s="152">
        <f>ROUND(I156*H156,2)</f>
        <v>0</v>
      </c>
      <c r="K156" s="148" t="s">
        <v>197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0.00162</v>
      </c>
      <c r="R156" s="155">
        <f>Q156*H156</f>
        <v>0.00324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198</v>
      </c>
      <c r="AT156" s="157" t="s">
        <v>193</v>
      </c>
      <c r="AU156" s="157" t="s">
        <v>22</v>
      </c>
      <c r="AY156" s="19" t="s">
        <v>191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198</v>
      </c>
      <c r="BM156" s="157" t="s">
        <v>2063</v>
      </c>
    </row>
    <row r="157" spans="1:65" s="2" customFormat="1" ht="14.4" customHeight="1">
      <c r="A157" s="35"/>
      <c r="B157" s="145"/>
      <c r="C157" s="180" t="s">
        <v>388</v>
      </c>
      <c r="D157" s="180" t="s">
        <v>264</v>
      </c>
      <c r="E157" s="181" t="s">
        <v>1717</v>
      </c>
      <c r="F157" s="182" t="s">
        <v>1718</v>
      </c>
      <c r="G157" s="183" t="s">
        <v>391</v>
      </c>
      <c r="H157" s="184">
        <v>2</v>
      </c>
      <c r="I157" s="185"/>
      <c r="J157" s="186">
        <f>ROUND(I157*H157,2)</f>
        <v>0</v>
      </c>
      <c r="K157" s="182" t="s">
        <v>197</v>
      </c>
      <c r="L157" s="187"/>
      <c r="M157" s="188" t="s">
        <v>3</v>
      </c>
      <c r="N157" s="189" t="s">
        <v>52</v>
      </c>
      <c r="O157" s="56"/>
      <c r="P157" s="155">
        <f>O157*H157</f>
        <v>0</v>
      </c>
      <c r="Q157" s="155">
        <v>0.018</v>
      </c>
      <c r="R157" s="155">
        <f>Q157*H157</f>
        <v>0.036</v>
      </c>
      <c r="S157" s="155">
        <v>0</v>
      </c>
      <c r="T157" s="15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57" t="s">
        <v>244</v>
      </c>
      <c r="AT157" s="157" t="s">
        <v>264</v>
      </c>
      <c r="AU157" s="157" t="s">
        <v>22</v>
      </c>
      <c r="AY157" s="19" t="s">
        <v>191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9" t="s">
        <v>88</v>
      </c>
      <c r="BK157" s="158">
        <f>ROUND(I157*H157,2)</f>
        <v>0</v>
      </c>
      <c r="BL157" s="19" t="s">
        <v>198</v>
      </c>
      <c r="BM157" s="157" t="s">
        <v>2064</v>
      </c>
    </row>
    <row r="158" spans="1:65" s="2" customFormat="1" ht="24.15" customHeight="1">
      <c r="A158" s="35"/>
      <c r="B158" s="145"/>
      <c r="C158" s="146" t="s">
        <v>399</v>
      </c>
      <c r="D158" s="146" t="s">
        <v>193</v>
      </c>
      <c r="E158" s="147" t="s">
        <v>2065</v>
      </c>
      <c r="F158" s="148" t="s">
        <v>2066</v>
      </c>
      <c r="G158" s="149" t="s">
        <v>391</v>
      </c>
      <c r="H158" s="150">
        <v>1</v>
      </c>
      <c r="I158" s="151"/>
      <c r="J158" s="152">
        <f>ROUND(I158*H158,2)</f>
        <v>0</v>
      </c>
      <c r="K158" s="148" t="s">
        <v>197</v>
      </c>
      <c r="L158" s="36"/>
      <c r="M158" s="153" t="s">
        <v>3</v>
      </c>
      <c r="N158" s="154" t="s">
        <v>52</v>
      </c>
      <c r="O158" s="56"/>
      <c r="P158" s="155">
        <f>O158*H158</f>
        <v>0</v>
      </c>
      <c r="Q158" s="155">
        <v>0</v>
      </c>
      <c r="R158" s="155">
        <f>Q158*H158</f>
        <v>0</v>
      </c>
      <c r="S158" s="155">
        <v>0.0173</v>
      </c>
      <c r="T158" s="156">
        <f>S158*H158</f>
        <v>0.0173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198</v>
      </c>
      <c r="AT158" s="157" t="s">
        <v>193</v>
      </c>
      <c r="AU158" s="157" t="s">
        <v>22</v>
      </c>
      <c r="AY158" s="19" t="s">
        <v>191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88</v>
      </c>
      <c r="BK158" s="158">
        <f>ROUND(I158*H158,2)</f>
        <v>0</v>
      </c>
      <c r="BL158" s="19" t="s">
        <v>198</v>
      </c>
      <c r="BM158" s="157" t="s">
        <v>2067</v>
      </c>
    </row>
    <row r="159" spans="1:47" s="2" customFormat="1" ht="18">
      <c r="A159" s="35"/>
      <c r="B159" s="36"/>
      <c r="C159" s="35"/>
      <c r="D159" s="160" t="s">
        <v>229</v>
      </c>
      <c r="E159" s="35"/>
      <c r="F159" s="176" t="s">
        <v>2068</v>
      </c>
      <c r="G159" s="35"/>
      <c r="H159" s="35"/>
      <c r="I159" s="177"/>
      <c r="J159" s="35"/>
      <c r="K159" s="35"/>
      <c r="L159" s="36"/>
      <c r="M159" s="178"/>
      <c r="N159" s="179"/>
      <c r="O159" s="56"/>
      <c r="P159" s="56"/>
      <c r="Q159" s="56"/>
      <c r="R159" s="56"/>
      <c r="S159" s="56"/>
      <c r="T159" s="57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9" t="s">
        <v>229</v>
      </c>
      <c r="AU159" s="19" t="s">
        <v>22</v>
      </c>
    </row>
    <row r="160" spans="1:65" s="2" customFormat="1" ht="14.4" customHeight="1">
      <c r="A160" s="35"/>
      <c r="B160" s="145"/>
      <c r="C160" s="146" t="s">
        <v>403</v>
      </c>
      <c r="D160" s="146" t="s">
        <v>193</v>
      </c>
      <c r="E160" s="147" t="s">
        <v>1720</v>
      </c>
      <c r="F160" s="148" t="s">
        <v>1721</v>
      </c>
      <c r="G160" s="149" t="s">
        <v>391</v>
      </c>
      <c r="H160" s="150">
        <v>3</v>
      </c>
      <c r="I160" s="151"/>
      <c r="J160" s="152">
        <f>ROUND(I160*H160,2)</f>
        <v>0</v>
      </c>
      <c r="K160" s="148" t="s">
        <v>197</v>
      </c>
      <c r="L160" s="36"/>
      <c r="M160" s="153" t="s">
        <v>3</v>
      </c>
      <c r="N160" s="154" t="s">
        <v>52</v>
      </c>
      <c r="O160" s="56"/>
      <c r="P160" s="155">
        <f>O160*H160</f>
        <v>0</v>
      </c>
      <c r="Q160" s="155">
        <v>0.00036</v>
      </c>
      <c r="R160" s="155">
        <f>Q160*H160</f>
        <v>0.00108</v>
      </c>
      <c r="S160" s="155">
        <v>0</v>
      </c>
      <c r="T160" s="15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198</v>
      </c>
      <c r="AT160" s="157" t="s">
        <v>193</v>
      </c>
      <c r="AU160" s="157" t="s">
        <v>22</v>
      </c>
      <c r="AY160" s="19" t="s">
        <v>191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9" t="s">
        <v>88</v>
      </c>
      <c r="BK160" s="158">
        <f>ROUND(I160*H160,2)</f>
        <v>0</v>
      </c>
      <c r="BL160" s="19" t="s">
        <v>198</v>
      </c>
      <c r="BM160" s="157" t="s">
        <v>2069</v>
      </c>
    </row>
    <row r="161" spans="1:47" s="2" customFormat="1" ht="18">
      <c r="A161" s="35"/>
      <c r="B161" s="36"/>
      <c r="C161" s="35"/>
      <c r="D161" s="160" t="s">
        <v>229</v>
      </c>
      <c r="E161" s="35"/>
      <c r="F161" s="176" t="s">
        <v>2070</v>
      </c>
      <c r="G161" s="35"/>
      <c r="H161" s="35"/>
      <c r="I161" s="177"/>
      <c r="J161" s="35"/>
      <c r="K161" s="35"/>
      <c r="L161" s="36"/>
      <c r="M161" s="178"/>
      <c r="N161" s="179"/>
      <c r="O161" s="56"/>
      <c r="P161" s="56"/>
      <c r="Q161" s="56"/>
      <c r="R161" s="56"/>
      <c r="S161" s="56"/>
      <c r="T161" s="57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9" t="s">
        <v>229</v>
      </c>
      <c r="AU161" s="19" t="s">
        <v>22</v>
      </c>
    </row>
    <row r="162" spans="1:65" s="2" customFormat="1" ht="14.4" customHeight="1">
      <c r="A162" s="35"/>
      <c r="B162" s="145"/>
      <c r="C162" s="180" t="s">
        <v>407</v>
      </c>
      <c r="D162" s="180" t="s">
        <v>264</v>
      </c>
      <c r="E162" s="181" t="s">
        <v>1723</v>
      </c>
      <c r="F162" s="182" t="s">
        <v>1724</v>
      </c>
      <c r="G162" s="183" t="s">
        <v>391</v>
      </c>
      <c r="H162" s="184">
        <v>2</v>
      </c>
      <c r="I162" s="185"/>
      <c r="J162" s="186">
        <f>ROUND(I162*H162,2)</f>
        <v>0</v>
      </c>
      <c r="K162" s="182" t="s">
        <v>197</v>
      </c>
      <c r="L162" s="187"/>
      <c r="M162" s="188" t="s">
        <v>3</v>
      </c>
      <c r="N162" s="189" t="s">
        <v>52</v>
      </c>
      <c r="O162" s="56"/>
      <c r="P162" s="155">
        <f>O162*H162</f>
        <v>0</v>
      </c>
      <c r="Q162" s="155">
        <v>0.0425</v>
      </c>
      <c r="R162" s="155">
        <f>Q162*H162</f>
        <v>0.085</v>
      </c>
      <c r="S162" s="155">
        <v>0</v>
      </c>
      <c r="T162" s="15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57" t="s">
        <v>244</v>
      </c>
      <c r="AT162" s="157" t="s">
        <v>264</v>
      </c>
      <c r="AU162" s="157" t="s">
        <v>22</v>
      </c>
      <c r="AY162" s="19" t="s">
        <v>191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9" t="s">
        <v>88</v>
      </c>
      <c r="BK162" s="158">
        <f>ROUND(I162*H162,2)</f>
        <v>0</v>
      </c>
      <c r="BL162" s="19" t="s">
        <v>198</v>
      </c>
      <c r="BM162" s="157" t="s">
        <v>2071</v>
      </c>
    </row>
    <row r="163" spans="1:47" s="2" customFormat="1" ht="18">
      <c r="A163" s="35"/>
      <c r="B163" s="36"/>
      <c r="C163" s="35"/>
      <c r="D163" s="160" t="s">
        <v>229</v>
      </c>
      <c r="E163" s="35"/>
      <c r="F163" s="176" t="s">
        <v>1726</v>
      </c>
      <c r="G163" s="35"/>
      <c r="H163" s="35"/>
      <c r="I163" s="177"/>
      <c r="J163" s="35"/>
      <c r="K163" s="35"/>
      <c r="L163" s="36"/>
      <c r="M163" s="178"/>
      <c r="N163" s="179"/>
      <c r="O163" s="56"/>
      <c r="P163" s="56"/>
      <c r="Q163" s="56"/>
      <c r="R163" s="56"/>
      <c r="S163" s="56"/>
      <c r="T163" s="57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9" t="s">
        <v>229</v>
      </c>
      <c r="AU163" s="19" t="s">
        <v>22</v>
      </c>
    </row>
    <row r="164" spans="1:65" s="2" customFormat="1" ht="14.4" customHeight="1">
      <c r="A164" s="35"/>
      <c r="B164" s="145"/>
      <c r="C164" s="180" t="s">
        <v>411</v>
      </c>
      <c r="D164" s="180" t="s">
        <v>264</v>
      </c>
      <c r="E164" s="181" t="s">
        <v>1667</v>
      </c>
      <c r="F164" s="182" t="s">
        <v>1668</v>
      </c>
      <c r="G164" s="183" t="s">
        <v>391</v>
      </c>
      <c r="H164" s="184">
        <v>2</v>
      </c>
      <c r="I164" s="185"/>
      <c r="J164" s="186">
        <f>ROUND(I164*H164,2)</f>
        <v>0</v>
      </c>
      <c r="K164" s="182" t="s">
        <v>3</v>
      </c>
      <c r="L164" s="187"/>
      <c r="M164" s="188" t="s">
        <v>3</v>
      </c>
      <c r="N164" s="189" t="s">
        <v>52</v>
      </c>
      <c r="O164" s="56"/>
      <c r="P164" s="155">
        <f>O164*H164</f>
        <v>0</v>
      </c>
      <c r="Q164" s="155">
        <v>0.048</v>
      </c>
      <c r="R164" s="155">
        <f>Q164*H164</f>
        <v>0.096</v>
      </c>
      <c r="S164" s="155">
        <v>0</v>
      </c>
      <c r="T164" s="15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244</v>
      </c>
      <c r="AT164" s="157" t="s">
        <v>264</v>
      </c>
      <c r="AU164" s="157" t="s">
        <v>22</v>
      </c>
      <c r="AY164" s="19" t="s">
        <v>191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9" t="s">
        <v>88</v>
      </c>
      <c r="BK164" s="158">
        <f>ROUND(I164*H164,2)</f>
        <v>0</v>
      </c>
      <c r="BL164" s="19" t="s">
        <v>198</v>
      </c>
      <c r="BM164" s="157" t="s">
        <v>2072</v>
      </c>
    </row>
    <row r="165" spans="1:65" s="2" customFormat="1" ht="14.4" customHeight="1">
      <c r="A165" s="35"/>
      <c r="B165" s="145"/>
      <c r="C165" s="146" t="s">
        <v>415</v>
      </c>
      <c r="D165" s="146" t="s">
        <v>193</v>
      </c>
      <c r="E165" s="147" t="s">
        <v>1979</v>
      </c>
      <c r="F165" s="148" t="s">
        <v>1980</v>
      </c>
      <c r="G165" s="149" t="s">
        <v>391</v>
      </c>
      <c r="H165" s="150">
        <v>2</v>
      </c>
      <c r="I165" s="151"/>
      <c r="J165" s="152">
        <f>ROUND(I165*H165,2)</f>
        <v>0</v>
      </c>
      <c r="K165" s="148" t="s">
        <v>197</v>
      </c>
      <c r="L165" s="36"/>
      <c r="M165" s="153" t="s">
        <v>3</v>
      </c>
      <c r="N165" s="154" t="s">
        <v>52</v>
      </c>
      <c r="O165" s="56"/>
      <c r="P165" s="155">
        <f>O165*H165</f>
        <v>0</v>
      </c>
      <c r="Q165" s="155">
        <v>0.00163</v>
      </c>
      <c r="R165" s="155">
        <f>Q165*H165</f>
        <v>0.00326</v>
      </c>
      <c r="S165" s="155">
        <v>0</v>
      </c>
      <c r="T165" s="15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198</v>
      </c>
      <c r="AT165" s="157" t="s">
        <v>193</v>
      </c>
      <c r="AU165" s="157" t="s">
        <v>22</v>
      </c>
      <c r="AY165" s="19" t="s">
        <v>191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9" t="s">
        <v>88</v>
      </c>
      <c r="BK165" s="158">
        <f>ROUND(I165*H165,2)</f>
        <v>0</v>
      </c>
      <c r="BL165" s="19" t="s">
        <v>198</v>
      </c>
      <c r="BM165" s="157" t="s">
        <v>2073</v>
      </c>
    </row>
    <row r="166" spans="1:47" s="2" customFormat="1" ht="18">
      <c r="A166" s="35"/>
      <c r="B166" s="36"/>
      <c r="C166" s="35"/>
      <c r="D166" s="160" t="s">
        <v>229</v>
      </c>
      <c r="E166" s="35"/>
      <c r="F166" s="176" t="s">
        <v>1982</v>
      </c>
      <c r="G166" s="35"/>
      <c r="H166" s="35"/>
      <c r="I166" s="177"/>
      <c r="J166" s="35"/>
      <c r="K166" s="35"/>
      <c r="L166" s="36"/>
      <c r="M166" s="178"/>
      <c r="N166" s="179"/>
      <c r="O166" s="56"/>
      <c r="P166" s="56"/>
      <c r="Q166" s="56"/>
      <c r="R166" s="56"/>
      <c r="S166" s="56"/>
      <c r="T166" s="57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9" t="s">
        <v>229</v>
      </c>
      <c r="AU166" s="19" t="s">
        <v>22</v>
      </c>
    </row>
    <row r="167" spans="1:65" s="2" customFormat="1" ht="14.4" customHeight="1">
      <c r="A167" s="35"/>
      <c r="B167" s="145"/>
      <c r="C167" s="146" t="s">
        <v>419</v>
      </c>
      <c r="D167" s="146" t="s">
        <v>193</v>
      </c>
      <c r="E167" s="147" t="s">
        <v>1747</v>
      </c>
      <c r="F167" s="148" t="s">
        <v>1748</v>
      </c>
      <c r="G167" s="149" t="s">
        <v>391</v>
      </c>
      <c r="H167" s="150">
        <v>2</v>
      </c>
      <c r="I167" s="151"/>
      <c r="J167" s="152">
        <f aca="true" t="shared" si="10" ref="J167:J173">ROUND(I167*H167,2)</f>
        <v>0</v>
      </c>
      <c r="K167" s="148" t="s">
        <v>197</v>
      </c>
      <c r="L167" s="36"/>
      <c r="M167" s="153" t="s">
        <v>3</v>
      </c>
      <c r="N167" s="154" t="s">
        <v>52</v>
      </c>
      <c r="O167" s="56"/>
      <c r="P167" s="155">
        <f aca="true" t="shared" si="11" ref="P167:P173">O167*H167</f>
        <v>0</v>
      </c>
      <c r="Q167" s="155">
        <v>0.12303</v>
      </c>
      <c r="R167" s="155">
        <f aca="true" t="shared" si="12" ref="R167:R173">Q167*H167</f>
        <v>0.24606</v>
      </c>
      <c r="S167" s="155">
        <v>0</v>
      </c>
      <c r="T167" s="156">
        <f aca="true" t="shared" si="13" ref="T167:T173"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198</v>
      </c>
      <c r="AT167" s="157" t="s">
        <v>193</v>
      </c>
      <c r="AU167" s="157" t="s">
        <v>22</v>
      </c>
      <c r="AY167" s="19" t="s">
        <v>191</v>
      </c>
      <c r="BE167" s="158">
        <f aca="true" t="shared" si="14" ref="BE167:BE173">IF(N167="základní",J167,0)</f>
        <v>0</v>
      </c>
      <c r="BF167" s="158">
        <f aca="true" t="shared" si="15" ref="BF167:BF173">IF(N167="snížená",J167,0)</f>
        <v>0</v>
      </c>
      <c r="BG167" s="158">
        <f aca="true" t="shared" si="16" ref="BG167:BG173">IF(N167="zákl. přenesená",J167,0)</f>
        <v>0</v>
      </c>
      <c r="BH167" s="158">
        <f aca="true" t="shared" si="17" ref="BH167:BH173">IF(N167="sníž. přenesená",J167,0)</f>
        <v>0</v>
      </c>
      <c r="BI167" s="158">
        <f aca="true" t="shared" si="18" ref="BI167:BI173">IF(N167="nulová",J167,0)</f>
        <v>0</v>
      </c>
      <c r="BJ167" s="19" t="s">
        <v>88</v>
      </c>
      <c r="BK167" s="158">
        <f aca="true" t="shared" si="19" ref="BK167:BK173">ROUND(I167*H167,2)</f>
        <v>0</v>
      </c>
      <c r="BL167" s="19" t="s">
        <v>198</v>
      </c>
      <c r="BM167" s="157" t="s">
        <v>2074</v>
      </c>
    </row>
    <row r="168" spans="1:65" s="2" customFormat="1" ht="14.4" customHeight="1">
      <c r="A168" s="35"/>
      <c r="B168" s="145"/>
      <c r="C168" s="180" t="s">
        <v>433</v>
      </c>
      <c r="D168" s="180" t="s">
        <v>264</v>
      </c>
      <c r="E168" s="181" t="s">
        <v>1750</v>
      </c>
      <c r="F168" s="182" t="s">
        <v>1751</v>
      </c>
      <c r="G168" s="183" t="s">
        <v>391</v>
      </c>
      <c r="H168" s="184">
        <v>2</v>
      </c>
      <c r="I168" s="185"/>
      <c r="J168" s="186">
        <f t="shared" si="10"/>
        <v>0</v>
      </c>
      <c r="K168" s="182" t="s">
        <v>197</v>
      </c>
      <c r="L168" s="187"/>
      <c r="M168" s="188" t="s">
        <v>3</v>
      </c>
      <c r="N168" s="189" t="s">
        <v>52</v>
      </c>
      <c r="O168" s="56"/>
      <c r="P168" s="155">
        <f t="shared" si="11"/>
        <v>0</v>
      </c>
      <c r="Q168" s="155">
        <v>0.0133</v>
      </c>
      <c r="R168" s="155">
        <f t="shared" si="12"/>
        <v>0.0266</v>
      </c>
      <c r="S168" s="155">
        <v>0</v>
      </c>
      <c r="T168" s="156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57" t="s">
        <v>244</v>
      </c>
      <c r="AT168" s="157" t="s">
        <v>264</v>
      </c>
      <c r="AU168" s="157" t="s">
        <v>22</v>
      </c>
      <c r="AY168" s="19" t="s">
        <v>191</v>
      </c>
      <c r="BE168" s="158">
        <f t="shared" si="14"/>
        <v>0</v>
      </c>
      <c r="BF168" s="158">
        <f t="shared" si="15"/>
        <v>0</v>
      </c>
      <c r="BG168" s="158">
        <f t="shared" si="16"/>
        <v>0</v>
      </c>
      <c r="BH168" s="158">
        <f t="shared" si="17"/>
        <v>0</v>
      </c>
      <c r="BI168" s="158">
        <f t="shared" si="18"/>
        <v>0</v>
      </c>
      <c r="BJ168" s="19" t="s">
        <v>88</v>
      </c>
      <c r="BK168" s="158">
        <f t="shared" si="19"/>
        <v>0</v>
      </c>
      <c r="BL168" s="19" t="s">
        <v>198</v>
      </c>
      <c r="BM168" s="157" t="s">
        <v>2075</v>
      </c>
    </row>
    <row r="169" spans="1:65" s="2" customFormat="1" ht="14.4" customHeight="1">
      <c r="A169" s="35"/>
      <c r="B169" s="145"/>
      <c r="C169" s="180" t="s">
        <v>438</v>
      </c>
      <c r="D169" s="180" t="s">
        <v>264</v>
      </c>
      <c r="E169" s="181" t="s">
        <v>1753</v>
      </c>
      <c r="F169" s="182" t="s">
        <v>1754</v>
      </c>
      <c r="G169" s="183" t="s">
        <v>391</v>
      </c>
      <c r="H169" s="184">
        <v>2</v>
      </c>
      <c r="I169" s="185"/>
      <c r="J169" s="186">
        <f t="shared" si="10"/>
        <v>0</v>
      </c>
      <c r="K169" s="182" t="s">
        <v>197</v>
      </c>
      <c r="L169" s="187"/>
      <c r="M169" s="188" t="s">
        <v>3</v>
      </c>
      <c r="N169" s="189" t="s">
        <v>52</v>
      </c>
      <c r="O169" s="56"/>
      <c r="P169" s="155">
        <f t="shared" si="11"/>
        <v>0</v>
      </c>
      <c r="Q169" s="155">
        <v>0.0009</v>
      </c>
      <c r="R169" s="155">
        <f t="shared" si="12"/>
        <v>0.0018</v>
      </c>
      <c r="S169" s="155">
        <v>0</v>
      </c>
      <c r="T169" s="156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244</v>
      </c>
      <c r="AT169" s="157" t="s">
        <v>264</v>
      </c>
      <c r="AU169" s="157" t="s">
        <v>22</v>
      </c>
      <c r="AY169" s="19" t="s">
        <v>191</v>
      </c>
      <c r="BE169" s="158">
        <f t="shared" si="14"/>
        <v>0</v>
      </c>
      <c r="BF169" s="158">
        <f t="shared" si="15"/>
        <v>0</v>
      </c>
      <c r="BG169" s="158">
        <f t="shared" si="16"/>
        <v>0</v>
      </c>
      <c r="BH169" s="158">
        <f t="shared" si="17"/>
        <v>0</v>
      </c>
      <c r="BI169" s="158">
        <f t="shared" si="18"/>
        <v>0</v>
      </c>
      <c r="BJ169" s="19" t="s">
        <v>88</v>
      </c>
      <c r="BK169" s="158">
        <f t="shared" si="19"/>
        <v>0</v>
      </c>
      <c r="BL169" s="19" t="s">
        <v>198</v>
      </c>
      <c r="BM169" s="157" t="s">
        <v>2076</v>
      </c>
    </row>
    <row r="170" spans="1:65" s="2" customFormat="1" ht="14.4" customHeight="1">
      <c r="A170" s="35"/>
      <c r="B170" s="145"/>
      <c r="C170" s="146" t="s">
        <v>442</v>
      </c>
      <c r="D170" s="146" t="s">
        <v>193</v>
      </c>
      <c r="E170" s="147" t="s">
        <v>1670</v>
      </c>
      <c r="F170" s="148" t="s">
        <v>1671</v>
      </c>
      <c r="G170" s="149" t="s">
        <v>391</v>
      </c>
      <c r="H170" s="150">
        <v>2</v>
      </c>
      <c r="I170" s="151"/>
      <c r="J170" s="152">
        <f t="shared" si="10"/>
        <v>0</v>
      </c>
      <c r="K170" s="148" t="s">
        <v>197</v>
      </c>
      <c r="L170" s="36"/>
      <c r="M170" s="153" t="s">
        <v>3</v>
      </c>
      <c r="N170" s="154" t="s">
        <v>52</v>
      </c>
      <c r="O170" s="56"/>
      <c r="P170" s="155">
        <f t="shared" si="11"/>
        <v>0</v>
      </c>
      <c r="Q170" s="155">
        <v>0.32906</v>
      </c>
      <c r="R170" s="155">
        <f t="shared" si="12"/>
        <v>0.65812</v>
      </c>
      <c r="S170" s="155">
        <v>0</v>
      </c>
      <c r="T170" s="156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57" t="s">
        <v>198</v>
      </c>
      <c r="AT170" s="157" t="s">
        <v>193</v>
      </c>
      <c r="AU170" s="157" t="s">
        <v>22</v>
      </c>
      <c r="AY170" s="19" t="s">
        <v>191</v>
      </c>
      <c r="BE170" s="158">
        <f t="shared" si="14"/>
        <v>0</v>
      </c>
      <c r="BF170" s="158">
        <f t="shared" si="15"/>
        <v>0</v>
      </c>
      <c r="BG170" s="158">
        <f t="shared" si="16"/>
        <v>0</v>
      </c>
      <c r="BH170" s="158">
        <f t="shared" si="17"/>
        <v>0</v>
      </c>
      <c r="BI170" s="158">
        <f t="shared" si="18"/>
        <v>0</v>
      </c>
      <c r="BJ170" s="19" t="s">
        <v>88</v>
      </c>
      <c r="BK170" s="158">
        <f t="shared" si="19"/>
        <v>0</v>
      </c>
      <c r="BL170" s="19" t="s">
        <v>198</v>
      </c>
      <c r="BM170" s="157" t="s">
        <v>2077</v>
      </c>
    </row>
    <row r="171" spans="1:65" s="2" customFormat="1" ht="14.4" customHeight="1">
      <c r="A171" s="35"/>
      <c r="B171" s="145"/>
      <c r="C171" s="180" t="s">
        <v>30</v>
      </c>
      <c r="D171" s="180" t="s">
        <v>264</v>
      </c>
      <c r="E171" s="181" t="s">
        <v>1673</v>
      </c>
      <c r="F171" s="182" t="s">
        <v>1674</v>
      </c>
      <c r="G171" s="183" t="s">
        <v>391</v>
      </c>
      <c r="H171" s="184">
        <v>2</v>
      </c>
      <c r="I171" s="185"/>
      <c r="J171" s="186">
        <f t="shared" si="10"/>
        <v>0</v>
      </c>
      <c r="K171" s="182" t="s">
        <v>197</v>
      </c>
      <c r="L171" s="187"/>
      <c r="M171" s="188" t="s">
        <v>3</v>
      </c>
      <c r="N171" s="189" t="s">
        <v>52</v>
      </c>
      <c r="O171" s="56"/>
      <c r="P171" s="155">
        <f t="shared" si="11"/>
        <v>0</v>
      </c>
      <c r="Q171" s="155">
        <v>0.014</v>
      </c>
      <c r="R171" s="155">
        <f t="shared" si="12"/>
        <v>0.028</v>
      </c>
      <c r="S171" s="155">
        <v>0</v>
      </c>
      <c r="T171" s="156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7" t="s">
        <v>244</v>
      </c>
      <c r="AT171" s="157" t="s">
        <v>264</v>
      </c>
      <c r="AU171" s="157" t="s">
        <v>22</v>
      </c>
      <c r="AY171" s="19" t="s">
        <v>191</v>
      </c>
      <c r="BE171" s="158">
        <f t="shared" si="14"/>
        <v>0</v>
      </c>
      <c r="BF171" s="158">
        <f t="shared" si="15"/>
        <v>0</v>
      </c>
      <c r="BG171" s="158">
        <f t="shared" si="16"/>
        <v>0</v>
      </c>
      <c r="BH171" s="158">
        <f t="shared" si="17"/>
        <v>0</v>
      </c>
      <c r="BI171" s="158">
        <f t="shared" si="18"/>
        <v>0</v>
      </c>
      <c r="BJ171" s="19" t="s">
        <v>88</v>
      </c>
      <c r="BK171" s="158">
        <f t="shared" si="19"/>
        <v>0</v>
      </c>
      <c r="BL171" s="19" t="s">
        <v>198</v>
      </c>
      <c r="BM171" s="157" t="s">
        <v>2078</v>
      </c>
    </row>
    <row r="172" spans="1:65" s="2" customFormat="1" ht="14.4" customHeight="1">
      <c r="A172" s="35"/>
      <c r="B172" s="145"/>
      <c r="C172" s="180" t="s">
        <v>451</v>
      </c>
      <c r="D172" s="180" t="s">
        <v>264</v>
      </c>
      <c r="E172" s="181" t="s">
        <v>1676</v>
      </c>
      <c r="F172" s="182" t="s">
        <v>1677</v>
      </c>
      <c r="G172" s="183" t="s">
        <v>391</v>
      </c>
      <c r="H172" s="184">
        <v>2</v>
      </c>
      <c r="I172" s="185"/>
      <c r="J172" s="186">
        <f t="shared" si="10"/>
        <v>0</v>
      </c>
      <c r="K172" s="182" t="s">
        <v>197</v>
      </c>
      <c r="L172" s="187"/>
      <c r="M172" s="188" t="s">
        <v>3</v>
      </c>
      <c r="N172" s="189" t="s">
        <v>52</v>
      </c>
      <c r="O172" s="56"/>
      <c r="P172" s="155">
        <f t="shared" si="11"/>
        <v>0</v>
      </c>
      <c r="Q172" s="155">
        <v>0.0019</v>
      </c>
      <c r="R172" s="155">
        <f t="shared" si="12"/>
        <v>0.0038</v>
      </c>
      <c r="S172" s="155">
        <v>0</v>
      </c>
      <c r="T172" s="156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244</v>
      </c>
      <c r="AT172" s="157" t="s">
        <v>264</v>
      </c>
      <c r="AU172" s="157" t="s">
        <v>22</v>
      </c>
      <c r="AY172" s="19" t="s">
        <v>191</v>
      </c>
      <c r="BE172" s="158">
        <f t="shared" si="14"/>
        <v>0</v>
      </c>
      <c r="BF172" s="158">
        <f t="shared" si="15"/>
        <v>0</v>
      </c>
      <c r="BG172" s="158">
        <f t="shared" si="16"/>
        <v>0</v>
      </c>
      <c r="BH172" s="158">
        <f t="shared" si="17"/>
        <v>0</v>
      </c>
      <c r="BI172" s="158">
        <f t="shared" si="18"/>
        <v>0</v>
      </c>
      <c r="BJ172" s="19" t="s">
        <v>88</v>
      </c>
      <c r="BK172" s="158">
        <f t="shared" si="19"/>
        <v>0</v>
      </c>
      <c r="BL172" s="19" t="s">
        <v>198</v>
      </c>
      <c r="BM172" s="157" t="s">
        <v>2079</v>
      </c>
    </row>
    <row r="173" spans="1:65" s="2" customFormat="1" ht="14.4" customHeight="1">
      <c r="A173" s="35"/>
      <c r="B173" s="145"/>
      <c r="C173" s="146" t="s">
        <v>455</v>
      </c>
      <c r="D173" s="146" t="s">
        <v>193</v>
      </c>
      <c r="E173" s="147" t="s">
        <v>1756</v>
      </c>
      <c r="F173" s="148" t="s">
        <v>1757</v>
      </c>
      <c r="G173" s="149" t="s">
        <v>222</v>
      </c>
      <c r="H173" s="150">
        <v>253.66</v>
      </c>
      <c r="I173" s="151"/>
      <c r="J173" s="152">
        <f t="shared" si="10"/>
        <v>0</v>
      </c>
      <c r="K173" s="148" t="s">
        <v>197</v>
      </c>
      <c r="L173" s="36"/>
      <c r="M173" s="153" t="s">
        <v>3</v>
      </c>
      <c r="N173" s="154" t="s">
        <v>52</v>
      </c>
      <c r="O173" s="56"/>
      <c r="P173" s="155">
        <f t="shared" si="11"/>
        <v>0</v>
      </c>
      <c r="Q173" s="155">
        <v>9E-05</v>
      </c>
      <c r="R173" s="155">
        <f t="shared" si="12"/>
        <v>0.0228294</v>
      </c>
      <c r="S173" s="155">
        <v>0</v>
      </c>
      <c r="T173" s="156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57" t="s">
        <v>198</v>
      </c>
      <c r="AT173" s="157" t="s">
        <v>193</v>
      </c>
      <c r="AU173" s="157" t="s">
        <v>22</v>
      </c>
      <c r="AY173" s="19" t="s">
        <v>191</v>
      </c>
      <c r="BE173" s="158">
        <f t="shared" si="14"/>
        <v>0</v>
      </c>
      <c r="BF173" s="158">
        <f t="shared" si="15"/>
        <v>0</v>
      </c>
      <c r="BG173" s="158">
        <f t="shared" si="16"/>
        <v>0</v>
      </c>
      <c r="BH173" s="158">
        <f t="shared" si="17"/>
        <v>0</v>
      </c>
      <c r="BI173" s="158">
        <f t="shared" si="18"/>
        <v>0</v>
      </c>
      <c r="BJ173" s="19" t="s">
        <v>88</v>
      </c>
      <c r="BK173" s="158">
        <f t="shared" si="19"/>
        <v>0</v>
      </c>
      <c r="BL173" s="19" t="s">
        <v>198</v>
      </c>
      <c r="BM173" s="157" t="s">
        <v>2080</v>
      </c>
    </row>
    <row r="174" spans="1:47" s="2" customFormat="1" ht="18">
      <c r="A174" s="35"/>
      <c r="B174" s="36"/>
      <c r="C174" s="35"/>
      <c r="D174" s="160" t="s">
        <v>229</v>
      </c>
      <c r="E174" s="35"/>
      <c r="F174" s="176" t="s">
        <v>1759</v>
      </c>
      <c r="G174" s="35"/>
      <c r="H174" s="35"/>
      <c r="I174" s="177"/>
      <c r="J174" s="35"/>
      <c r="K174" s="35"/>
      <c r="L174" s="36"/>
      <c r="M174" s="178"/>
      <c r="N174" s="179"/>
      <c r="O174" s="56"/>
      <c r="P174" s="56"/>
      <c r="Q174" s="56"/>
      <c r="R174" s="56"/>
      <c r="S174" s="56"/>
      <c r="T174" s="57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9" t="s">
        <v>229</v>
      </c>
      <c r="AU174" s="19" t="s">
        <v>22</v>
      </c>
    </row>
    <row r="175" spans="2:51" s="13" customFormat="1" ht="10">
      <c r="B175" s="159"/>
      <c r="D175" s="160" t="s">
        <v>200</v>
      </c>
      <c r="E175" s="161" t="s">
        <v>3</v>
      </c>
      <c r="F175" s="162" t="s">
        <v>2081</v>
      </c>
      <c r="H175" s="163">
        <v>253.66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200</v>
      </c>
      <c r="AU175" s="161" t="s">
        <v>22</v>
      </c>
      <c r="AV175" s="13" t="s">
        <v>22</v>
      </c>
      <c r="AW175" s="13" t="s">
        <v>41</v>
      </c>
      <c r="AX175" s="13" t="s">
        <v>88</v>
      </c>
      <c r="AY175" s="161" t="s">
        <v>191</v>
      </c>
    </row>
    <row r="176" spans="2:63" s="12" customFormat="1" ht="22.75" customHeight="1">
      <c r="B176" s="132"/>
      <c r="D176" s="133" t="s">
        <v>80</v>
      </c>
      <c r="E176" s="143" t="s">
        <v>1323</v>
      </c>
      <c r="F176" s="143" t="s">
        <v>1324</v>
      </c>
      <c r="I176" s="135"/>
      <c r="J176" s="144">
        <f>BK176</f>
        <v>0</v>
      </c>
      <c r="L176" s="132"/>
      <c r="M176" s="137"/>
      <c r="N176" s="138"/>
      <c r="O176" s="138"/>
      <c r="P176" s="139">
        <f>SUM(P177:P181)</f>
        <v>0</v>
      </c>
      <c r="Q176" s="138"/>
      <c r="R176" s="139">
        <f>SUM(R177:R181)</f>
        <v>0</v>
      </c>
      <c r="S176" s="138"/>
      <c r="T176" s="140">
        <f>SUM(T177:T181)</f>
        <v>0</v>
      </c>
      <c r="AR176" s="133" t="s">
        <v>88</v>
      </c>
      <c r="AT176" s="141" t="s">
        <v>80</v>
      </c>
      <c r="AU176" s="141" t="s">
        <v>88</v>
      </c>
      <c r="AY176" s="133" t="s">
        <v>191</v>
      </c>
      <c r="BK176" s="142">
        <f>SUM(BK177:BK181)</f>
        <v>0</v>
      </c>
    </row>
    <row r="177" spans="1:65" s="2" customFormat="1" ht="24.15" customHeight="1">
      <c r="A177" s="35"/>
      <c r="B177" s="145"/>
      <c r="C177" s="146" t="s">
        <v>460</v>
      </c>
      <c r="D177" s="146" t="s">
        <v>193</v>
      </c>
      <c r="E177" s="147" t="s">
        <v>1326</v>
      </c>
      <c r="F177" s="148" t="s">
        <v>1327</v>
      </c>
      <c r="G177" s="149" t="s">
        <v>252</v>
      </c>
      <c r="H177" s="150">
        <v>0.047</v>
      </c>
      <c r="I177" s="151"/>
      <c r="J177" s="152">
        <f>ROUND(I177*H177,2)</f>
        <v>0</v>
      </c>
      <c r="K177" s="148" t="s">
        <v>197</v>
      </c>
      <c r="L177" s="36"/>
      <c r="M177" s="153" t="s">
        <v>3</v>
      </c>
      <c r="N177" s="154" t="s">
        <v>52</v>
      </c>
      <c r="O177" s="56"/>
      <c r="P177" s="155">
        <f>O177*H177</f>
        <v>0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57" t="s">
        <v>198</v>
      </c>
      <c r="AT177" s="157" t="s">
        <v>193</v>
      </c>
      <c r="AU177" s="157" t="s">
        <v>22</v>
      </c>
      <c r="AY177" s="19" t="s">
        <v>191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9" t="s">
        <v>88</v>
      </c>
      <c r="BK177" s="158">
        <f>ROUND(I177*H177,2)</f>
        <v>0</v>
      </c>
      <c r="BL177" s="19" t="s">
        <v>198</v>
      </c>
      <c r="BM177" s="157" t="s">
        <v>2082</v>
      </c>
    </row>
    <row r="178" spans="1:65" s="2" customFormat="1" ht="14.4" customHeight="1">
      <c r="A178" s="35"/>
      <c r="B178" s="145"/>
      <c r="C178" s="146" t="s">
        <v>467</v>
      </c>
      <c r="D178" s="146" t="s">
        <v>193</v>
      </c>
      <c r="E178" s="147" t="s">
        <v>1330</v>
      </c>
      <c r="F178" s="148" t="s">
        <v>1331</v>
      </c>
      <c r="G178" s="149" t="s">
        <v>252</v>
      </c>
      <c r="H178" s="150">
        <v>0.047</v>
      </c>
      <c r="I178" s="151"/>
      <c r="J178" s="152">
        <f>ROUND(I178*H178,2)</f>
        <v>0</v>
      </c>
      <c r="K178" s="148" t="s">
        <v>197</v>
      </c>
      <c r="L178" s="36"/>
      <c r="M178" s="153" t="s">
        <v>3</v>
      </c>
      <c r="N178" s="154" t="s">
        <v>52</v>
      </c>
      <c r="O178" s="56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57" t="s">
        <v>198</v>
      </c>
      <c r="AT178" s="157" t="s">
        <v>193</v>
      </c>
      <c r="AU178" s="157" t="s">
        <v>22</v>
      </c>
      <c r="AY178" s="19" t="s">
        <v>191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9" t="s">
        <v>88</v>
      </c>
      <c r="BK178" s="158">
        <f>ROUND(I178*H178,2)</f>
        <v>0</v>
      </c>
      <c r="BL178" s="19" t="s">
        <v>198</v>
      </c>
      <c r="BM178" s="157" t="s">
        <v>2083</v>
      </c>
    </row>
    <row r="179" spans="1:65" s="2" customFormat="1" ht="24.15" customHeight="1">
      <c r="A179" s="35"/>
      <c r="B179" s="145"/>
      <c r="C179" s="146" t="s">
        <v>471</v>
      </c>
      <c r="D179" s="146" t="s">
        <v>193</v>
      </c>
      <c r="E179" s="147" t="s">
        <v>1334</v>
      </c>
      <c r="F179" s="148" t="s">
        <v>1335</v>
      </c>
      <c r="G179" s="149" t="s">
        <v>252</v>
      </c>
      <c r="H179" s="150">
        <v>0.235</v>
      </c>
      <c r="I179" s="151"/>
      <c r="J179" s="152">
        <f>ROUND(I179*H179,2)</f>
        <v>0</v>
      </c>
      <c r="K179" s="148" t="s">
        <v>197</v>
      </c>
      <c r="L179" s="36"/>
      <c r="M179" s="153" t="s">
        <v>3</v>
      </c>
      <c r="N179" s="154" t="s">
        <v>52</v>
      </c>
      <c r="O179" s="56"/>
      <c r="P179" s="155">
        <f>O179*H179</f>
        <v>0</v>
      </c>
      <c r="Q179" s="155">
        <v>0</v>
      </c>
      <c r="R179" s="155">
        <f>Q179*H179</f>
        <v>0</v>
      </c>
      <c r="S179" s="155">
        <v>0</v>
      </c>
      <c r="T179" s="15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198</v>
      </c>
      <c r="AT179" s="157" t="s">
        <v>193</v>
      </c>
      <c r="AU179" s="157" t="s">
        <v>22</v>
      </c>
      <c r="AY179" s="19" t="s">
        <v>191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9" t="s">
        <v>88</v>
      </c>
      <c r="BK179" s="158">
        <f>ROUND(I179*H179,2)</f>
        <v>0</v>
      </c>
      <c r="BL179" s="19" t="s">
        <v>198</v>
      </c>
      <c r="BM179" s="157" t="s">
        <v>2084</v>
      </c>
    </row>
    <row r="180" spans="2:51" s="13" customFormat="1" ht="10">
      <c r="B180" s="159"/>
      <c r="D180" s="160" t="s">
        <v>200</v>
      </c>
      <c r="E180" s="161" t="s">
        <v>3</v>
      </c>
      <c r="F180" s="162" t="s">
        <v>2085</v>
      </c>
      <c r="H180" s="163">
        <v>0.235</v>
      </c>
      <c r="I180" s="164"/>
      <c r="L180" s="159"/>
      <c r="M180" s="165"/>
      <c r="N180" s="166"/>
      <c r="O180" s="166"/>
      <c r="P180" s="166"/>
      <c r="Q180" s="166"/>
      <c r="R180" s="166"/>
      <c r="S180" s="166"/>
      <c r="T180" s="167"/>
      <c r="AT180" s="161" t="s">
        <v>200</v>
      </c>
      <c r="AU180" s="161" t="s">
        <v>22</v>
      </c>
      <c r="AV180" s="13" t="s">
        <v>22</v>
      </c>
      <c r="AW180" s="13" t="s">
        <v>41</v>
      </c>
      <c r="AX180" s="13" t="s">
        <v>88</v>
      </c>
      <c r="AY180" s="161" t="s">
        <v>191</v>
      </c>
    </row>
    <row r="181" spans="1:65" s="2" customFormat="1" ht="24.15" customHeight="1">
      <c r="A181" s="35"/>
      <c r="B181" s="145"/>
      <c r="C181" s="146" t="s">
        <v>1031</v>
      </c>
      <c r="D181" s="146" t="s">
        <v>193</v>
      </c>
      <c r="E181" s="147" t="s">
        <v>1991</v>
      </c>
      <c r="F181" s="148" t="s">
        <v>1992</v>
      </c>
      <c r="G181" s="149" t="s">
        <v>252</v>
      </c>
      <c r="H181" s="150">
        <v>0.047</v>
      </c>
      <c r="I181" s="151"/>
      <c r="J181" s="152">
        <f>ROUND(I181*H181,2)</f>
        <v>0</v>
      </c>
      <c r="K181" s="148" t="s">
        <v>197</v>
      </c>
      <c r="L181" s="36"/>
      <c r="M181" s="153" t="s">
        <v>3</v>
      </c>
      <c r="N181" s="154" t="s">
        <v>52</v>
      </c>
      <c r="O181" s="56"/>
      <c r="P181" s="155">
        <f>O181*H181</f>
        <v>0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57" t="s">
        <v>198</v>
      </c>
      <c r="AT181" s="157" t="s">
        <v>193</v>
      </c>
      <c r="AU181" s="157" t="s">
        <v>22</v>
      </c>
      <c r="AY181" s="19" t="s">
        <v>191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9" t="s">
        <v>88</v>
      </c>
      <c r="BK181" s="158">
        <f>ROUND(I181*H181,2)</f>
        <v>0</v>
      </c>
      <c r="BL181" s="19" t="s">
        <v>198</v>
      </c>
      <c r="BM181" s="157" t="s">
        <v>2086</v>
      </c>
    </row>
    <row r="182" spans="2:63" s="12" customFormat="1" ht="22.75" customHeight="1">
      <c r="B182" s="132"/>
      <c r="D182" s="133" t="s">
        <v>80</v>
      </c>
      <c r="E182" s="143" t="s">
        <v>465</v>
      </c>
      <c r="F182" s="143" t="s">
        <v>466</v>
      </c>
      <c r="I182" s="135"/>
      <c r="J182" s="144">
        <f>BK182</f>
        <v>0</v>
      </c>
      <c r="L182" s="132"/>
      <c r="M182" s="137"/>
      <c r="N182" s="138"/>
      <c r="O182" s="138"/>
      <c r="P182" s="139">
        <f>SUM(P183:P184)</f>
        <v>0</v>
      </c>
      <c r="Q182" s="138"/>
      <c r="R182" s="139">
        <f>SUM(R183:R184)</f>
        <v>0</v>
      </c>
      <c r="S182" s="138"/>
      <c r="T182" s="140">
        <f>SUM(T183:T184)</f>
        <v>0</v>
      </c>
      <c r="AR182" s="133" t="s">
        <v>88</v>
      </c>
      <c r="AT182" s="141" t="s">
        <v>80</v>
      </c>
      <c r="AU182" s="141" t="s">
        <v>88</v>
      </c>
      <c r="AY182" s="133" t="s">
        <v>191</v>
      </c>
      <c r="BK182" s="142">
        <f>SUM(BK183:BK184)</f>
        <v>0</v>
      </c>
    </row>
    <row r="183" spans="1:65" s="2" customFormat="1" ht="24.15" customHeight="1">
      <c r="A183" s="35"/>
      <c r="B183" s="145"/>
      <c r="C183" s="146" t="s">
        <v>1035</v>
      </c>
      <c r="D183" s="146" t="s">
        <v>193</v>
      </c>
      <c r="E183" s="147" t="s">
        <v>1353</v>
      </c>
      <c r="F183" s="148" t="s">
        <v>1354</v>
      </c>
      <c r="G183" s="149" t="s">
        <v>252</v>
      </c>
      <c r="H183" s="150">
        <v>2.514</v>
      </c>
      <c r="I183" s="151"/>
      <c r="J183" s="152">
        <f>ROUND(I183*H183,2)</f>
        <v>0</v>
      </c>
      <c r="K183" s="148" t="s">
        <v>197</v>
      </c>
      <c r="L183" s="36"/>
      <c r="M183" s="153" t="s">
        <v>3</v>
      </c>
      <c r="N183" s="154" t="s">
        <v>52</v>
      </c>
      <c r="O183" s="56"/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57" t="s">
        <v>198</v>
      </c>
      <c r="AT183" s="157" t="s">
        <v>193</v>
      </c>
      <c r="AU183" s="157" t="s">
        <v>22</v>
      </c>
      <c r="AY183" s="19" t="s">
        <v>191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9" t="s">
        <v>88</v>
      </c>
      <c r="BK183" s="158">
        <f>ROUND(I183*H183,2)</f>
        <v>0</v>
      </c>
      <c r="BL183" s="19" t="s">
        <v>198</v>
      </c>
      <c r="BM183" s="157" t="s">
        <v>2087</v>
      </c>
    </row>
    <row r="184" spans="1:65" s="2" customFormat="1" ht="24.15" customHeight="1">
      <c r="A184" s="35"/>
      <c r="B184" s="145"/>
      <c r="C184" s="146" t="s">
        <v>1039</v>
      </c>
      <c r="D184" s="146" t="s">
        <v>193</v>
      </c>
      <c r="E184" s="147" t="s">
        <v>1357</v>
      </c>
      <c r="F184" s="148" t="s">
        <v>1358</v>
      </c>
      <c r="G184" s="149" t="s">
        <v>252</v>
      </c>
      <c r="H184" s="150">
        <v>2.514</v>
      </c>
      <c r="I184" s="151"/>
      <c r="J184" s="152">
        <f>ROUND(I184*H184,2)</f>
        <v>0</v>
      </c>
      <c r="K184" s="148" t="s">
        <v>197</v>
      </c>
      <c r="L184" s="36"/>
      <c r="M184" s="153" t="s">
        <v>3</v>
      </c>
      <c r="N184" s="154" t="s">
        <v>52</v>
      </c>
      <c r="O184" s="56"/>
      <c r="P184" s="155">
        <f>O184*H184</f>
        <v>0</v>
      </c>
      <c r="Q184" s="155">
        <v>0</v>
      </c>
      <c r="R184" s="155">
        <f>Q184*H184</f>
        <v>0</v>
      </c>
      <c r="S184" s="155">
        <v>0</v>
      </c>
      <c r="T184" s="15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7" t="s">
        <v>198</v>
      </c>
      <c r="AT184" s="157" t="s">
        <v>193</v>
      </c>
      <c r="AU184" s="157" t="s">
        <v>22</v>
      </c>
      <c r="AY184" s="19" t="s">
        <v>191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9" t="s">
        <v>88</v>
      </c>
      <c r="BK184" s="158">
        <f>ROUND(I184*H184,2)</f>
        <v>0</v>
      </c>
      <c r="BL184" s="19" t="s">
        <v>198</v>
      </c>
      <c r="BM184" s="157" t="s">
        <v>2088</v>
      </c>
    </row>
    <row r="185" spans="2:63" s="12" customFormat="1" ht="25.9" customHeight="1">
      <c r="B185" s="132"/>
      <c r="D185" s="133" t="s">
        <v>80</v>
      </c>
      <c r="E185" s="134" t="s">
        <v>813</v>
      </c>
      <c r="F185" s="134" t="s">
        <v>814</v>
      </c>
      <c r="I185" s="135"/>
      <c r="J185" s="136">
        <f>BK185</f>
        <v>0</v>
      </c>
      <c r="L185" s="132"/>
      <c r="M185" s="137"/>
      <c r="N185" s="138"/>
      <c r="O185" s="138"/>
      <c r="P185" s="139">
        <f>P186+P189</f>
        <v>0</v>
      </c>
      <c r="Q185" s="138"/>
      <c r="R185" s="139">
        <f>R186+R189</f>
        <v>0.0200622</v>
      </c>
      <c r="S185" s="138"/>
      <c r="T185" s="140">
        <f>T186+T189</f>
        <v>0</v>
      </c>
      <c r="AR185" s="133" t="s">
        <v>22</v>
      </c>
      <c r="AT185" s="141" t="s">
        <v>80</v>
      </c>
      <c r="AU185" s="141" t="s">
        <v>81</v>
      </c>
      <c r="AY185" s="133" t="s">
        <v>191</v>
      </c>
      <c r="BK185" s="142">
        <f>BK186+BK189</f>
        <v>0</v>
      </c>
    </row>
    <row r="186" spans="2:63" s="12" customFormat="1" ht="22.75" customHeight="1">
      <c r="B186" s="132"/>
      <c r="D186" s="133" t="s">
        <v>80</v>
      </c>
      <c r="E186" s="143" t="s">
        <v>1777</v>
      </c>
      <c r="F186" s="143" t="s">
        <v>1778</v>
      </c>
      <c r="I186" s="135"/>
      <c r="J186" s="144">
        <f>BK186</f>
        <v>0</v>
      </c>
      <c r="L186" s="132"/>
      <c r="M186" s="137"/>
      <c r="N186" s="138"/>
      <c r="O186" s="138"/>
      <c r="P186" s="139">
        <f>SUM(P187:P188)</f>
        <v>0</v>
      </c>
      <c r="Q186" s="138"/>
      <c r="R186" s="139">
        <f>SUM(R187:R188)</f>
        <v>0.0023060000000000003</v>
      </c>
      <c r="S186" s="138"/>
      <c r="T186" s="140">
        <f>SUM(T187:T188)</f>
        <v>0</v>
      </c>
      <c r="AR186" s="133" t="s">
        <v>22</v>
      </c>
      <c r="AT186" s="141" t="s">
        <v>80</v>
      </c>
      <c r="AU186" s="141" t="s">
        <v>88</v>
      </c>
      <c r="AY186" s="133" t="s">
        <v>191</v>
      </c>
      <c r="BK186" s="142">
        <f>SUM(BK187:BK188)</f>
        <v>0</v>
      </c>
    </row>
    <row r="187" spans="1:65" s="2" customFormat="1" ht="24.15" customHeight="1">
      <c r="A187" s="35"/>
      <c r="B187" s="145"/>
      <c r="C187" s="146" t="s">
        <v>1043</v>
      </c>
      <c r="D187" s="146" t="s">
        <v>193</v>
      </c>
      <c r="E187" s="147" t="s">
        <v>1780</v>
      </c>
      <c r="F187" s="148" t="s">
        <v>1781</v>
      </c>
      <c r="G187" s="149" t="s">
        <v>222</v>
      </c>
      <c r="H187" s="150">
        <v>230.6</v>
      </c>
      <c r="I187" s="151"/>
      <c r="J187" s="152">
        <f>ROUND(I187*H187,2)</f>
        <v>0</v>
      </c>
      <c r="K187" s="148" t="s">
        <v>197</v>
      </c>
      <c r="L187" s="36"/>
      <c r="M187" s="153" t="s">
        <v>3</v>
      </c>
      <c r="N187" s="154" t="s">
        <v>52</v>
      </c>
      <c r="O187" s="56"/>
      <c r="P187" s="155">
        <f>O187*H187</f>
        <v>0</v>
      </c>
      <c r="Q187" s="155">
        <v>1E-05</v>
      </c>
      <c r="R187" s="155">
        <f>Q187*H187</f>
        <v>0.0023060000000000003</v>
      </c>
      <c r="S187" s="155">
        <v>0</v>
      </c>
      <c r="T187" s="15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57" t="s">
        <v>296</v>
      </c>
      <c r="AT187" s="157" t="s">
        <v>193</v>
      </c>
      <c r="AU187" s="157" t="s">
        <v>22</v>
      </c>
      <c r="AY187" s="19" t="s">
        <v>191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9" t="s">
        <v>88</v>
      </c>
      <c r="BK187" s="158">
        <f>ROUND(I187*H187,2)</f>
        <v>0</v>
      </c>
      <c r="BL187" s="19" t="s">
        <v>296</v>
      </c>
      <c r="BM187" s="157" t="s">
        <v>2089</v>
      </c>
    </row>
    <row r="188" spans="1:47" s="2" customFormat="1" ht="27">
      <c r="A188" s="35"/>
      <c r="B188" s="36"/>
      <c r="C188" s="35"/>
      <c r="D188" s="160" t="s">
        <v>229</v>
      </c>
      <c r="E188" s="35"/>
      <c r="F188" s="176" t="s">
        <v>1783</v>
      </c>
      <c r="G188" s="35"/>
      <c r="H188" s="35"/>
      <c r="I188" s="177"/>
      <c r="J188" s="35"/>
      <c r="K188" s="35"/>
      <c r="L188" s="36"/>
      <c r="M188" s="178"/>
      <c r="N188" s="179"/>
      <c r="O188" s="56"/>
      <c r="P188" s="56"/>
      <c r="Q188" s="56"/>
      <c r="R188" s="56"/>
      <c r="S188" s="56"/>
      <c r="T188" s="57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9" t="s">
        <v>229</v>
      </c>
      <c r="AU188" s="19" t="s">
        <v>22</v>
      </c>
    </row>
    <row r="189" spans="2:63" s="12" customFormat="1" ht="22.75" customHeight="1">
      <c r="B189" s="132"/>
      <c r="D189" s="133" t="s">
        <v>80</v>
      </c>
      <c r="E189" s="143" t="s">
        <v>1784</v>
      </c>
      <c r="F189" s="143" t="s">
        <v>1785</v>
      </c>
      <c r="I189" s="135"/>
      <c r="J189" s="144">
        <f>BK189</f>
        <v>0</v>
      </c>
      <c r="L189" s="132"/>
      <c r="M189" s="137"/>
      <c r="N189" s="138"/>
      <c r="O189" s="138"/>
      <c r="P189" s="139">
        <f>SUM(P190:P194)</f>
        <v>0</v>
      </c>
      <c r="Q189" s="138"/>
      <c r="R189" s="139">
        <f>SUM(R190:R194)</f>
        <v>0.0177562</v>
      </c>
      <c r="S189" s="138"/>
      <c r="T189" s="140">
        <f>SUM(T190:T194)</f>
        <v>0</v>
      </c>
      <c r="AR189" s="133" t="s">
        <v>22</v>
      </c>
      <c r="AT189" s="141" t="s">
        <v>80</v>
      </c>
      <c r="AU189" s="141" t="s">
        <v>88</v>
      </c>
      <c r="AY189" s="133" t="s">
        <v>191</v>
      </c>
      <c r="BK189" s="142">
        <f>SUM(BK190:BK194)</f>
        <v>0</v>
      </c>
    </row>
    <row r="190" spans="1:65" s="2" customFormat="1" ht="24.15" customHeight="1">
      <c r="A190" s="35"/>
      <c r="B190" s="145"/>
      <c r="C190" s="146" t="s">
        <v>1048</v>
      </c>
      <c r="D190" s="146" t="s">
        <v>193</v>
      </c>
      <c r="E190" s="147" t="s">
        <v>1787</v>
      </c>
      <c r="F190" s="148" t="s">
        <v>1788</v>
      </c>
      <c r="G190" s="149" t="s">
        <v>222</v>
      </c>
      <c r="H190" s="150">
        <v>253.66</v>
      </c>
      <c r="I190" s="151"/>
      <c r="J190" s="152">
        <f>ROUND(I190*H190,2)</f>
        <v>0</v>
      </c>
      <c r="K190" s="148" t="s">
        <v>197</v>
      </c>
      <c r="L190" s="36"/>
      <c r="M190" s="153" t="s">
        <v>3</v>
      </c>
      <c r="N190" s="154" t="s">
        <v>52</v>
      </c>
      <c r="O190" s="56"/>
      <c r="P190" s="155">
        <f>O190*H190</f>
        <v>0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296</v>
      </c>
      <c r="AT190" s="157" t="s">
        <v>193</v>
      </c>
      <c r="AU190" s="157" t="s">
        <v>22</v>
      </c>
      <c r="AY190" s="19" t="s">
        <v>191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9" t="s">
        <v>88</v>
      </c>
      <c r="BK190" s="158">
        <f>ROUND(I190*H190,2)</f>
        <v>0</v>
      </c>
      <c r="BL190" s="19" t="s">
        <v>296</v>
      </c>
      <c r="BM190" s="157" t="s">
        <v>2090</v>
      </c>
    </row>
    <row r="191" spans="2:51" s="13" customFormat="1" ht="10">
      <c r="B191" s="159"/>
      <c r="D191" s="160" t="s">
        <v>200</v>
      </c>
      <c r="E191" s="161" t="s">
        <v>3</v>
      </c>
      <c r="F191" s="162" t="s">
        <v>2081</v>
      </c>
      <c r="H191" s="163">
        <v>253.66</v>
      </c>
      <c r="I191" s="164"/>
      <c r="L191" s="159"/>
      <c r="M191" s="165"/>
      <c r="N191" s="166"/>
      <c r="O191" s="166"/>
      <c r="P191" s="166"/>
      <c r="Q191" s="166"/>
      <c r="R191" s="166"/>
      <c r="S191" s="166"/>
      <c r="T191" s="167"/>
      <c r="AT191" s="161" t="s">
        <v>200</v>
      </c>
      <c r="AU191" s="161" t="s">
        <v>22</v>
      </c>
      <c r="AV191" s="13" t="s">
        <v>22</v>
      </c>
      <c r="AW191" s="13" t="s">
        <v>41</v>
      </c>
      <c r="AX191" s="13" t="s">
        <v>88</v>
      </c>
      <c r="AY191" s="161" t="s">
        <v>191</v>
      </c>
    </row>
    <row r="192" spans="1:65" s="2" customFormat="1" ht="14.4" customHeight="1">
      <c r="A192" s="35"/>
      <c r="B192" s="145"/>
      <c r="C192" s="180" t="s">
        <v>1053</v>
      </c>
      <c r="D192" s="180" t="s">
        <v>264</v>
      </c>
      <c r="E192" s="181" t="s">
        <v>1791</v>
      </c>
      <c r="F192" s="182" t="s">
        <v>1792</v>
      </c>
      <c r="G192" s="183" t="s">
        <v>222</v>
      </c>
      <c r="H192" s="184">
        <v>253.66</v>
      </c>
      <c r="I192" s="185"/>
      <c r="J192" s="186">
        <f>ROUND(I192*H192,2)</f>
        <v>0</v>
      </c>
      <c r="K192" s="182" t="s">
        <v>197</v>
      </c>
      <c r="L192" s="187"/>
      <c r="M192" s="188" t="s">
        <v>3</v>
      </c>
      <c r="N192" s="189" t="s">
        <v>52</v>
      </c>
      <c r="O192" s="56"/>
      <c r="P192" s="155">
        <f>O192*H192</f>
        <v>0</v>
      </c>
      <c r="Q192" s="155">
        <v>7E-05</v>
      </c>
      <c r="R192" s="155">
        <f>Q192*H192</f>
        <v>0.0177562</v>
      </c>
      <c r="S192" s="155">
        <v>0</v>
      </c>
      <c r="T192" s="15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57" t="s">
        <v>388</v>
      </c>
      <c r="AT192" s="157" t="s">
        <v>264</v>
      </c>
      <c r="AU192" s="157" t="s">
        <v>22</v>
      </c>
      <c r="AY192" s="19" t="s">
        <v>191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9" t="s">
        <v>88</v>
      </c>
      <c r="BK192" s="158">
        <f>ROUND(I192*H192,2)</f>
        <v>0</v>
      </c>
      <c r="BL192" s="19" t="s">
        <v>296</v>
      </c>
      <c r="BM192" s="157" t="s">
        <v>2091</v>
      </c>
    </row>
    <row r="193" spans="2:51" s="13" customFormat="1" ht="10">
      <c r="B193" s="159"/>
      <c r="D193" s="160" t="s">
        <v>200</v>
      </c>
      <c r="E193" s="161" t="s">
        <v>3</v>
      </c>
      <c r="F193" s="162" t="s">
        <v>2081</v>
      </c>
      <c r="H193" s="163">
        <v>253.66</v>
      </c>
      <c r="I193" s="164"/>
      <c r="L193" s="159"/>
      <c r="M193" s="165"/>
      <c r="N193" s="166"/>
      <c r="O193" s="166"/>
      <c r="P193" s="166"/>
      <c r="Q193" s="166"/>
      <c r="R193" s="166"/>
      <c r="S193" s="166"/>
      <c r="T193" s="167"/>
      <c r="AT193" s="161" t="s">
        <v>200</v>
      </c>
      <c r="AU193" s="161" t="s">
        <v>22</v>
      </c>
      <c r="AV193" s="13" t="s">
        <v>22</v>
      </c>
      <c r="AW193" s="13" t="s">
        <v>41</v>
      </c>
      <c r="AX193" s="13" t="s">
        <v>88</v>
      </c>
      <c r="AY193" s="161" t="s">
        <v>191</v>
      </c>
    </row>
    <row r="194" spans="1:65" s="2" customFormat="1" ht="24.15" customHeight="1">
      <c r="A194" s="35"/>
      <c r="B194" s="145"/>
      <c r="C194" s="146" t="s">
        <v>1058</v>
      </c>
      <c r="D194" s="146" t="s">
        <v>193</v>
      </c>
      <c r="E194" s="147" t="s">
        <v>1795</v>
      </c>
      <c r="F194" s="148" t="s">
        <v>1796</v>
      </c>
      <c r="G194" s="149" t="s">
        <v>252</v>
      </c>
      <c r="H194" s="150">
        <v>0.018</v>
      </c>
      <c r="I194" s="151"/>
      <c r="J194" s="152">
        <f>ROUND(I194*H194,2)</f>
        <v>0</v>
      </c>
      <c r="K194" s="148" t="s">
        <v>197</v>
      </c>
      <c r="L194" s="36"/>
      <c r="M194" s="198" t="s">
        <v>3</v>
      </c>
      <c r="N194" s="199" t="s">
        <v>52</v>
      </c>
      <c r="O194" s="200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57" t="s">
        <v>296</v>
      </c>
      <c r="AT194" s="157" t="s">
        <v>193</v>
      </c>
      <c r="AU194" s="157" t="s">
        <v>22</v>
      </c>
      <c r="AY194" s="19" t="s">
        <v>191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9" t="s">
        <v>88</v>
      </c>
      <c r="BK194" s="158">
        <f>ROUND(I194*H194,2)</f>
        <v>0</v>
      </c>
      <c r="BL194" s="19" t="s">
        <v>296</v>
      </c>
      <c r="BM194" s="157" t="s">
        <v>2092</v>
      </c>
    </row>
    <row r="195" spans="1:31" s="2" customFormat="1" ht="7" customHeight="1">
      <c r="A195" s="35"/>
      <c r="B195" s="45"/>
      <c r="C195" s="46"/>
      <c r="D195" s="46"/>
      <c r="E195" s="46"/>
      <c r="F195" s="46"/>
      <c r="G195" s="46"/>
      <c r="H195" s="46"/>
      <c r="I195" s="46"/>
      <c r="J195" s="46"/>
      <c r="K195" s="46"/>
      <c r="L195" s="36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autoFilter ref="C93:K194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139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1079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2093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ROUND(J91,2)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ROUND((SUM(BE91:BE175)),2)</f>
        <v>0</v>
      </c>
      <c r="G35" s="35"/>
      <c r="H35" s="35"/>
      <c r="I35" s="104">
        <v>0.21</v>
      </c>
      <c r="J35" s="103">
        <f>ROUND(((SUM(BE91:BE175))*I35),2)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ROUND((SUM(BF91:BF175)),2)</f>
        <v>0</v>
      </c>
      <c r="G36" s="35"/>
      <c r="H36" s="35"/>
      <c r="I36" s="104">
        <v>0.15</v>
      </c>
      <c r="J36" s="103">
        <f>ROUND(((SUM(BF91:BF175))*I36),2)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ROUND((SUM(BG91:BG175)),2)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ROUND((SUM(BH91:BH175)),2)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ROUND((SUM(BI91:BI175)),2)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1079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308 - Splašková kanalizace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J91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J92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J93</f>
        <v>0</v>
      </c>
      <c r="L65" s="118"/>
    </row>
    <row r="66" spans="2:12" s="10" customFormat="1" ht="19.9" customHeight="1">
      <c r="B66" s="118"/>
      <c r="D66" s="119" t="s">
        <v>871</v>
      </c>
      <c r="E66" s="120"/>
      <c r="F66" s="120"/>
      <c r="G66" s="120"/>
      <c r="H66" s="120"/>
      <c r="I66" s="120"/>
      <c r="J66" s="121">
        <f>J136</f>
        <v>0</v>
      </c>
      <c r="L66" s="118"/>
    </row>
    <row r="67" spans="2:12" s="10" customFormat="1" ht="19.9" customHeight="1">
      <c r="B67" s="118"/>
      <c r="D67" s="119" t="s">
        <v>872</v>
      </c>
      <c r="E67" s="120"/>
      <c r="F67" s="120"/>
      <c r="G67" s="120"/>
      <c r="H67" s="120"/>
      <c r="I67" s="120"/>
      <c r="J67" s="121">
        <f>J143</f>
        <v>0</v>
      </c>
      <c r="L67" s="118"/>
    </row>
    <row r="68" spans="2:12" s="10" customFormat="1" ht="19.9" customHeight="1">
      <c r="B68" s="118"/>
      <c r="D68" s="119" t="s">
        <v>174</v>
      </c>
      <c r="E68" s="120"/>
      <c r="F68" s="120"/>
      <c r="G68" s="120"/>
      <c r="H68" s="120"/>
      <c r="I68" s="120"/>
      <c r="J68" s="121">
        <f>J168</f>
        <v>0</v>
      </c>
      <c r="L68" s="118"/>
    </row>
    <row r="69" spans="2:12" s="10" customFormat="1" ht="19.9" customHeight="1">
      <c r="B69" s="118"/>
      <c r="D69" s="119" t="s">
        <v>175</v>
      </c>
      <c r="E69" s="120"/>
      <c r="F69" s="120"/>
      <c r="G69" s="120"/>
      <c r="H69" s="120"/>
      <c r="I69" s="120"/>
      <c r="J69" s="121">
        <f>J173</f>
        <v>0</v>
      </c>
      <c r="L69" s="118"/>
    </row>
    <row r="70" spans="1:31" s="2" customFormat="1" ht="21.75" customHeight="1">
      <c r="A70" s="35"/>
      <c r="B70" s="36"/>
      <c r="C70" s="35"/>
      <c r="D70" s="35"/>
      <c r="E70" s="35"/>
      <c r="F70" s="35"/>
      <c r="G70" s="35"/>
      <c r="H70" s="35"/>
      <c r="I70" s="35"/>
      <c r="J70" s="35"/>
      <c r="K70" s="35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7" customHeight="1">
      <c r="A71" s="35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7" customHeight="1">
      <c r="A75" s="35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5" customHeight="1">
      <c r="A76" s="35"/>
      <c r="B76" s="36"/>
      <c r="C76" s="23" t="s">
        <v>176</v>
      </c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7" customHeight="1">
      <c r="A77" s="35"/>
      <c r="B77" s="36"/>
      <c r="C77" s="35"/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17</v>
      </c>
      <c r="D78" s="35"/>
      <c r="E78" s="35"/>
      <c r="F78" s="35"/>
      <c r="G78" s="35"/>
      <c r="H78" s="35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5"/>
      <c r="D79" s="35"/>
      <c r="E79" s="337" t="str">
        <f>E7</f>
        <v>Výstavba ZTV Za Školou II. etapa - aktualizace</v>
      </c>
      <c r="F79" s="338"/>
      <c r="G79" s="338"/>
      <c r="H79" s="338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2:12" s="1" customFormat="1" ht="12" customHeight="1">
      <c r="B80" s="22"/>
      <c r="C80" s="29" t="s">
        <v>162</v>
      </c>
      <c r="L80" s="22"/>
    </row>
    <row r="81" spans="1:31" s="2" customFormat="1" ht="16.5" customHeight="1">
      <c r="A81" s="35"/>
      <c r="B81" s="36"/>
      <c r="C81" s="35"/>
      <c r="D81" s="35"/>
      <c r="E81" s="337" t="s">
        <v>1079</v>
      </c>
      <c r="F81" s="339"/>
      <c r="G81" s="339"/>
      <c r="H81" s="339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164</v>
      </c>
      <c r="D82" s="35"/>
      <c r="E82" s="35"/>
      <c r="F82" s="35"/>
      <c r="G82" s="35"/>
      <c r="H82" s="35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5"/>
      <c r="D83" s="35"/>
      <c r="E83" s="295" t="str">
        <f>E11</f>
        <v>SO 308 - Splašková kanalizace</v>
      </c>
      <c r="F83" s="339"/>
      <c r="G83" s="339"/>
      <c r="H83" s="339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23</v>
      </c>
      <c r="D85" s="35"/>
      <c r="E85" s="35"/>
      <c r="F85" s="27" t="str">
        <f>F14</f>
        <v>Dačice</v>
      </c>
      <c r="G85" s="35"/>
      <c r="H85" s="35"/>
      <c r="I85" s="29" t="s">
        <v>25</v>
      </c>
      <c r="J85" s="53" t="str">
        <f>IF(J14="","",J14)</f>
        <v>3. 1. 2022</v>
      </c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7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31</v>
      </c>
      <c r="D87" s="35"/>
      <c r="E87" s="35"/>
      <c r="F87" s="27" t="str">
        <f>E17</f>
        <v>Město Dačice, Krajířova 27, 38013 Dačice</v>
      </c>
      <c r="G87" s="35"/>
      <c r="H87" s="35"/>
      <c r="I87" s="29" t="s">
        <v>38</v>
      </c>
      <c r="J87" s="33" t="str">
        <f>E23</f>
        <v>Ing. arch. Martin Jirovský Ph.D., MBA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40" customHeight="1">
      <c r="A88" s="35"/>
      <c r="B88" s="36"/>
      <c r="C88" s="29" t="s">
        <v>36</v>
      </c>
      <c r="D88" s="35"/>
      <c r="E88" s="35"/>
      <c r="F88" s="27" t="str">
        <f>IF(E20="","",E20)</f>
        <v>Vyplň údaj</v>
      </c>
      <c r="G88" s="35"/>
      <c r="H88" s="35"/>
      <c r="I88" s="29" t="s">
        <v>42</v>
      </c>
      <c r="J88" s="33" t="str">
        <f>E26</f>
        <v>Ateliér M.A.A.T., s.r.o.; Petra Stejskalová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2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22"/>
      <c r="B90" s="123"/>
      <c r="C90" s="124" t="s">
        <v>177</v>
      </c>
      <c r="D90" s="125" t="s">
        <v>66</v>
      </c>
      <c r="E90" s="125" t="s">
        <v>62</v>
      </c>
      <c r="F90" s="125" t="s">
        <v>63</v>
      </c>
      <c r="G90" s="125" t="s">
        <v>178</v>
      </c>
      <c r="H90" s="125" t="s">
        <v>179</v>
      </c>
      <c r="I90" s="125" t="s">
        <v>180</v>
      </c>
      <c r="J90" s="125" t="s">
        <v>168</v>
      </c>
      <c r="K90" s="126" t="s">
        <v>181</v>
      </c>
      <c r="L90" s="127"/>
      <c r="M90" s="60" t="s">
        <v>3</v>
      </c>
      <c r="N90" s="61" t="s">
        <v>51</v>
      </c>
      <c r="O90" s="61" t="s">
        <v>182</v>
      </c>
      <c r="P90" s="61" t="s">
        <v>183</v>
      </c>
      <c r="Q90" s="61" t="s">
        <v>184</v>
      </c>
      <c r="R90" s="61" t="s">
        <v>185</v>
      </c>
      <c r="S90" s="61" t="s">
        <v>186</v>
      </c>
      <c r="T90" s="62" t="s">
        <v>187</v>
      </c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</row>
    <row r="91" spans="1:63" s="2" customFormat="1" ht="22.75" customHeight="1">
      <c r="A91" s="35"/>
      <c r="B91" s="36"/>
      <c r="C91" s="67" t="s">
        <v>188</v>
      </c>
      <c r="D91" s="35"/>
      <c r="E91" s="35"/>
      <c r="F91" s="35"/>
      <c r="G91" s="35"/>
      <c r="H91" s="35"/>
      <c r="I91" s="35"/>
      <c r="J91" s="128">
        <f>BK91</f>
        <v>0</v>
      </c>
      <c r="K91" s="35"/>
      <c r="L91" s="36"/>
      <c r="M91" s="63"/>
      <c r="N91" s="54"/>
      <c r="O91" s="64"/>
      <c r="P91" s="129">
        <f>P92</f>
        <v>0</v>
      </c>
      <c r="Q91" s="64"/>
      <c r="R91" s="129">
        <f>R92</f>
        <v>593.6126047100001</v>
      </c>
      <c r="S91" s="64"/>
      <c r="T91" s="130">
        <f>T92</f>
        <v>0.13584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9" t="s">
        <v>80</v>
      </c>
      <c r="AU91" s="19" t="s">
        <v>169</v>
      </c>
      <c r="BK91" s="131">
        <f>BK92</f>
        <v>0</v>
      </c>
    </row>
    <row r="92" spans="2:63" s="12" customFormat="1" ht="25.9" customHeight="1">
      <c r="B92" s="132"/>
      <c r="D92" s="133" t="s">
        <v>80</v>
      </c>
      <c r="E92" s="134" t="s">
        <v>189</v>
      </c>
      <c r="F92" s="134" t="s">
        <v>190</v>
      </c>
      <c r="I92" s="135"/>
      <c r="J92" s="136">
        <f>BK92</f>
        <v>0</v>
      </c>
      <c r="L92" s="132"/>
      <c r="M92" s="137"/>
      <c r="N92" s="138"/>
      <c r="O92" s="138"/>
      <c r="P92" s="139">
        <f>P93+P136+P143+P168+P173</f>
        <v>0</v>
      </c>
      <c r="Q92" s="138"/>
      <c r="R92" s="139">
        <f>R93+R136+R143+R168+R173</f>
        <v>593.6126047100001</v>
      </c>
      <c r="S92" s="138"/>
      <c r="T92" s="140">
        <f>T93+T136+T143+T168+T173</f>
        <v>0.13584</v>
      </c>
      <c r="AR92" s="133" t="s">
        <v>88</v>
      </c>
      <c r="AT92" s="141" t="s">
        <v>80</v>
      </c>
      <c r="AU92" s="141" t="s">
        <v>81</v>
      </c>
      <c r="AY92" s="133" t="s">
        <v>191</v>
      </c>
      <c r="BK92" s="142">
        <f>BK93+BK136+BK143+BK168+BK173</f>
        <v>0</v>
      </c>
    </row>
    <row r="93" spans="2:63" s="12" customFormat="1" ht="22.75" customHeight="1">
      <c r="B93" s="132"/>
      <c r="D93" s="133" t="s">
        <v>80</v>
      </c>
      <c r="E93" s="143" t="s">
        <v>88</v>
      </c>
      <c r="F93" s="143" t="s">
        <v>192</v>
      </c>
      <c r="I93" s="135"/>
      <c r="J93" s="144">
        <f>BK93</f>
        <v>0</v>
      </c>
      <c r="L93" s="132"/>
      <c r="M93" s="137"/>
      <c r="N93" s="138"/>
      <c r="O93" s="138"/>
      <c r="P93" s="139">
        <f>SUM(P94:P135)</f>
        <v>0</v>
      </c>
      <c r="Q93" s="138"/>
      <c r="R93" s="139">
        <f>SUM(R94:R135)</f>
        <v>381.61530005000003</v>
      </c>
      <c r="S93" s="138"/>
      <c r="T93" s="140">
        <f>SUM(T94:T135)</f>
        <v>0</v>
      </c>
      <c r="AR93" s="133" t="s">
        <v>88</v>
      </c>
      <c r="AT93" s="141" t="s">
        <v>80</v>
      </c>
      <c r="AU93" s="141" t="s">
        <v>88</v>
      </c>
      <c r="AY93" s="133" t="s">
        <v>191</v>
      </c>
      <c r="BK93" s="142">
        <f>SUM(BK94:BK135)</f>
        <v>0</v>
      </c>
    </row>
    <row r="94" spans="1:65" s="2" customFormat="1" ht="14.4" customHeight="1">
      <c r="A94" s="35"/>
      <c r="B94" s="145"/>
      <c r="C94" s="146" t="s">
        <v>88</v>
      </c>
      <c r="D94" s="146" t="s">
        <v>193</v>
      </c>
      <c r="E94" s="147" t="s">
        <v>1095</v>
      </c>
      <c r="F94" s="148" t="s">
        <v>1096</v>
      </c>
      <c r="G94" s="149" t="s">
        <v>1097</v>
      </c>
      <c r="H94" s="150">
        <v>11.1</v>
      </c>
      <c r="I94" s="151"/>
      <c r="J94" s="152">
        <f>ROUND(I94*H94,2)</f>
        <v>0</v>
      </c>
      <c r="K94" s="148" t="s">
        <v>197</v>
      </c>
      <c r="L94" s="36"/>
      <c r="M94" s="153" t="s">
        <v>3</v>
      </c>
      <c r="N94" s="154" t="s">
        <v>52</v>
      </c>
      <c r="O94" s="56"/>
      <c r="P94" s="155">
        <f>O94*H94</f>
        <v>0</v>
      </c>
      <c r="Q94" s="155">
        <v>4E-05</v>
      </c>
      <c r="R94" s="155">
        <f>Q94*H94</f>
        <v>0.000444</v>
      </c>
      <c r="S94" s="155">
        <v>0</v>
      </c>
      <c r="T94" s="15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57" t="s">
        <v>198</v>
      </c>
      <c r="AT94" s="157" t="s">
        <v>193</v>
      </c>
      <c r="AU94" s="157" t="s">
        <v>22</v>
      </c>
      <c r="AY94" s="19" t="s">
        <v>191</v>
      </c>
      <c r="BE94" s="158">
        <f>IF(N94="základní",J94,0)</f>
        <v>0</v>
      </c>
      <c r="BF94" s="158">
        <f>IF(N94="snížená",J94,0)</f>
        <v>0</v>
      </c>
      <c r="BG94" s="158">
        <f>IF(N94="zákl. přenesená",J94,0)</f>
        <v>0</v>
      </c>
      <c r="BH94" s="158">
        <f>IF(N94="sníž. přenesená",J94,0)</f>
        <v>0</v>
      </c>
      <c r="BI94" s="158">
        <f>IF(N94="nulová",J94,0)</f>
        <v>0</v>
      </c>
      <c r="BJ94" s="19" t="s">
        <v>88</v>
      </c>
      <c r="BK94" s="158">
        <f>ROUND(I94*H94,2)</f>
        <v>0</v>
      </c>
      <c r="BL94" s="19" t="s">
        <v>198</v>
      </c>
      <c r="BM94" s="157" t="s">
        <v>2094</v>
      </c>
    </row>
    <row r="95" spans="1:47" s="2" customFormat="1" ht="18">
      <c r="A95" s="35"/>
      <c r="B95" s="36"/>
      <c r="C95" s="35"/>
      <c r="D95" s="160" t="s">
        <v>229</v>
      </c>
      <c r="E95" s="35"/>
      <c r="F95" s="176" t="s">
        <v>1099</v>
      </c>
      <c r="G95" s="35"/>
      <c r="H95" s="35"/>
      <c r="I95" s="177"/>
      <c r="J95" s="35"/>
      <c r="K95" s="35"/>
      <c r="L95" s="36"/>
      <c r="M95" s="178"/>
      <c r="N95" s="179"/>
      <c r="O95" s="56"/>
      <c r="P95" s="56"/>
      <c r="Q95" s="56"/>
      <c r="R95" s="56"/>
      <c r="S95" s="56"/>
      <c r="T95" s="57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9" t="s">
        <v>229</v>
      </c>
      <c r="AU95" s="19" t="s">
        <v>22</v>
      </c>
    </row>
    <row r="96" spans="1:65" s="2" customFormat="1" ht="24.15" customHeight="1">
      <c r="A96" s="35"/>
      <c r="B96" s="145"/>
      <c r="C96" s="146" t="s">
        <v>22</v>
      </c>
      <c r="D96" s="146" t="s">
        <v>193</v>
      </c>
      <c r="E96" s="147" t="s">
        <v>1100</v>
      </c>
      <c r="F96" s="148" t="s">
        <v>1101</v>
      </c>
      <c r="G96" s="149" t="s">
        <v>1102</v>
      </c>
      <c r="H96" s="150">
        <v>33.3</v>
      </c>
      <c r="I96" s="151"/>
      <c r="J96" s="152">
        <f>ROUND(I96*H96,2)</f>
        <v>0</v>
      </c>
      <c r="K96" s="148" t="s">
        <v>197</v>
      </c>
      <c r="L96" s="36"/>
      <c r="M96" s="153" t="s">
        <v>3</v>
      </c>
      <c r="N96" s="154" t="s">
        <v>52</v>
      </c>
      <c r="O96" s="56"/>
      <c r="P96" s="155">
        <f>O96*H96</f>
        <v>0</v>
      </c>
      <c r="Q96" s="155">
        <v>0</v>
      </c>
      <c r="R96" s="155">
        <f>Q96*H96</f>
        <v>0</v>
      </c>
      <c r="S96" s="155">
        <v>0</v>
      </c>
      <c r="T96" s="15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57" t="s">
        <v>198</v>
      </c>
      <c r="AT96" s="157" t="s">
        <v>193</v>
      </c>
      <c r="AU96" s="157" t="s">
        <v>22</v>
      </c>
      <c r="AY96" s="19" t="s">
        <v>191</v>
      </c>
      <c r="BE96" s="158">
        <f>IF(N96="základní",J96,0)</f>
        <v>0</v>
      </c>
      <c r="BF96" s="158">
        <f>IF(N96="snížená",J96,0)</f>
        <v>0</v>
      </c>
      <c r="BG96" s="158">
        <f>IF(N96="zákl. přenesená",J96,0)</f>
        <v>0</v>
      </c>
      <c r="BH96" s="158">
        <f>IF(N96="sníž. přenesená",J96,0)</f>
        <v>0</v>
      </c>
      <c r="BI96" s="158">
        <f>IF(N96="nulová",J96,0)</f>
        <v>0</v>
      </c>
      <c r="BJ96" s="19" t="s">
        <v>88</v>
      </c>
      <c r="BK96" s="158">
        <f>ROUND(I96*H96,2)</f>
        <v>0</v>
      </c>
      <c r="BL96" s="19" t="s">
        <v>198</v>
      </c>
      <c r="BM96" s="157" t="s">
        <v>2095</v>
      </c>
    </row>
    <row r="97" spans="1:47" s="2" customFormat="1" ht="18">
      <c r="A97" s="35"/>
      <c r="B97" s="36"/>
      <c r="C97" s="35"/>
      <c r="D97" s="160" t="s">
        <v>229</v>
      </c>
      <c r="E97" s="35"/>
      <c r="F97" s="176" t="s">
        <v>1099</v>
      </c>
      <c r="G97" s="35"/>
      <c r="H97" s="35"/>
      <c r="I97" s="177"/>
      <c r="J97" s="35"/>
      <c r="K97" s="35"/>
      <c r="L97" s="36"/>
      <c r="M97" s="178"/>
      <c r="N97" s="179"/>
      <c r="O97" s="56"/>
      <c r="P97" s="56"/>
      <c r="Q97" s="56"/>
      <c r="R97" s="56"/>
      <c r="S97" s="56"/>
      <c r="T97" s="57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9" t="s">
        <v>229</v>
      </c>
      <c r="AU97" s="19" t="s">
        <v>22</v>
      </c>
    </row>
    <row r="98" spans="1:65" s="2" customFormat="1" ht="49" customHeight="1">
      <c r="A98" s="35"/>
      <c r="B98" s="145"/>
      <c r="C98" s="146" t="s">
        <v>215</v>
      </c>
      <c r="D98" s="146" t="s">
        <v>193</v>
      </c>
      <c r="E98" s="147" t="s">
        <v>1104</v>
      </c>
      <c r="F98" s="148" t="s">
        <v>1105</v>
      </c>
      <c r="G98" s="149" t="s">
        <v>222</v>
      </c>
      <c r="H98" s="150">
        <v>1</v>
      </c>
      <c r="I98" s="151"/>
      <c r="J98" s="152">
        <f>ROUND(I98*H98,2)</f>
        <v>0</v>
      </c>
      <c r="K98" s="148" t="s">
        <v>197</v>
      </c>
      <c r="L98" s="36"/>
      <c r="M98" s="153" t="s">
        <v>3</v>
      </c>
      <c r="N98" s="154" t="s">
        <v>52</v>
      </c>
      <c r="O98" s="56"/>
      <c r="P98" s="155">
        <f>O98*H98</f>
        <v>0</v>
      </c>
      <c r="Q98" s="155">
        <v>0.0369</v>
      </c>
      <c r="R98" s="155">
        <f>Q98*H98</f>
        <v>0.0369</v>
      </c>
      <c r="S98" s="155">
        <v>0</v>
      </c>
      <c r="T98" s="15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198</v>
      </c>
      <c r="AT98" s="157" t="s">
        <v>193</v>
      </c>
      <c r="AU98" s="157" t="s">
        <v>22</v>
      </c>
      <c r="AY98" s="19" t="s">
        <v>191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88</v>
      </c>
      <c r="BK98" s="158">
        <f>ROUND(I98*H98,2)</f>
        <v>0</v>
      </c>
      <c r="BL98" s="19" t="s">
        <v>198</v>
      </c>
      <c r="BM98" s="157" t="s">
        <v>2096</v>
      </c>
    </row>
    <row r="99" spans="1:65" s="2" customFormat="1" ht="14.4" customHeight="1">
      <c r="A99" s="35"/>
      <c r="B99" s="145"/>
      <c r="C99" s="146" t="s">
        <v>198</v>
      </c>
      <c r="D99" s="146" t="s">
        <v>193</v>
      </c>
      <c r="E99" s="147" t="s">
        <v>608</v>
      </c>
      <c r="F99" s="148" t="s">
        <v>609</v>
      </c>
      <c r="G99" s="149" t="s">
        <v>196</v>
      </c>
      <c r="H99" s="150">
        <v>219.6</v>
      </c>
      <c r="I99" s="151"/>
      <c r="J99" s="152">
        <f>ROUND(I99*H99,2)</f>
        <v>0</v>
      </c>
      <c r="K99" s="148" t="s">
        <v>197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198</v>
      </c>
      <c r="AT99" s="157" t="s">
        <v>193</v>
      </c>
      <c r="AU99" s="157" t="s">
        <v>22</v>
      </c>
      <c r="AY99" s="19" t="s">
        <v>191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198</v>
      </c>
      <c r="BM99" s="157" t="s">
        <v>2097</v>
      </c>
    </row>
    <row r="100" spans="2:51" s="13" customFormat="1" ht="10">
      <c r="B100" s="159"/>
      <c r="D100" s="160" t="s">
        <v>200</v>
      </c>
      <c r="E100" s="161" t="s">
        <v>3</v>
      </c>
      <c r="F100" s="162" t="s">
        <v>1108</v>
      </c>
      <c r="H100" s="163">
        <v>70.2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200</v>
      </c>
      <c r="AU100" s="161" t="s">
        <v>22</v>
      </c>
      <c r="AV100" s="13" t="s">
        <v>22</v>
      </c>
      <c r="AW100" s="13" t="s">
        <v>41</v>
      </c>
      <c r="AX100" s="13" t="s">
        <v>81</v>
      </c>
      <c r="AY100" s="161" t="s">
        <v>191</v>
      </c>
    </row>
    <row r="101" spans="2:51" s="13" customFormat="1" ht="10">
      <c r="B101" s="159"/>
      <c r="D101" s="160" t="s">
        <v>200</v>
      </c>
      <c r="E101" s="161" t="s">
        <v>3</v>
      </c>
      <c r="F101" s="162" t="s">
        <v>1109</v>
      </c>
      <c r="H101" s="163">
        <v>149.4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200</v>
      </c>
      <c r="AU101" s="161" t="s">
        <v>22</v>
      </c>
      <c r="AV101" s="13" t="s">
        <v>22</v>
      </c>
      <c r="AW101" s="13" t="s">
        <v>41</v>
      </c>
      <c r="AX101" s="13" t="s">
        <v>81</v>
      </c>
      <c r="AY101" s="161" t="s">
        <v>191</v>
      </c>
    </row>
    <row r="102" spans="2:51" s="14" customFormat="1" ht="10">
      <c r="B102" s="168"/>
      <c r="D102" s="160" t="s">
        <v>200</v>
      </c>
      <c r="E102" s="169" t="s">
        <v>3</v>
      </c>
      <c r="F102" s="170" t="s">
        <v>205</v>
      </c>
      <c r="H102" s="171">
        <v>219.60000000000002</v>
      </c>
      <c r="I102" s="172"/>
      <c r="L102" s="168"/>
      <c r="M102" s="173"/>
      <c r="N102" s="174"/>
      <c r="O102" s="174"/>
      <c r="P102" s="174"/>
      <c r="Q102" s="174"/>
      <c r="R102" s="174"/>
      <c r="S102" s="174"/>
      <c r="T102" s="175"/>
      <c r="AT102" s="169" t="s">
        <v>200</v>
      </c>
      <c r="AU102" s="169" t="s">
        <v>22</v>
      </c>
      <c r="AV102" s="14" t="s">
        <v>198</v>
      </c>
      <c r="AW102" s="14" t="s">
        <v>41</v>
      </c>
      <c r="AX102" s="14" t="s">
        <v>88</v>
      </c>
      <c r="AY102" s="169" t="s">
        <v>191</v>
      </c>
    </row>
    <row r="103" spans="1:65" s="2" customFormat="1" ht="24.15" customHeight="1">
      <c r="A103" s="35"/>
      <c r="B103" s="145"/>
      <c r="C103" s="146" t="s">
        <v>225</v>
      </c>
      <c r="D103" s="146" t="s">
        <v>193</v>
      </c>
      <c r="E103" s="147" t="s">
        <v>884</v>
      </c>
      <c r="F103" s="148" t="s">
        <v>885</v>
      </c>
      <c r="G103" s="149" t="s">
        <v>208</v>
      </c>
      <c r="H103" s="150">
        <v>71.27</v>
      </c>
      <c r="I103" s="151"/>
      <c r="J103" s="152">
        <f>ROUND(I103*H103,2)</f>
        <v>0</v>
      </c>
      <c r="K103" s="148" t="s">
        <v>197</v>
      </c>
      <c r="L103" s="36"/>
      <c r="M103" s="153" t="s">
        <v>3</v>
      </c>
      <c r="N103" s="154" t="s">
        <v>52</v>
      </c>
      <c r="O103" s="56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7" t="s">
        <v>198</v>
      </c>
      <c r="AT103" s="157" t="s">
        <v>193</v>
      </c>
      <c r="AU103" s="157" t="s">
        <v>22</v>
      </c>
      <c r="AY103" s="19" t="s">
        <v>191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9" t="s">
        <v>88</v>
      </c>
      <c r="BK103" s="158">
        <f>ROUND(I103*H103,2)</f>
        <v>0</v>
      </c>
      <c r="BL103" s="19" t="s">
        <v>198</v>
      </c>
      <c r="BM103" s="157" t="s">
        <v>2098</v>
      </c>
    </row>
    <row r="104" spans="2:51" s="13" customFormat="1" ht="10">
      <c r="B104" s="159"/>
      <c r="D104" s="160" t="s">
        <v>200</v>
      </c>
      <c r="E104" s="161" t="s">
        <v>3</v>
      </c>
      <c r="F104" s="162" t="s">
        <v>2099</v>
      </c>
      <c r="H104" s="163">
        <v>71.27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200</v>
      </c>
      <c r="AU104" s="161" t="s">
        <v>22</v>
      </c>
      <c r="AV104" s="13" t="s">
        <v>22</v>
      </c>
      <c r="AW104" s="13" t="s">
        <v>41</v>
      </c>
      <c r="AX104" s="13" t="s">
        <v>88</v>
      </c>
      <c r="AY104" s="161" t="s">
        <v>191</v>
      </c>
    </row>
    <row r="105" spans="1:65" s="2" customFormat="1" ht="24.15" customHeight="1">
      <c r="A105" s="35"/>
      <c r="B105" s="145"/>
      <c r="C105" s="146" t="s">
        <v>232</v>
      </c>
      <c r="D105" s="146" t="s">
        <v>193</v>
      </c>
      <c r="E105" s="147" t="s">
        <v>1112</v>
      </c>
      <c r="F105" s="148" t="s">
        <v>1113</v>
      </c>
      <c r="G105" s="149" t="s">
        <v>208</v>
      </c>
      <c r="H105" s="150">
        <v>12.749</v>
      </c>
      <c r="I105" s="151"/>
      <c r="J105" s="152">
        <f>ROUND(I105*H105,2)</f>
        <v>0</v>
      </c>
      <c r="K105" s="148" t="s">
        <v>197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198</v>
      </c>
      <c r="AT105" s="157" t="s">
        <v>193</v>
      </c>
      <c r="AU105" s="157" t="s">
        <v>22</v>
      </c>
      <c r="AY105" s="19" t="s">
        <v>191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198</v>
      </c>
      <c r="BM105" s="157" t="s">
        <v>2100</v>
      </c>
    </row>
    <row r="106" spans="2:51" s="13" customFormat="1" ht="10">
      <c r="B106" s="159"/>
      <c r="D106" s="160" t="s">
        <v>200</v>
      </c>
      <c r="E106" s="161" t="s">
        <v>3</v>
      </c>
      <c r="F106" s="162" t="s">
        <v>2101</v>
      </c>
      <c r="H106" s="163">
        <v>12.749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200</v>
      </c>
      <c r="AU106" s="161" t="s">
        <v>22</v>
      </c>
      <c r="AV106" s="13" t="s">
        <v>22</v>
      </c>
      <c r="AW106" s="13" t="s">
        <v>41</v>
      </c>
      <c r="AX106" s="13" t="s">
        <v>88</v>
      </c>
      <c r="AY106" s="161" t="s">
        <v>191</v>
      </c>
    </row>
    <row r="107" spans="1:65" s="2" customFormat="1" ht="24.15" customHeight="1">
      <c r="A107" s="35"/>
      <c r="B107" s="145"/>
      <c r="C107" s="146" t="s">
        <v>238</v>
      </c>
      <c r="D107" s="146" t="s">
        <v>193</v>
      </c>
      <c r="E107" s="147" t="s">
        <v>1116</v>
      </c>
      <c r="F107" s="148" t="s">
        <v>1117</v>
      </c>
      <c r="G107" s="149" t="s">
        <v>208</v>
      </c>
      <c r="H107" s="150">
        <v>724.712</v>
      </c>
      <c r="I107" s="151"/>
      <c r="J107" s="152">
        <f>ROUND(I107*H107,2)</f>
        <v>0</v>
      </c>
      <c r="K107" s="148" t="s">
        <v>197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198</v>
      </c>
      <c r="AT107" s="157" t="s">
        <v>193</v>
      </c>
      <c r="AU107" s="157" t="s">
        <v>22</v>
      </c>
      <c r="AY107" s="19" t="s">
        <v>191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198</v>
      </c>
      <c r="BM107" s="157" t="s">
        <v>2102</v>
      </c>
    </row>
    <row r="108" spans="2:51" s="13" customFormat="1" ht="10">
      <c r="B108" s="159"/>
      <c r="D108" s="160" t="s">
        <v>200</v>
      </c>
      <c r="E108" s="161" t="s">
        <v>3</v>
      </c>
      <c r="F108" s="162" t="s">
        <v>2103</v>
      </c>
      <c r="H108" s="163">
        <v>724.712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200</v>
      </c>
      <c r="AU108" s="161" t="s">
        <v>22</v>
      </c>
      <c r="AV108" s="13" t="s">
        <v>22</v>
      </c>
      <c r="AW108" s="13" t="s">
        <v>41</v>
      </c>
      <c r="AX108" s="13" t="s">
        <v>88</v>
      </c>
      <c r="AY108" s="161" t="s">
        <v>191</v>
      </c>
    </row>
    <row r="109" spans="1:65" s="2" customFormat="1" ht="24.15" customHeight="1">
      <c r="A109" s="35"/>
      <c r="B109" s="145"/>
      <c r="C109" s="146" t="s">
        <v>244</v>
      </c>
      <c r="D109" s="146" t="s">
        <v>193</v>
      </c>
      <c r="E109" s="147" t="s">
        <v>2104</v>
      </c>
      <c r="F109" s="148" t="s">
        <v>2105</v>
      </c>
      <c r="G109" s="149" t="s">
        <v>208</v>
      </c>
      <c r="H109" s="150">
        <v>161.145</v>
      </c>
      <c r="I109" s="151"/>
      <c r="J109" s="152">
        <f>ROUND(I109*H109,2)</f>
        <v>0</v>
      </c>
      <c r="K109" s="148" t="s">
        <v>197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198</v>
      </c>
      <c r="AT109" s="157" t="s">
        <v>193</v>
      </c>
      <c r="AU109" s="157" t="s">
        <v>22</v>
      </c>
      <c r="AY109" s="19" t="s">
        <v>191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198</v>
      </c>
      <c r="BM109" s="157" t="s">
        <v>2106</v>
      </c>
    </row>
    <row r="110" spans="2:51" s="13" customFormat="1" ht="10">
      <c r="B110" s="159"/>
      <c r="D110" s="160" t="s">
        <v>200</v>
      </c>
      <c r="E110" s="161" t="s">
        <v>3</v>
      </c>
      <c r="F110" s="162" t="s">
        <v>2107</v>
      </c>
      <c r="H110" s="163">
        <v>161.145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200</v>
      </c>
      <c r="AU110" s="161" t="s">
        <v>22</v>
      </c>
      <c r="AV110" s="13" t="s">
        <v>22</v>
      </c>
      <c r="AW110" s="13" t="s">
        <v>41</v>
      </c>
      <c r="AX110" s="13" t="s">
        <v>88</v>
      </c>
      <c r="AY110" s="161" t="s">
        <v>191</v>
      </c>
    </row>
    <row r="111" spans="1:65" s="2" customFormat="1" ht="24.15" customHeight="1">
      <c r="A111" s="35"/>
      <c r="B111" s="145"/>
      <c r="C111" s="146" t="s">
        <v>249</v>
      </c>
      <c r="D111" s="146" t="s">
        <v>193</v>
      </c>
      <c r="E111" s="147" t="s">
        <v>1127</v>
      </c>
      <c r="F111" s="148" t="s">
        <v>1128</v>
      </c>
      <c r="G111" s="149" t="s">
        <v>208</v>
      </c>
      <c r="H111" s="150">
        <v>1</v>
      </c>
      <c r="I111" s="151"/>
      <c r="J111" s="152">
        <f>ROUND(I111*H111,2)</f>
        <v>0</v>
      </c>
      <c r="K111" s="148" t="s">
        <v>197</v>
      </c>
      <c r="L111" s="36"/>
      <c r="M111" s="153" t="s">
        <v>3</v>
      </c>
      <c r="N111" s="154" t="s">
        <v>52</v>
      </c>
      <c r="O111" s="56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198</v>
      </c>
      <c r="AT111" s="157" t="s">
        <v>193</v>
      </c>
      <c r="AU111" s="157" t="s">
        <v>22</v>
      </c>
      <c r="AY111" s="19" t="s">
        <v>191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88</v>
      </c>
      <c r="BK111" s="158">
        <f>ROUND(I111*H111,2)</f>
        <v>0</v>
      </c>
      <c r="BL111" s="19" t="s">
        <v>198</v>
      </c>
      <c r="BM111" s="157" t="s">
        <v>2108</v>
      </c>
    </row>
    <row r="112" spans="2:51" s="13" customFormat="1" ht="10">
      <c r="B112" s="159"/>
      <c r="D112" s="160" t="s">
        <v>200</v>
      </c>
      <c r="E112" s="161" t="s">
        <v>3</v>
      </c>
      <c r="F112" s="162" t="s">
        <v>2109</v>
      </c>
      <c r="H112" s="163">
        <v>1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200</v>
      </c>
      <c r="AU112" s="161" t="s">
        <v>22</v>
      </c>
      <c r="AV112" s="13" t="s">
        <v>22</v>
      </c>
      <c r="AW112" s="13" t="s">
        <v>41</v>
      </c>
      <c r="AX112" s="13" t="s">
        <v>88</v>
      </c>
      <c r="AY112" s="161" t="s">
        <v>191</v>
      </c>
    </row>
    <row r="113" spans="1:65" s="2" customFormat="1" ht="14.4" customHeight="1">
      <c r="A113" s="35"/>
      <c r="B113" s="145"/>
      <c r="C113" s="146" t="s">
        <v>255</v>
      </c>
      <c r="D113" s="146" t="s">
        <v>193</v>
      </c>
      <c r="E113" s="147" t="s">
        <v>1141</v>
      </c>
      <c r="F113" s="148" t="s">
        <v>1142</v>
      </c>
      <c r="G113" s="149" t="s">
        <v>196</v>
      </c>
      <c r="H113" s="150">
        <v>1771.713</v>
      </c>
      <c r="I113" s="151"/>
      <c r="J113" s="152">
        <f>ROUND(I113*H113,2)</f>
        <v>0</v>
      </c>
      <c r="K113" s="148" t="s">
        <v>197</v>
      </c>
      <c r="L113" s="36"/>
      <c r="M113" s="153" t="s">
        <v>3</v>
      </c>
      <c r="N113" s="154" t="s">
        <v>52</v>
      </c>
      <c r="O113" s="56"/>
      <c r="P113" s="155">
        <f>O113*H113</f>
        <v>0</v>
      </c>
      <c r="Q113" s="155">
        <v>0.00085</v>
      </c>
      <c r="R113" s="155">
        <f>Q113*H113</f>
        <v>1.50595605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198</v>
      </c>
      <c r="AT113" s="157" t="s">
        <v>193</v>
      </c>
      <c r="AU113" s="157" t="s">
        <v>22</v>
      </c>
      <c r="AY113" s="19" t="s">
        <v>191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198</v>
      </c>
      <c r="BM113" s="157" t="s">
        <v>2110</v>
      </c>
    </row>
    <row r="114" spans="1:47" s="2" customFormat="1" ht="18">
      <c r="A114" s="35"/>
      <c r="B114" s="36"/>
      <c r="C114" s="35"/>
      <c r="D114" s="160" t="s">
        <v>229</v>
      </c>
      <c r="E114" s="35"/>
      <c r="F114" s="176" t="s">
        <v>1144</v>
      </c>
      <c r="G114" s="35"/>
      <c r="H114" s="35"/>
      <c r="I114" s="177"/>
      <c r="J114" s="35"/>
      <c r="K114" s="35"/>
      <c r="L114" s="36"/>
      <c r="M114" s="178"/>
      <c r="N114" s="179"/>
      <c r="O114" s="56"/>
      <c r="P114" s="56"/>
      <c r="Q114" s="56"/>
      <c r="R114" s="56"/>
      <c r="S114" s="56"/>
      <c r="T114" s="57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9" t="s">
        <v>229</v>
      </c>
      <c r="AU114" s="19" t="s">
        <v>22</v>
      </c>
    </row>
    <row r="115" spans="2:51" s="13" customFormat="1" ht="10">
      <c r="B115" s="159"/>
      <c r="D115" s="160" t="s">
        <v>200</v>
      </c>
      <c r="E115" s="161" t="s">
        <v>3</v>
      </c>
      <c r="F115" s="162" t="s">
        <v>2111</v>
      </c>
      <c r="H115" s="163">
        <v>1771.713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200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191</v>
      </c>
    </row>
    <row r="116" spans="1:65" s="2" customFormat="1" ht="24.15" customHeight="1">
      <c r="A116" s="35"/>
      <c r="B116" s="145"/>
      <c r="C116" s="146" t="s">
        <v>263</v>
      </c>
      <c r="D116" s="146" t="s">
        <v>193</v>
      </c>
      <c r="E116" s="147" t="s">
        <v>1147</v>
      </c>
      <c r="F116" s="148" t="s">
        <v>1148</v>
      </c>
      <c r="G116" s="149" t="s">
        <v>196</v>
      </c>
      <c r="H116" s="150">
        <v>1771.713</v>
      </c>
      <c r="I116" s="151"/>
      <c r="J116" s="152">
        <f>ROUND(I116*H116,2)</f>
        <v>0</v>
      </c>
      <c r="K116" s="148" t="s">
        <v>197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198</v>
      </c>
      <c r="AT116" s="157" t="s">
        <v>193</v>
      </c>
      <c r="AU116" s="157" t="s">
        <v>22</v>
      </c>
      <c r="AY116" s="19" t="s">
        <v>191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198</v>
      </c>
      <c r="BM116" s="157" t="s">
        <v>2112</v>
      </c>
    </row>
    <row r="117" spans="1:65" s="2" customFormat="1" ht="37.75" customHeight="1">
      <c r="A117" s="35"/>
      <c r="B117" s="145"/>
      <c r="C117" s="146" t="s">
        <v>269</v>
      </c>
      <c r="D117" s="146" t="s">
        <v>193</v>
      </c>
      <c r="E117" s="147" t="s">
        <v>239</v>
      </c>
      <c r="F117" s="148" t="s">
        <v>240</v>
      </c>
      <c r="G117" s="149" t="s">
        <v>208</v>
      </c>
      <c r="H117" s="150">
        <v>347.793</v>
      </c>
      <c r="I117" s="151"/>
      <c r="J117" s="152">
        <f>ROUND(I117*H117,2)</f>
        <v>0</v>
      </c>
      <c r="K117" s="148" t="s">
        <v>197</v>
      </c>
      <c r="L117" s="36"/>
      <c r="M117" s="153" t="s">
        <v>3</v>
      </c>
      <c r="N117" s="154" t="s">
        <v>52</v>
      </c>
      <c r="O117" s="56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198</v>
      </c>
      <c r="AT117" s="157" t="s">
        <v>193</v>
      </c>
      <c r="AU117" s="157" t="s">
        <v>22</v>
      </c>
      <c r="AY117" s="19" t="s">
        <v>191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198</v>
      </c>
      <c r="BM117" s="157" t="s">
        <v>2113</v>
      </c>
    </row>
    <row r="118" spans="2:51" s="13" customFormat="1" ht="10">
      <c r="B118" s="159"/>
      <c r="D118" s="160" t="s">
        <v>200</v>
      </c>
      <c r="E118" s="161" t="s">
        <v>3</v>
      </c>
      <c r="F118" s="162" t="s">
        <v>2114</v>
      </c>
      <c r="H118" s="163">
        <v>347.793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200</v>
      </c>
      <c r="AU118" s="161" t="s">
        <v>22</v>
      </c>
      <c r="AV118" s="13" t="s">
        <v>22</v>
      </c>
      <c r="AW118" s="13" t="s">
        <v>41</v>
      </c>
      <c r="AX118" s="13" t="s">
        <v>88</v>
      </c>
      <c r="AY118" s="161" t="s">
        <v>191</v>
      </c>
    </row>
    <row r="119" spans="1:65" s="2" customFormat="1" ht="24.15" customHeight="1">
      <c r="A119" s="35"/>
      <c r="B119" s="145"/>
      <c r="C119" s="146" t="s">
        <v>281</v>
      </c>
      <c r="D119" s="146" t="s">
        <v>193</v>
      </c>
      <c r="E119" s="147" t="s">
        <v>250</v>
      </c>
      <c r="F119" s="148" t="s">
        <v>251</v>
      </c>
      <c r="G119" s="149" t="s">
        <v>252</v>
      </c>
      <c r="H119" s="150">
        <v>695.58</v>
      </c>
      <c r="I119" s="151"/>
      <c r="J119" s="152">
        <f>ROUND(I119*H119,2)</f>
        <v>0</v>
      </c>
      <c r="K119" s="148" t="s">
        <v>197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198</v>
      </c>
      <c r="AT119" s="157" t="s">
        <v>193</v>
      </c>
      <c r="AU119" s="157" t="s">
        <v>22</v>
      </c>
      <c r="AY119" s="19" t="s">
        <v>191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198</v>
      </c>
      <c r="BM119" s="157" t="s">
        <v>2115</v>
      </c>
    </row>
    <row r="120" spans="2:51" s="13" customFormat="1" ht="10">
      <c r="B120" s="159"/>
      <c r="D120" s="160" t="s">
        <v>200</v>
      </c>
      <c r="E120" s="161" t="s">
        <v>3</v>
      </c>
      <c r="F120" s="162" t="s">
        <v>2116</v>
      </c>
      <c r="H120" s="163">
        <v>695.58</v>
      </c>
      <c r="I120" s="164"/>
      <c r="L120" s="159"/>
      <c r="M120" s="165"/>
      <c r="N120" s="166"/>
      <c r="O120" s="166"/>
      <c r="P120" s="166"/>
      <c r="Q120" s="166"/>
      <c r="R120" s="166"/>
      <c r="S120" s="166"/>
      <c r="T120" s="167"/>
      <c r="AT120" s="161" t="s">
        <v>200</v>
      </c>
      <c r="AU120" s="161" t="s">
        <v>22</v>
      </c>
      <c r="AV120" s="13" t="s">
        <v>22</v>
      </c>
      <c r="AW120" s="13" t="s">
        <v>41</v>
      </c>
      <c r="AX120" s="13" t="s">
        <v>88</v>
      </c>
      <c r="AY120" s="161" t="s">
        <v>191</v>
      </c>
    </row>
    <row r="121" spans="1:65" s="2" customFormat="1" ht="24.15" customHeight="1">
      <c r="A121" s="35"/>
      <c r="B121" s="145"/>
      <c r="C121" s="146" t="s">
        <v>287</v>
      </c>
      <c r="D121" s="146" t="s">
        <v>193</v>
      </c>
      <c r="E121" s="147" t="s">
        <v>899</v>
      </c>
      <c r="F121" s="148" t="s">
        <v>900</v>
      </c>
      <c r="G121" s="149" t="s">
        <v>208</v>
      </c>
      <c r="H121" s="150">
        <v>622.087</v>
      </c>
      <c r="I121" s="151"/>
      <c r="J121" s="152">
        <f>ROUND(I121*H121,2)</f>
        <v>0</v>
      </c>
      <c r="K121" s="148" t="s">
        <v>197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198</v>
      </c>
      <c r="AT121" s="157" t="s">
        <v>193</v>
      </c>
      <c r="AU121" s="157" t="s">
        <v>22</v>
      </c>
      <c r="AY121" s="19" t="s">
        <v>191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198</v>
      </c>
      <c r="BM121" s="157" t="s">
        <v>2117</v>
      </c>
    </row>
    <row r="122" spans="2:51" s="13" customFormat="1" ht="10">
      <c r="B122" s="159"/>
      <c r="D122" s="160" t="s">
        <v>200</v>
      </c>
      <c r="E122" s="161" t="s">
        <v>3</v>
      </c>
      <c r="F122" s="162" t="s">
        <v>2118</v>
      </c>
      <c r="H122" s="163">
        <v>885.86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200</v>
      </c>
      <c r="AU122" s="161" t="s">
        <v>22</v>
      </c>
      <c r="AV122" s="13" t="s">
        <v>22</v>
      </c>
      <c r="AW122" s="13" t="s">
        <v>41</v>
      </c>
      <c r="AX122" s="13" t="s">
        <v>81</v>
      </c>
      <c r="AY122" s="161" t="s">
        <v>191</v>
      </c>
    </row>
    <row r="123" spans="2:51" s="13" customFormat="1" ht="10">
      <c r="B123" s="159"/>
      <c r="D123" s="160" t="s">
        <v>200</v>
      </c>
      <c r="E123" s="161" t="s">
        <v>3</v>
      </c>
      <c r="F123" s="162" t="s">
        <v>2119</v>
      </c>
      <c r="H123" s="163">
        <v>-66.29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200</v>
      </c>
      <c r="AU123" s="161" t="s">
        <v>22</v>
      </c>
      <c r="AV123" s="13" t="s">
        <v>22</v>
      </c>
      <c r="AW123" s="13" t="s">
        <v>41</v>
      </c>
      <c r="AX123" s="13" t="s">
        <v>81</v>
      </c>
      <c r="AY123" s="161" t="s">
        <v>191</v>
      </c>
    </row>
    <row r="124" spans="2:51" s="13" customFormat="1" ht="10">
      <c r="B124" s="159"/>
      <c r="D124" s="160" t="s">
        <v>200</v>
      </c>
      <c r="E124" s="161" t="s">
        <v>3</v>
      </c>
      <c r="F124" s="162" t="s">
        <v>2120</v>
      </c>
      <c r="H124" s="163">
        <v>-211.151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200</v>
      </c>
      <c r="AU124" s="161" t="s">
        <v>22</v>
      </c>
      <c r="AV124" s="13" t="s">
        <v>22</v>
      </c>
      <c r="AW124" s="13" t="s">
        <v>41</v>
      </c>
      <c r="AX124" s="13" t="s">
        <v>81</v>
      </c>
      <c r="AY124" s="161" t="s">
        <v>191</v>
      </c>
    </row>
    <row r="125" spans="2:51" s="13" customFormat="1" ht="10">
      <c r="B125" s="159"/>
      <c r="D125" s="160" t="s">
        <v>200</v>
      </c>
      <c r="E125" s="161" t="s">
        <v>3</v>
      </c>
      <c r="F125" s="162" t="s">
        <v>2121</v>
      </c>
      <c r="H125" s="163">
        <v>-23.231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200</v>
      </c>
      <c r="AU125" s="161" t="s">
        <v>22</v>
      </c>
      <c r="AV125" s="13" t="s">
        <v>22</v>
      </c>
      <c r="AW125" s="13" t="s">
        <v>41</v>
      </c>
      <c r="AX125" s="13" t="s">
        <v>81</v>
      </c>
      <c r="AY125" s="161" t="s">
        <v>191</v>
      </c>
    </row>
    <row r="126" spans="2:51" s="15" customFormat="1" ht="10">
      <c r="B126" s="190"/>
      <c r="D126" s="160" t="s">
        <v>200</v>
      </c>
      <c r="E126" s="191" t="s">
        <v>3</v>
      </c>
      <c r="F126" s="192" t="s">
        <v>276</v>
      </c>
      <c r="H126" s="193">
        <v>585.1880000000001</v>
      </c>
      <c r="I126" s="194"/>
      <c r="L126" s="190"/>
      <c r="M126" s="195"/>
      <c r="N126" s="196"/>
      <c r="O126" s="196"/>
      <c r="P126" s="196"/>
      <c r="Q126" s="196"/>
      <c r="R126" s="196"/>
      <c r="S126" s="196"/>
      <c r="T126" s="197"/>
      <c r="AT126" s="191" t="s">
        <v>200</v>
      </c>
      <c r="AU126" s="191" t="s">
        <v>22</v>
      </c>
      <c r="AV126" s="15" t="s">
        <v>215</v>
      </c>
      <c r="AW126" s="15" t="s">
        <v>41</v>
      </c>
      <c r="AX126" s="15" t="s">
        <v>81</v>
      </c>
      <c r="AY126" s="191" t="s">
        <v>191</v>
      </c>
    </row>
    <row r="127" spans="2:51" s="13" customFormat="1" ht="10">
      <c r="B127" s="159"/>
      <c r="D127" s="160" t="s">
        <v>200</v>
      </c>
      <c r="E127" s="161" t="s">
        <v>3</v>
      </c>
      <c r="F127" s="162" t="s">
        <v>2122</v>
      </c>
      <c r="H127" s="163">
        <v>84.02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200</v>
      </c>
      <c r="AU127" s="161" t="s">
        <v>22</v>
      </c>
      <c r="AV127" s="13" t="s">
        <v>22</v>
      </c>
      <c r="AW127" s="13" t="s">
        <v>41</v>
      </c>
      <c r="AX127" s="13" t="s">
        <v>81</v>
      </c>
      <c r="AY127" s="161" t="s">
        <v>191</v>
      </c>
    </row>
    <row r="128" spans="2:51" s="13" customFormat="1" ht="10">
      <c r="B128" s="159"/>
      <c r="D128" s="160" t="s">
        <v>200</v>
      </c>
      <c r="E128" s="161" t="s">
        <v>3</v>
      </c>
      <c r="F128" s="162" t="s">
        <v>2123</v>
      </c>
      <c r="H128" s="163">
        <v>-3.58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200</v>
      </c>
      <c r="AU128" s="161" t="s">
        <v>22</v>
      </c>
      <c r="AV128" s="13" t="s">
        <v>22</v>
      </c>
      <c r="AW128" s="13" t="s">
        <v>41</v>
      </c>
      <c r="AX128" s="13" t="s">
        <v>81</v>
      </c>
      <c r="AY128" s="161" t="s">
        <v>191</v>
      </c>
    </row>
    <row r="129" spans="2:51" s="13" customFormat="1" ht="10">
      <c r="B129" s="159"/>
      <c r="D129" s="160" t="s">
        <v>200</v>
      </c>
      <c r="E129" s="161" t="s">
        <v>3</v>
      </c>
      <c r="F129" s="162" t="s">
        <v>2124</v>
      </c>
      <c r="H129" s="163">
        <v>-43.541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200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191</v>
      </c>
    </row>
    <row r="130" spans="2:51" s="15" customFormat="1" ht="10">
      <c r="B130" s="190"/>
      <c r="D130" s="160" t="s">
        <v>200</v>
      </c>
      <c r="E130" s="191" t="s">
        <v>3</v>
      </c>
      <c r="F130" s="192" t="s">
        <v>276</v>
      </c>
      <c r="H130" s="193">
        <v>36.899</v>
      </c>
      <c r="I130" s="194"/>
      <c r="L130" s="190"/>
      <c r="M130" s="195"/>
      <c r="N130" s="196"/>
      <c r="O130" s="196"/>
      <c r="P130" s="196"/>
      <c r="Q130" s="196"/>
      <c r="R130" s="196"/>
      <c r="S130" s="196"/>
      <c r="T130" s="197"/>
      <c r="AT130" s="191" t="s">
        <v>200</v>
      </c>
      <c r="AU130" s="191" t="s">
        <v>22</v>
      </c>
      <c r="AV130" s="15" t="s">
        <v>215</v>
      </c>
      <c r="AW130" s="15" t="s">
        <v>41</v>
      </c>
      <c r="AX130" s="15" t="s">
        <v>81</v>
      </c>
      <c r="AY130" s="191" t="s">
        <v>191</v>
      </c>
    </row>
    <row r="131" spans="2:51" s="14" customFormat="1" ht="10">
      <c r="B131" s="168"/>
      <c r="D131" s="160" t="s">
        <v>200</v>
      </c>
      <c r="E131" s="169" t="s">
        <v>3</v>
      </c>
      <c r="F131" s="170" t="s">
        <v>205</v>
      </c>
      <c r="H131" s="171">
        <v>622.087</v>
      </c>
      <c r="I131" s="172"/>
      <c r="L131" s="168"/>
      <c r="M131" s="173"/>
      <c r="N131" s="174"/>
      <c r="O131" s="174"/>
      <c r="P131" s="174"/>
      <c r="Q131" s="174"/>
      <c r="R131" s="174"/>
      <c r="S131" s="174"/>
      <c r="T131" s="175"/>
      <c r="AT131" s="169" t="s">
        <v>200</v>
      </c>
      <c r="AU131" s="169" t="s">
        <v>22</v>
      </c>
      <c r="AV131" s="14" t="s">
        <v>198</v>
      </c>
      <c r="AW131" s="14" t="s">
        <v>41</v>
      </c>
      <c r="AX131" s="14" t="s">
        <v>88</v>
      </c>
      <c r="AY131" s="169" t="s">
        <v>191</v>
      </c>
    </row>
    <row r="132" spans="1:65" s="2" customFormat="1" ht="37.75" customHeight="1">
      <c r="A132" s="35"/>
      <c r="B132" s="145"/>
      <c r="C132" s="146" t="s">
        <v>9</v>
      </c>
      <c r="D132" s="146" t="s">
        <v>193</v>
      </c>
      <c r="E132" s="147" t="s">
        <v>1171</v>
      </c>
      <c r="F132" s="148" t="s">
        <v>1172</v>
      </c>
      <c r="G132" s="149" t="s">
        <v>208</v>
      </c>
      <c r="H132" s="150">
        <v>211.151</v>
      </c>
      <c r="I132" s="151"/>
      <c r="J132" s="152">
        <f>ROUND(I132*H132,2)</f>
        <v>0</v>
      </c>
      <c r="K132" s="148" t="s">
        <v>197</v>
      </c>
      <c r="L132" s="36"/>
      <c r="M132" s="153" t="s">
        <v>3</v>
      </c>
      <c r="N132" s="154" t="s">
        <v>52</v>
      </c>
      <c r="O132" s="56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198</v>
      </c>
      <c r="AT132" s="157" t="s">
        <v>193</v>
      </c>
      <c r="AU132" s="157" t="s">
        <v>22</v>
      </c>
      <c r="AY132" s="19" t="s">
        <v>191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198</v>
      </c>
      <c r="BM132" s="157" t="s">
        <v>2125</v>
      </c>
    </row>
    <row r="133" spans="2:51" s="13" customFormat="1" ht="10">
      <c r="B133" s="159"/>
      <c r="D133" s="160" t="s">
        <v>200</v>
      </c>
      <c r="E133" s="161" t="s">
        <v>3</v>
      </c>
      <c r="F133" s="162" t="s">
        <v>2126</v>
      </c>
      <c r="H133" s="163">
        <v>211.151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200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191</v>
      </c>
    </row>
    <row r="134" spans="1:65" s="2" customFormat="1" ht="14.4" customHeight="1">
      <c r="A134" s="35"/>
      <c r="B134" s="145"/>
      <c r="C134" s="180" t="s">
        <v>296</v>
      </c>
      <c r="D134" s="180" t="s">
        <v>264</v>
      </c>
      <c r="E134" s="181" t="s">
        <v>1175</v>
      </c>
      <c r="F134" s="182" t="s">
        <v>1176</v>
      </c>
      <c r="G134" s="183" t="s">
        <v>252</v>
      </c>
      <c r="H134" s="184">
        <v>380.072</v>
      </c>
      <c r="I134" s="185"/>
      <c r="J134" s="186">
        <f>ROUND(I134*H134,2)</f>
        <v>0</v>
      </c>
      <c r="K134" s="182" t="s">
        <v>197</v>
      </c>
      <c r="L134" s="187"/>
      <c r="M134" s="188" t="s">
        <v>3</v>
      </c>
      <c r="N134" s="189" t="s">
        <v>52</v>
      </c>
      <c r="O134" s="56"/>
      <c r="P134" s="155">
        <f>O134*H134</f>
        <v>0</v>
      </c>
      <c r="Q134" s="155">
        <v>1</v>
      </c>
      <c r="R134" s="155">
        <f>Q134*H134</f>
        <v>380.072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244</v>
      </c>
      <c r="AT134" s="157" t="s">
        <v>264</v>
      </c>
      <c r="AU134" s="157" t="s">
        <v>22</v>
      </c>
      <c r="AY134" s="19" t="s">
        <v>191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198</v>
      </c>
      <c r="BM134" s="157" t="s">
        <v>2127</v>
      </c>
    </row>
    <row r="135" spans="2:51" s="13" customFormat="1" ht="10">
      <c r="B135" s="159"/>
      <c r="D135" s="160" t="s">
        <v>200</v>
      </c>
      <c r="E135" s="161" t="s">
        <v>3</v>
      </c>
      <c r="F135" s="162" t="s">
        <v>2128</v>
      </c>
      <c r="H135" s="163">
        <v>380.072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200</v>
      </c>
      <c r="AU135" s="161" t="s">
        <v>22</v>
      </c>
      <c r="AV135" s="13" t="s">
        <v>22</v>
      </c>
      <c r="AW135" s="13" t="s">
        <v>41</v>
      </c>
      <c r="AX135" s="13" t="s">
        <v>88</v>
      </c>
      <c r="AY135" s="161" t="s">
        <v>191</v>
      </c>
    </row>
    <row r="136" spans="2:63" s="12" customFormat="1" ht="22.75" customHeight="1">
      <c r="B136" s="132"/>
      <c r="D136" s="133" t="s">
        <v>80</v>
      </c>
      <c r="E136" s="143" t="s">
        <v>198</v>
      </c>
      <c r="F136" s="143" t="s">
        <v>972</v>
      </c>
      <c r="I136" s="135"/>
      <c r="J136" s="144">
        <f>BK136</f>
        <v>0</v>
      </c>
      <c r="L136" s="132"/>
      <c r="M136" s="137"/>
      <c r="N136" s="138"/>
      <c r="O136" s="138"/>
      <c r="P136" s="139">
        <f>SUM(P137:P142)</f>
        <v>0</v>
      </c>
      <c r="Q136" s="138"/>
      <c r="R136" s="139">
        <f>SUM(R137:R142)</f>
        <v>133.3457993</v>
      </c>
      <c r="S136" s="138"/>
      <c r="T136" s="140">
        <f>SUM(T137:T142)</f>
        <v>0</v>
      </c>
      <c r="AR136" s="133" t="s">
        <v>88</v>
      </c>
      <c r="AT136" s="141" t="s">
        <v>80</v>
      </c>
      <c r="AU136" s="141" t="s">
        <v>88</v>
      </c>
      <c r="AY136" s="133" t="s">
        <v>191</v>
      </c>
      <c r="BK136" s="142">
        <f>SUM(BK137:BK142)</f>
        <v>0</v>
      </c>
    </row>
    <row r="137" spans="1:65" s="2" customFormat="1" ht="14.4" customHeight="1">
      <c r="A137" s="35"/>
      <c r="B137" s="145"/>
      <c r="C137" s="146" t="s">
        <v>301</v>
      </c>
      <c r="D137" s="146" t="s">
        <v>193</v>
      </c>
      <c r="E137" s="147" t="s">
        <v>1193</v>
      </c>
      <c r="F137" s="148" t="s">
        <v>1194</v>
      </c>
      <c r="G137" s="149" t="s">
        <v>208</v>
      </c>
      <c r="H137" s="150">
        <v>66.29</v>
      </c>
      <c r="I137" s="151"/>
      <c r="J137" s="152">
        <f>ROUND(I137*H137,2)</f>
        <v>0</v>
      </c>
      <c r="K137" s="148" t="s">
        <v>197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1.89077</v>
      </c>
      <c r="R137" s="155">
        <f>Q137*H137</f>
        <v>125.33914330000002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198</v>
      </c>
      <c r="AT137" s="157" t="s">
        <v>193</v>
      </c>
      <c r="AU137" s="157" t="s">
        <v>22</v>
      </c>
      <c r="AY137" s="19" t="s">
        <v>191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198</v>
      </c>
      <c r="BM137" s="157" t="s">
        <v>2129</v>
      </c>
    </row>
    <row r="138" spans="2:51" s="13" customFormat="1" ht="10">
      <c r="B138" s="159"/>
      <c r="D138" s="160" t="s">
        <v>200</v>
      </c>
      <c r="E138" s="161" t="s">
        <v>3</v>
      </c>
      <c r="F138" s="162" t="s">
        <v>2130</v>
      </c>
      <c r="H138" s="163">
        <v>66.29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200</v>
      </c>
      <c r="AU138" s="161" t="s">
        <v>22</v>
      </c>
      <c r="AV138" s="13" t="s">
        <v>22</v>
      </c>
      <c r="AW138" s="13" t="s">
        <v>41</v>
      </c>
      <c r="AX138" s="13" t="s">
        <v>88</v>
      </c>
      <c r="AY138" s="161" t="s">
        <v>191</v>
      </c>
    </row>
    <row r="139" spans="1:65" s="2" customFormat="1" ht="24.15" customHeight="1">
      <c r="A139" s="35"/>
      <c r="B139" s="145"/>
      <c r="C139" s="146" t="s">
        <v>306</v>
      </c>
      <c r="D139" s="146" t="s">
        <v>193</v>
      </c>
      <c r="E139" s="147" t="s">
        <v>973</v>
      </c>
      <c r="F139" s="148" t="s">
        <v>974</v>
      </c>
      <c r="G139" s="149" t="s">
        <v>208</v>
      </c>
      <c r="H139" s="150">
        <v>3.584</v>
      </c>
      <c r="I139" s="151"/>
      <c r="J139" s="152">
        <f>ROUND(I139*H139,2)</f>
        <v>0</v>
      </c>
      <c r="K139" s="148" t="s">
        <v>197</v>
      </c>
      <c r="L139" s="36"/>
      <c r="M139" s="153" t="s">
        <v>3</v>
      </c>
      <c r="N139" s="154" t="s">
        <v>52</v>
      </c>
      <c r="O139" s="56"/>
      <c r="P139" s="155">
        <f>O139*H139</f>
        <v>0</v>
      </c>
      <c r="Q139" s="155">
        <v>2.234</v>
      </c>
      <c r="R139" s="155">
        <f>Q139*H139</f>
        <v>8.006656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198</v>
      </c>
      <c r="AT139" s="157" t="s">
        <v>193</v>
      </c>
      <c r="AU139" s="157" t="s">
        <v>22</v>
      </c>
      <c r="AY139" s="19" t="s">
        <v>191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198</v>
      </c>
      <c r="BM139" s="157" t="s">
        <v>2131</v>
      </c>
    </row>
    <row r="140" spans="2:51" s="13" customFormat="1" ht="10">
      <c r="B140" s="159"/>
      <c r="D140" s="160" t="s">
        <v>200</v>
      </c>
      <c r="E140" s="161" t="s">
        <v>3</v>
      </c>
      <c r="F140" s="162" t="s">
        <v>2132</v>
      </c>
      <c r="H140" s="163">
        <v>3.584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200</v>
      </c>
      <c r="AU140" s="161" t="s">
        <v>22</v>
      </c>
      <c r="AV140" s="13" t="s">
        <v>22</v>
      </c>
      <c r="AW140" s="13" t="s">
        <v>41</v>
      </c>
      <c r="AX140" s="13" t="s">
        <v>88</v>
      </c>
      <c r="AY140" s="161" t="s">
        <v>191</v>
      </c>
    </row>
    <row r="141" spans="1:65" s="2" customFormat="1" ht="24.15" customHeight="1">
      <c r="A141" s="35"/>
      <c r="B141" s="145"/>
      <c r="C141" s="146" t="s">
        <v>310</v>
      </c>
      <c r="D141" s="146" t="s">
        <v>193</v>
      </c>
      <c r="E141" s="147" t="s">
        <v>2133</v>
      </c>
      <c r="F141" s="148" t="s">
        <v>2134</v>
      </c>
      <c r="G141" s="149" t="s">
        <v>208</v>
      </c>
      <c r="H141" s="150">
        <v>0.21</v>
      </c>
      <c r="I141" s="151"/>
      <c r="J141" s="152">
        <f>ROUND(I141*H141,2)</f>
        <v>0</v>
      </c>
      <c r="K141" s="148" t="s">
        <v>197</v>
      </c>
      <c r="L141" s="36"/>
      <c r="M141" s="153" t="s">
        <v>3</v>
      </c>
      <c r="N141" s="154" t="s">
        <v>52</v>
      </c>
      <c r="O141" s="56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198</v>
      </c>
      <c r="AT141" s="157" t="s">
        <v>193</v>
      </c>
      <c r="AU141" s="157" t="s">
        <v>22</v>
      </c>
      <c r="AY141" s="19" t="s">
        <v>191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88</v>
      </c>
      <c r="BK141" s="158">
        <f>ROUND(I141*H141,2)</f>
        <v>0</v>
      </c>
      <c r="BL141" s="19" t="s">
        <v>198</v>
      </c>
      <c r="BM141" s="157" t="s">
        <v>2135</v>
      </c>
    </row>
    <row r="142" spans="2:51" s="13" customFormat="1" ht="10">
      <c r="B142" s="159"/>
      <c r="D142" s="160" t="s">
        <v>200</v>
      </c>
      <c r="E142" s="161" t="s">
        <v>3</v>
      </c>
      <c r="F142" s="162" t="s">
        <v>2136</v>
      </c>
      <c r="H142" s="163">
        <v>0.21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200</v>
      </c>
      <c r="AU142" s="161" t="s">
        <v>22</v>
      </c>
      <c r="AV142" s="13" t="s">
        <v>22</v>
      </c>
      <c r="AW142" s="13" t="s">
        <v>41</v>
      </c>
      <c r="AX142" s="13" t="s">
        <v>88</v>
      </c>
      <c r="AY142" s="161" t="s">
        <v>191</v>
      </c>
    </row>
    <row r="143" spans="2:63" s="12" customFormat="1" ht="22.75" customHeight="1">
      <c r="B143" s="132"/>
      <c r="D143" s="133" t="s">
        <v>80</v>
      </c>
      <c r="E143" s="143" t="s">
        <v>244</v>
      </c>
      <c r="F143" s="143" t="s">
        <v>1000</v>
      </c>
      <c r="I143" s="135"/>
      <c r="J143" s="144">
        <f>BK143</f>
        <v>0</v>
      </c>
      <c r="L143" s="132"/>
      <c r="M143" s="137"/>
      <c r="N143" s="138"/>
      <c r="O143" s="138"/>
      <c r="P143" s="139">
        <f>SUM(P144:P167)</f>
        <v>0</v>
      </c>
      <c r="Q143" s="138"/>
      <c r="R143" s="139">
        <f>SUM(R144:R167)</f>
        <v>78.64942216000003</v>
      </c>
      <c r="S143" s="138"/>
      <c r="T143" s="140">
        <f>SUM(T144:T167)</f>
        <v>0</v>
      </c>
      <c r="AR143" s="133" t="s">
        <v>88</v>
      </c>
      <c r="AT143" s="141" t="s">
        <v>80</v>
      </c>
      <c r="AU143" s="141" t="s">
        <v>88</v>
      </c>
      <c r="AY143" s="133" t="s">
        <v>191</v>
      </c>
      <c r="BK143" s="142">
        <f>SUM(BK144:BK167)</f>
        <v>0</v>
      </c>
    </row>
    <row r="144" spans="1:65" s="2" customFormat="1" ht="14.4" customHeight="1">
      <c r="A144" s="35"/>
      <c r="B144" s="145"/>
      <c r="C144" s="146" t="s">
        <v>315</v>
      </c>
      <c r="D144" s="146" t="s">
        <v>193</v>
      </c>
      <c r="E144" s="147" t="s">
        <v>2137</v>
      </c>
      <c r="F144" s="148" t="s">
        <v>2138</v>
      </c>
      <c r="G144" s="149" t="s">
        <v>222</v>
      </c>
      <c r="H144" s="150">
        <v>473.47</v>
      </c>
      <c r="I144" s="151"/>
      <c r="J144" s="152">
        <f>ROUND(I144*H144,2)</f>
        <v>0</v>
      </c>
      <c r="K144" s="148" t="s">
        <v>197</v>
      </c>
      <c r="L144" s="36"/>
      <c r="M144" s="153" t="s">
        <v>3</v>
      </c>
      <c r="N144" s="154" t="s">
        <v>52</v>
      </c>
      <c r="O144" s="56"/>
      <c r="P144" s="155">
        <f>O144*H144</f>
        <v>0</v>
      </c>
      <c r="Q144" s="155">
        <v>2E-05</v>
      </c>
      <c r="R144" s="155">
        <f>Q144*H144</f>
        <v>0.009469400000000001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198</v>
      </c>
      <c r="AT144" s="157" t="s">
        <v>193</v>
      </c>
      <c r="AU144" s="157" t="s">
        <v>22</v>
      </c>
      <c r="AY144" s="19" t="s">
        <v>191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198</v>
      </c>
      <c r="BM144" s="157" t="s">
        <v>2139</v>
      </c>
    </row>
    <row r="145" spans="2:51" s="13" customFormat="1" ht="10">
      <c r="B145" s="159"/>
      <c r="D145" s="160" t="s">
        <v>200</v>
      </c>
      <c r="E145" s="161" t="s">
        <v>3</v>
      </c>
      <c r="F145" s="162" t="s">
        <v>2140</v>
      </c>
      <c r="H145" s="163">
        <v>473.47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200</v>
      </c>
      <c r="AU145" s="161" t="s">
        <v>22</v>
      </c>
      <c r="AV145" s="13" t="s">
        <v>22</v>
      </c>
      <c r="AW145" s="13" t="s">
        <v>41</v>
      </c>
      <c r="AX145" s="13" t="s">
        <v>88</v>
      </c>
      <c r="AY145" s="161" t="s">
        <v>191</v>
      </c>
    </row>
    <row r="146" spans="1:65" s="2" customFormat="1" ht="14.4" customHeight="1">
      <c r="A146" s="35"/>
      <c r="B146" s="145"/>
      <c r="C146" s="180" t="s">
        <v>8</v>
      </c>
      <c r="D146" s="180" t="s">
        <v>264</v>
      </c>
      <c r="E146" s="181" t="s">
        <v>2141</v>
      </c>
      <c r="F146" s="182" t="s">
        <v>2142</v>
      </c>
      <c r="G146" s="183" t="s">
        <v>222</v>
      </c>
      <c r="H146" s="184">
        <v>480.572</v>
      </c>
      <c r="I146" s="185"/>
      <c r="J146" s="186">
        <f>ROUND(I146*H146,2)</f>
        <v>0</v>
      </c>
      <c r="K146" s="182" t="s">
        <v>197</v>
      </c>
      <c r="L146" s="187"/>
      <c r="M146" s="188" t="s">
        <v>3</v>
      </c>
      <c r="N146" s="189" t="s">
        <v>52</v>
      </c>
      <c r="O146" s="56"/>
      <c r="P146" s="155">
        <f>O146*H146</f>
        <v>0</v>
      </c>
      <c r="Q146" s="155">
        <v>0.00804</v>
      </c>
      <c r="R146" s="155">
        <f>Q146*H146</f>
        <v>3.86379888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244</v>
      </c>
      <c r="AT146" s="157" t="s">
        <v>264</v>
      </c>
      <c r="AU146" s="157" t="s">
        <v>22</v>
      </c>
      <c r="AY146" s="19" t="s">
        <v>191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198</v>
      </c>
      <c r="BM146" s="157" t="s">
        <v>2143</v>
      </c>
    </row>
    <row r="147" spans="2:51" s="13" customFormat="1" ht="10">
      <c r="B147" s="159"/>
      <c r="D147" s="160" t="s">
        <v>200</v>
      </c>
      <c r="E147" s="161" t="s">
        <v>3</v>
      </c>
      <c r="F147" s="162" t="s">
        <v>2144</v>
      </c>
      <c r="H147" s="163">
        <v>480.572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200</v>
      </c>
      <c r="AU147" s="161" t="s">
        <v>22</v>
      </c>
      <c r="AV147" s="13" t="s">
        <v>22</v>
      </c>
      <c r="AW147" s="13" t="s">
        <v>41</v>
      </c>
      <c r="AX147" s="13" t="s">
        <v>88</v>
      </c>
      <c r="AY147" s="161" t="s">
        <v>191</v>
      </c>
    </row>
    <row r="148" spans="1:65" s="2" customFormat="1" ht="24.15" customHeight="1">
      <c r="A148" s="35"/>
      <c r="B148" s="145"/>
      <c r="C148" s="146" t="s">
        <v>327</v>
      </c>
      <c r="D148" s="146" t="s">
        <v>193</v>
      </c>
      <c r="E148" s="147" t="s">
        <v>1001</v>
      </c>
      <c r="F148" s="148" t="s">
        <v>1002</v>
      </c>
      <c r="G148" s="149" t="s">
        <v>391</v>
      </c>
      <c r="H148" s="150">
        <v>14</v>
      </c>
      <c r="I148" s="151"/>
      <c r="J148" s="152">
        <f>ROUND(I148*H148,2)</f>
        <v>0</v>
      </c>
      <c r="K148" s="148" t="s">
        <v>197</v>
      </c>
      <c r="L148" s="36"/>
      <c r="M148" s="153" t="s">
        <v>3</v>
      </c>
      <c r="N148" s="154" t="s">
        <v>52</v>
      </c>
      <c r="O148" s="56"/>
      <c r="P148" s="155">
        <f>O148*H148</f>
        <v>0</v>
      </c>
      <c r="Q148" s="155">
        <v>0.03573</v>
      </c>
      <c r="R148" s="155">
        <f>Q148*H148</f>
        <v>0.50022</v>
      </c>
      <c r="S148" s="155">
        <v>0</v>
      </c>
      <c r="T148" s="15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198</v>
      </c>
      <c r="AT148" s="157" t="s">
        <v>193</v>
      </c>
      <c r="AU148" s="157" t="s">
        <v>22</v>
      </c>
      <c r="AY148" s="19" t="s">
        <v>191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88</v>
      </c>
      <c r="BK148" s="158">
        <f>ROUND(I148*H148,2)</f>
        <v>0</v>
      </c>
      <c r="BL148" s="19" t="s">
        <v>198</v>
      </c>
      <c r="BM148" s="157" t="s">
        <v>2145</v>
      </c>
    </row>
    <row r="149" spans="1:65" s="2" customFormat="1" ht="24.15" customHeight="1">
      <c r="A149" s="35"/>
      <c r="B149" s="145"/>
      <c r="C149" s="146" t="s">
        <v>332</v>
      </c>
      <c r="D149" s="146" t="s">
        <v>193</v>
      </c>
      <c r="E149" s="147" t="s">
        <v>1004</v>
      </c>
      <c r="F149" s="148" t="s">
        <v>1005</v>
      </c>
      <c r="G149" s="149" t="s">
        <v>391</v>
      </c>
      <c r="H149" s="150">
        <v>14</v>
      </c>
      <c r="I149" s="151"/>
      <c r="J149" s="152">
        <f>ROUND(I149*H149,2)</f>
        <v>0</v>
      </c>
      <c r="K149" s="148" t="s">
        <v>197</v>
      </c>
      <c r="L149" s="36"/>
      <c r="M149" s="153" t="s">
        <v>3</v>
      </c>
      <c r="N149" s="154" t="s">
        <v>52</v>
      </c>
      <c r="O149" s="56"/>
      <c r="P149" s="155">
        <f>O149*H149</f>
        <v>0</v>
      </c>
      <c r="Q149" s="155">
        <v>2.11676</v>
      </c>
      <c r="R149" s="155">
        <f>Q149*H149</f>
        <v>29.634640000000005</v>
      </c>
      <c r="S149" s="155">
        <v>0</v>
      </c>
      <c r="T149" s="15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198</v>
      </c>
      <c r="AT149" s="157" t="s">
        <v>193</v>
      </c>
      <c r="AU149" s="157" t="s">
        <v>22</v>
      </c>
      <c r="AY149" s="19" t="s">
        <v>191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9" t="s">
        <v>88</v>
      </c>
      <c r="BK149" s="158">
        <f>ROUND(I149*H149,2)</f>
        <v>0</v>
      </c>
      <c r="BL149" s="19" t="s">
        <v>198</v>
      </c>
      <c r="BM149" s="157" t="s">
        <v>2146</v>
      </c>
    </row>
    <row r="150" spans="1:47" s="2" customFormat="1" ht="18">
      <c r="A150" s="35"/>
      <c r="B150" s="36"/>
      <c r="C150" s="35"/>
      <c r="D150" s="160" t="s">
        <v>229</v>
      </c>
      <c r="E150" s="35"/>
      <c r="F150" s="176" t="s">
        <v>1007</v>
      </c>
      <c r="G150" s="35"/>
      <c r="H150" s="35"/>
      <c r="I150" s="177"/>
      <c r="J150" s="35"/>
      <c r="K150" s="35"/>
      <c r="L150" s="36"/>
      <c r="M150" s="178"/>
      <c r="N150" s="179"/>
      <c r="O150" s="56"/>
      <c r="P150" s="56"/>
      <c r="Q150" s="56"/>
      <c r="R150" s="56"/>
      <c r="S150" s="56"/>
      <c r="T150" s="57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9" t="s">
        <v>229</v>
      </c>
      <c r="AU150" s="19" t="s">
        <v>22</v>
      </c>
    </row>
    <row r="151" spans="1:65" s="2" customFormat="1" ht="14.4" customHeight="1">
      <c r="A151" s="35"/>
      <c r="B151" s="145"/>
      <c r="C151" s="180" t="s">
        <v>340</v>
      </c>
      <c r="D151" s="180" t="s">
        <v>264</v>
      </c>
      <c r="E151" s="181" t="s">
        <v>1253</v>
      </c>
      <c r="F151" s="182" t="s">
        <v>1254</v>
      </c>
      <c r="G151" s="183" t="s">
        <v>391</v>
      </c>
      <c r="H151" s="184">
        <v>14</v>
      </c>
      <c r="I151" s="185"/>
      <c r="J151" s="186">
        <f aca="true" t="shared" si="0" ref="J151:J160">ROUND(I151*H151,2)</f>
        <v>0</v>
      </c>
      <c r="K151" s="182" t="s">
        <v>197</v>
      </c>
      <c r="L151" s="187"/>
      <c r="M151" s="188" t="s">
        <v>3</v>
      </c>
      <c r="N151" s="189" t="s">
        <v>52</v>
      </c>
      <c r="O151" s="56"/>
      <c r="P151" s="155">
        <f aca="true" t="shared" si="1" ref="P151:P160">O151*H151</f>
        <v>0</v>
      </c>
      <c r="Q151" s="155">
        <v>1.29</v>
      </c>
      <c r="R151" s="155">
        <f aca="true" t="shared" si="2" ref="R151:R160">Q151*H151</f>
        <v>18.060000000000002</v>
      </c>
      <c r="S151" s="155">
        <v>0</v>
      </c>
      <c r="T151" s="156">
        <f aca="true" t="shared" si="3" ref="T151:T160"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57" t="s">
        <v>244</v>
      </c>
      <c r="AT151" s="157" t="s">
        <v>264</v>
      </c>
      <c r="AU151" s="157" t="s">
        <v>22</v>
      </c>
      <c r="AY151" s="19" t="s">
        <v>191</v>
      </c>
      <c r="BE151" s="158">
        <f aca="true" t="shared" si="4" ref="BE151:BE160">IF(N151="základní",J151,0)</f>
        <v>0</v>
      </c>
      <c r="BF151" s="158">
        <f aca="true" t="shared" si="5" ref="BF151:BF160">IF(N151="snížená",J151,0)</f>
        <v>0</v>
      </c>
      <c r="BG151" s="158">
        <f aca="true" t="shared" si="6" ref="BG151:BG160">IF(N151="zákl. přenesená",J151,0)</f>
        <v>0</v>
      </c>
      <c r="BH151" s="158">
        <f aca="true" t="shared" si="7" ref="BH151:BH160">IF(N151="sníž. přenesená",J151,0)</f>
        <v>0</v>
      </c>
      <c r="BI151" s="158">
        <f aca="true" t="shared" si="8" ref="BI151:BI160">IF(N151="nulová",J151,0)</f>
        <v>0</v>
      </c>
      <c r="BJ151" s="19" t="s">
        <v>88</v>
      </c>
      <c r="BK151" s="158">
        <f aca="true" t="shared" si="9" ref="BK151:BK160">ROUND(I151*H151,2)</f>
        <v>0</v>
      </c>
      <c r="BL151" s="19" t="s">
        <v>198</v>
      </c>
      <c r="BM151" s="157" t="s">
        <v>2147</v>
      </c>
    </row>
    <row r="152" spans="1:65" s="2" customFormat="1" ht="14.4" customHeight="1">
      <c r="A152" s="35"/>
      <c r="B152" s="145"/>
      <c r="C152" s="180" t="s">
        <v>344</v>
      </c>
      <c r="D152" s="180" t="s">
        <v>264</v>
      </c>
      <c r="E152" s="181" t="s">
        <v>1012</v>
      </c>
      <c r="F152" s="182" t="s">
        <v>1013</v>
      </c>
      <c r="G152" s="183" t="s">
        <v>391</v>
      </c>
      <c r="H152" s="184">
        <v>16</v>
      </c>
      <c r="I152" s="185"/>
      <c r="J152" s="186">
        <f t="shared" si="0"/>
        <v>0</v>
      </c>
      <c r="K152" s="182" t="s">
        <v>197</v>
      </c>
      <c r="L152" s="187"/>
      <c r="M152" s="188" t="s">
        <v>3</v>
      </c>
      <c r="N152" s="189" t="s">
        <v>52</v>
      </c>
      <c r="O152" s="56"/>
      <c r="P152" s="155">
        <f t="shared" si="1"/>
        <v>0</v>
      </c>
      <c r="Q152" s="155">
        <v>0.526</v>
      </c>
      <c r="R152" s="155">
        <f t="shared" si="2"/>
        <v>8.416</v>
      </c>
      <c r="S152" s="155">
        <v>0</v>
      </c>
      <c r="T152" s="156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244</v>
      </c>
      <c r="AT152" s="157" t="s">
        <v>264</v>
      </c>
      <c r="AU152" s="157" t="s">
        <v>22</v>
      </c>
      <c r="AY152" s="19" t="s">
        <v>191</v>
      </c>
      <c r="BE152" s="158">
        <f t="shared" si="4"/>
        <v>0</v>
      </c>
      <c r="BF152" s="158">
        <f t="shared" si="5"/>
        <v>0</v>
      </c>
      <c r="BG152" s="158">
        <f t="shared" si="6"/>
        <v>0</v>
      </c>
      <c r="BH152" s="158">
        <f t="shared" si="7"/>
        <v>0</v>
      </c>
      <c r="BI152" s="158">
        <f t="shared" si="8"/>
        <v>0</v>
      </c>
      <c r="BJ152" s="19" t="s">
        <v>88</v>
      </c>
      <c r="BK152" s="158">
        <f t="shared" si="9"/>
        <v>0</v>
      </c>
      <c r="BL152" s="19" t="s">
        <v>198</v>
      </c>
      <c r="BM152" s="157" t="s">
        <v>2148</v>
      </c>
    </row>
    <row r="153" spans="1:65" s="2" customFormat="1" ht="14.4" customHeight="1">
      <c r="A153" s="35"/>
      <c r="B153" s="145"/>
      <c r="C153" s="180" t="s">
        <v>353</v>
      </c>
      <c r="D153" s="180" t="s">
        <v>264</v>
      </c>
      <c r="E153" s="181" t="s">
        <v>1261</v>
      </c>
      <c r="F153" s="182" t="s">
        <v>1262</v>
      </c>
      <c r="G153" s="183" t="s">
        <v>391</v>
      </c>
      <c r="H153" s="184">
        <v>13</v>
      </c>
      <c r="I153" s="185"/>
      <c r="J153" s="186">
        <f t="shared" si="0"/>
        <v>0</v>
      </c>
      <c r="K153" s="182" t="s">
        <v>197</v>
      </c>
      <c r="L153" s="187"/>
      <c r="M153" s="188" t="s">
        <v>3</v>
      </c>
      <c r="N153" s="189" t="s">
        <v>52</v>
      </c>
      <c r="O153" s="56"/>
      <c r="P153" s="155">
        <f t="shared" si="1"/>
        <v>0</v>
      </c>
      <c r="Q153" s="155">
        <v>0.262</v>
      </c>
      <c r="R153" s="155">
        <f t="shared" si="2"/>
        <v>3.406</v>
      </c>
      <c r="S153" s="155">
        <v>0</v>
      </c>
      <c r="T153" s="156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244</v>
      </c>
      <c r="AT153" s="157" t="s">
        <v>264</v>
      </c>
      <c r="AU153" s="157" t="s">
        <v>22</v>
      </c>
      <c r="AY153" s="19" t="s">
        <v>191</v>
      </c>
      <c r="BE153" s="158">
        <f t="shared" si="4"/>
        <v>0</v>
      </c>
      <c r="BF153" s="158">
        <f t="shared" si="5"/>
        <v>0</v>
      </c>
      <c r="BG153" s="158">
        <f t="shared" si="6"/>
        <v>0</v>
      </c>
      <c r="BH153" s="158">
        <f t="shared" si="7"/>
        <v>0</v>
      </c>
      <c r="BI153" s="158">
        <f t="shared" si="8"/>
        <v>0</v>
      </c>
      <c r="BJ153" s="19" t="s">
        <v>88</v>
      </c>
      <c r="BK153" s="158">
        <f t="shared" si="9"/>
        <v>0</v>
      </c>
      <c r="BL153" s="19" t="s">
        <v>198</v>
      </c>
      <c r="BM153" s="157" t="s">
        <v>2149</v>
      </c>
    </row>
    <row r="154" spans="1:65" s="2" customFormat="1" ht="14.4" customHeight="1">
      <c r="A154" s="35"/>
      <c r="B154" s="145"/>
      <c r="C154" s="180" t="s">
        <v>357</v>
      </c>
      <c r="D154" s="180" t="s">
        <v>264</v>
      </c>
      <c r="E154" s="181" t="s">
        <v>1018</v>
      </c>
      <c r="F154" s="182" t="s">
        <v>1019</v>
      </c>
      <c r="G154" s="183" t="s">
        <v>391</v>
      </c>
      <c r="H154" s="184">
        <v>14</v>
      </c>
      <c r="I154" s="185"/>
      <c r="J154" s="186">
        <f t="shared" si="0"/>
        <v>0</v>
      </c>
      <c r="K154" s="182" t="s">
        <v>197</v>
      </c>
      <c r="L154" s="187"/>
      <c r="M154" s="188" t="s">
        <v>3</v>
      </c>
      <c r="N154" s="189" t="s">
        <v>52</v>
      </c>
      <c r="O154" s="56"/>
      <c r="P154" s="155">
        <f t="shared" si="1"/>
        <v>0</v>
      </c>
      <c r="Q154" s="155">
        <v>0.585</v>
      </c>
      <c r="R154" s="155">
        <f t="shared" si="2"/>
        <v>8.19</v>
      </c>
      <c r="S154" s="155">
        <v>0</v>
      </c>
      <c r="T154" s="156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244</v>
      </c>
      <c r="AT154" s="157" t="s">
        <v>264</v>
      </c>
      <c r="AU154" s="157" t="s">
        <v>22</v>
      </c>
      <c r="AY154" s="19" t="s">
        <v>191</v>
      </c>
      <c r="BE154" s="158">
        <f t="shared" si="4"/>
        <v>0</v>
      </c>
      <c r="BF154" s="158">
        <f t="shared" si="5"/>
        <v>0</v>
      </c>
      <c r="BG154" s="158">
        <f t="shared" si="6"/>
        <v>0</v>
      </c>
      <c r="BH154" s="158">
        <f t="shared" si="7"/>
        <v>0</v>
      </c>
      <c r="BI154" s="158">
        <f t="shared" si="8"/>
        <v>0</v>
      </c>
      <c r="BJ154" s="19" t="s">
        <v>88</v>
      </c>
      <c r="BK154" s="158">
        <f t="shared" si="9"/>
        <v>0</v>
      </c>
      <c r="BL154" s="19" t="s">
        <v>198</v>
      </c>
      <c r="BM154" s="157" t="s">
        <v>2150</v>
      </c>
    </row>
    <row r="155" spans="1:65" s="2" customFormat="1" ht="14.4" customHeight="1">
      <c r="A155" s="35"/>
      <c r="B155" s="145"/>
      <c r="C155" s="180" t="s">
        <v>365</v>
      </c>
      <c r="D155" s="180" t="s">
        <v>264</v>
      </c>
      <c r="E155" s="181" t="s">
        <v>1272</v>
      </c>
      <c r="F155" s="182" t="s">
        <v>1273</v>
      </c>
      <c r="G155" s="183" t="s">
        <v>391</v>
      </c>
      <c r="H155" s="184">
        <v>7</v>
      </c>
      <c r="I155" s="185"/>
      <c r="J155" s="186">
        <f t="shared" si="0"/>
        <v>0</v>
      </c>
      <c r="K155" s="182" t="s">
        <v>197</v>
      </c>
      <c r="L155" s="187"/>
      <c r="M155" s="188" t="s">
        <v>3</v>
      </c>
      <c r="N155" s="189" t="s">
        <v>52</v>
      </c>
      <c r="O155" s="56"/>
      <c r="P155" s="155">
        <f t="shared" si="1"/>
        <v>0</v>
      </c>
      <c r="Q155" s="155">
        <v>0.028</v>
      </c>
      <c r="R155" s="155">
        <f t="shared" si="2"/>
        <v>0.196</v>
      </c>
      <c r="S155" s="155">
        <v>0</v>
      </c>
      <c r="T155" s="156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57" t="s">
        <v>244</v>
      </c>
      <c r="AT155" s="157" t="s">
        <v>264</v>
      </c>
      <c r="AU155" s="157" t="s">
        <v>22</v>
      </c>
      <c r="AY155" s="19" t="s">
        <v>191</v>
      </c>
      <c r="BE155" s="158">
        <f t="shared" si="4"/>
        <v>0</v>
      </c>
      <c r="BF155" s="158">
        <f t="shared" si="5"/>
        <v>0</v>
      </c>
      <c r="BG155" s="158">
        <f t="shared" si="6"/>
        <v>0</v>
      </c>
      <c r="BH155" s="158">
        <f t="shared" si="7"/>
        <v>0</v>
      </c>
      <c r="BI155" s="158">
        <f t="shared" si="8"/>
        <v>0</v>
      </c>
      <c r="BJ155" s="19" t="s">
        <v>88</v>
      </c>
      <c r="BK155" s="158">
        <f t="shared" si="9"/>
        <v>0</v>
      </c>
      <c r="BL155" s="19" t="s">
        <v>198</v>
      </c>
      <c r="BM155" s="157" t="s">
        <v>2151</v>
      </c>
    </row>
    <row r="156" spans="1:65" s="2" customFormat="1" ht="14.4" customHeight="1">
      <c r="A156" s="35"/>
      <c r="B156" s="145"/>
      <c r="C156" s="180" t="s">
        <v>371</v>
      </c>
      <c r="D156" s="180" t="s">
        <v>264</v>
      </c>
      <c r="E156" s="181" t="s">
        <v>2152</v>
      </c>
      <c r="F156" s="182" t="s">
        <v>2153</v>
      </c>
      <c r="G156" s="183" t="s">
        <v>391</v>
      </c>
      <c r="H156" s="184">
        <v>1</v>
      </c>
      <c r="I156" s="185"/>
      <c r="J156" s="186">
        <f t="shared" si="0"/>
        <v>0</v>
      </c>
      <c r="K156" s="182" t="s">
        <v>197</v>
      </c>
      <c r="L156" s="187"/>
      <c r="M156" s="188" t="s">
        <v>3</v>
      </c>
      <c r="N156" s="189" t="s">
        <v>52</v>
      </c>
      <c r="O156" s="56"/>
      <c r="P156" s="155">
        <f t="shared" si="1"/>
        <v>0</v>
      </c>
      <c r="Q156" s="155">
        <v>0.04</v>
      </c>
      <c r="R156" s="155">
        <f t="shared" si="2"/>
        <v>0.04</v>
      </c>
      <c r="S156" s="155">
        <v>0</v>
      </c>
      <c r="T156" s="156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244</v>
      </c>
      <c r="AT156" s="157" t="s">
        <v>264</v>
      </c>
      <c r="AU156" s="157" t="s">
        <v>22</v>
      </c>
      <c r="AY156" s="19" t="s">
        <v>191</v>
      </c>
      <c r="BE156" s="158">
        <f t="shared" si="4"/>
        <v>0</v>
      </c>
      <c r="BF156" s="158">
        <f t="shared" si="5"/>
        <v>0</v>
      </c>
      <c r="BG156" s="158">
        <f t="shared" si="6"/>
        <v>0</v>
      </c>
      <c r="BH156" s="158">
        <f t="shared" si="7"/>
        <v>0</v>
      </c>
      <c r="BI156" s="158">
        <f t="shared" si="8"/>
        <v>0</v>
      </c>
      <c r="BJ156" s="19" t="s">
        <v>88</v>
      </c>
      <c r="BK156" s="158">
        <f t="shared" si="9"/>
        <v>0</v>
      </c>
      <c r="BL156" s="19" t="s">
        <v>198</v>
      </c>
      <c r="BM156" s="157" t="s">
        <v>2154</v>
      </c>
    </row>
    <row r="157" spans="1:65" s="2" customFormat="1" ht="14.4" customHeight="1">
      <c r="A157" s="35"/>
      <c r="B157" s="145"/>
      <c r="C157" s="180" t="s">
        <v>376</v>
      </c>
      <c r="D157" s="180" t="s">
        <v>264</v>
      </c>
      <c r="E157" s="181" t="s">
        <v>1269</v>
      </c>
      <c r="F157" s="182" t="s">
        <v>1270</v>
      </c>
      <c r="G157" s="183" t="s">
        <v>391</v>
      </c>
      <c r="H157" s="184">
        <v>1</v>
      </c>
      <c r="I157" s="185"/>
      <c r="J157" s="186">
        <f t="shared" si="0"/>
        <v>0</v>
      </c>
      <c r="K157" s="182" t="s">
        <v>197</v>
      </c>
      <c r="L157" s="187"/>
      <c r="M157" s="188" t="s">
        <v>3</v>
      </c>
      <c r="N157" s="189" t="s">
        <v>52</v>
      </c>
      <c r="O157" s="56"/>
      <c r="P157" s="155">
        <f t="shared" si="1"/>
        <v>0</v>
      </c>
      <c r="Q157" s="155">
        <v>0.051</v>
      </c>
      <c r="R157" s="155">
        <f t="shared" si="2"/>
        <v>0.051</v>
      </c>
      <c r="S157" s="155">
        <v>0</v>
      </c>
      <c r="T157" s="156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57" t="s">
        <v>244</v>
      </c>
      <c r="AT157" s="157" t="s">
        <v>264</v>
      </c>
      <c r="AU157" s="157" t="s">
        <v>22</v>
      </c>
      <c r="AY157" s="19" t="s">
        <v>191</v>
      </c>
      <c r="BE157" s="158">
        <f t="shared" si="4"/>
        <v>0</v>
      </c>
      <c r="BF157" s="158">
        <f t="shared" si="5"/>
        <v>0</v>
      </c>
      <c r="BG157" s="158">
        <f t="shared" si="6"/>
        <v>0</v>
      </c>
      <c r="BH157" s="158">
        <f t="shared" si="7"/>
        <v>0</v>
      </c>
      <c r="BI157" s="158">
        <f t="shared" si="8"/>
        <v>0</v>
      </c>
      <c r="BJ157" s="19" t="s">
        <v>88</v>
      </c>
      <c r="BK157" s="158">
        <f t="shared" si="9"/>
        <v>0</v>
      </c>
      <c r="BL157" s="19" t="s">
        <v>198</v>
      </c>
      <c r="BM157" s="157" t="s">
        <v>2155</v>
      </c>
    </row>
    <row r="158" spans="1:65" s="2" customFormat="1" ht="14.4" customHeight="1">
      <c r="A158" s="35"/>
      <c r="B158" s="145"/>
      <c r="C158" s="180" t="s">
        <v>382</v>
      </c>
      <c r="D158" s="180" t="s">
        <v>264</v>
      </c>
      <c r="E158" s="181" t="s">
        <v>2156</v>
      </c>
      <c r="F158" s="182" t="s">
        <v>2157</v>
      </c>
      <c r="G158" s="183" t="s">
        <v>391</v>
      </c>
      <c r="H158" s="184">
        <v>1</v>
      </c>
      <c r="I158" s="185"/>
      <c r="J158" s="186">
        <f t="shared" si="0"/>
        <v>0</v>
      </c>
      <c r="K158" s="182" t="s">
        <v>197</v>
      </c>
      <c r="L158" s="187"/>
      <c r="M158" s="188" t="s">
        <v>3</v>
      </c>
      <c r="N158" s="189" t="s">
        <v>52</v>
      </c>
      <c r="O158" s="56"/>
      <c r="P158" s="155">
        <f t="shared" si="1"/>
        <v>0</v>
      </c>
      <c r="Q158" s="155">
        <v>0.081</v>
      </c>
      <c r="R158" s="155">
        <f t="shared" si="2"/>
        <v>0.081</v>
      </c>
      <c r="S158" s="155">
        <v>0</v>
      </c>
      <c r="T158" s="156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244</v>
      </c>
      <c r="AT158" s="157" t="s">
        <v>264</v>
      </c>
      <c r="AU158" s="157" t="s">
        <v>22</v>
      </c>
      <c r="AY158" s="19" t="s">
        <v>191</v>
      </c>
      <c r="BE158" s="158">
        <f t="shared" si="4"/>
        <v>0</v>
      </c>
      <c r="BF158" s="158">
        <f t="shared" si="5"/>
        <v>0</v>
      </c>
      <c r="BG158" s="158">
        <f t="shared" si="6"/>
        <v>0</v>
      </c>
      <c r="BH158" s="158">
        <f t="shared" si="7"/>
        <v>0</v>
      </c>
      <c r="BI158" s="158">
        <f t="shared" si="8"/>
        <v>0</v>
      </c>
      <c r="BJ158" s="19" t="s">
        <v>88</v>
      </c>
      <c r="BK158" s="158">
        <f t="shared" si="9"/>
        <v>0</v>
      </c>
      <c r="BL158" s="19" t="s">
        <v>198</v>
      </c>
      <c r="BM158" s="157" t="s">
        <v>2158</v>
      </c>
    </row>
    <row r="159" spans="1:65" s="2" customFormat="1" ht="14.4" customHeight="1">
      <c r="A159" s="35"/>
      <c r="B159" s="145"/>
      <c r="C159" s="180" t="s">
        <v>388</v>
      </c>
      <c r="D159" s="180" t="s">
        <v>264</v>
      </c>
      <c r="E159" s="181" t="s">
        <v>1021</v>
      </c>
      <c r="F159" s="182" t="s">
        <v>1022</v>
      </c>
      <c r="G159" s="183" t="s">
        <v>391</v>
      </c>
      <c r="H159" s="184">
        <v>13</v>
      </c>
      <c r="I159" s="185"/>
      <c r="J159" s="186">
        <f t="shared" si="0"/>
        <v>0</v>
      </c>
      <c r="K159" s="182" t="s">
        <v>197</v>
      </c>
      <c r="L159" s="187"/>
      <c r="M159" s="188" t="s">
        <v>3</v>
      </c>
      <c r="N159" s="189" t="s">
        <v>52</v>
      </c>
      <c r="O159" s="56"/>
      <c r="P159" s="155">
        <f t="shared" si="1"/>
        <v>0</v>
      </c>
      <c r="Q159" s="155">
        <v>0.068</v>
      </c>
      <c r="R159" s="155">
        <f t="shared" si="2"/>
        <v>0.8840000000000001</v>
      </c>
      <c r="S159" s="155">
        <v>0</v>
      </c>
      <c r="T159" s="156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57" t="s">
        <v>244</v>
      </c>
      <c r="AT159" s="157" t="s">
        <v>264</v>
      </c>
      <c r="AU159" s="157" t="s">
        <v>22</v>
      </c>
      <c r="AY159" s="19" t="s">
        <v>191</v>
      </c>
      <c r="BE159" s="158">
        <f t="shared" si="4"/>
        <v>0</v>
      </c>
      <c r="BF159" s="158">
        <f t="shared" si="5"/>
        <v>0</v>
      </c>
      <c r="BG159" s="158">
        <f t="shared" si="6"/>
        <v>0</v>
      </c>
      <c r="BH159" s="158">
        <f t="shared" si="7"/>
        <v>0</v>
      </c>
      <c r="BI159" s="158">
        <f t="shared" si="8"/>
        <v>0</v>
      </c>
      <c r="BJ159" s="19" t="s">
        <v>88</v>
      </c>
      <c r="BK159" s="158">
        <f t="shared" si="9"/>
        <v>0</v>
      </c>
      <c r="BL159" s="19" t="s">
        <v>198</v>
      </c>
      <c r="BM159" s="157" t="s">
        <v>2159</v>
      </c>
    </row>
    <row r="160" spans="1:65" s="2" customFormat="1" ht="14.4" customHeight="1">
      <c r="A160" s="35"/>
      <c r="B160" s="145"/>
      <c r="C160" s="146" t="s">
        <v>399</v>
      </c>
      <c r="D160" s="146" t="s">
        <v>193</v>
      </c>
      <c r="E160" s="147" t="s">
        <v>2160</v>
      </c>
      <c r="F160" s="148" t="s">
        <v>2161</v>
      </c>
      <c r="G160" s="149" t="s">
        <v>196</v>
      </c>
      <c r="H160" s="150">
        <v>2.826</v>
      </c>
      <c r="I160" s="151"/>
      <c r="J160" s="152">
        <f t="shared" si="0"/>
        <v>0</v>
      </c>
      <c r="K160" s="148" t="s">
        <v>197</v>
      </c>
      <c r="L160" s="36"/>
      <c r="M160" s="153" t="s">
        <v>3</v>
      </c>
      <c r="N160" s="154" t="s">
        <v>52</v>
      </c>
      <c r="O160" s="56"/>
      <c r="P160" s="155">
        <f t="shared" si="1"/>
        <v>0</v>
      </c>
      <c r="Q160" s="155">
        <v>0.10519</v>
      </c>
      <c r="R160" s="155">
        <f t="shared" si="2"/>
        <v>0.29726694000000004</v>
      </c>
      <c r="S160" s="155">
        <v>0</v>
      </c>
      <c r="T160" s="156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198</v>
      </c>
      <c r="AT160" s="157" t="s">
        <v>193</v>
      </c>
      <c r="AU160" s="157" t="s">
        <v>22</v>
      </c>
      <c r="AY160" s="19" t="s">
        <v>191</v>
      </c>
      <c r="BE160" s="158">
        <f t="shared" si="4"/>
        <v>0</v>
      </c>
      <c r="BF160" s="158">
        <f t="shared" si="5"/>
        <v>0</v>
      </c>
      <c r="BG160" s="158">
        <f t="shared" si="6"/>
        <v>0</v>
      </c>
      <c r="BH160" s="158">
        <f t="shared" si="7"/>
        <v>0</v>
      </c>
      <c r="BI160" s="158">
        <f t="shared" si="8"/>
        <v>0</v>
      </c>
      <c r="BJ160" s="19" t="s">
        <v>88</v>
      </c>
      <c r="BK160" s="158">
        <f t="shared" si="9"/>
        <v>0</v>
      </c>
      <c r="BL160" s="19" t="s">
        <v>198</v>
      </c>
      <c r="BM160" s="157" t="s">
        <v>2162</v>
      </c>
    </row>
    <row r="161" spans="1:47" s="2" customFormat="1" ht="18">
      <c r="A161" s="35"/>
      <c r="B161" s="36"/>
      <c r="C161" s="35"/>
      <c r="D161" s="160" t="s">
        <v>229</v>
      </c>
      <c r="E161" s="35"/>
      <c r="F161" s="176" t="s">
        <v>2163</v>
      </c>
      <c r="G161" s="35"/>
      <c r="H161" s="35"/>
      <c r="I161" s="177"/>
      <c r="J161" s="35"/>
      <c r="K161" s="35"/>
      <c r="L161" s="36"/>
      <c r="M161" s="178"/>
      <c r="N161" s="179"/>
      <c r="O161" s="56"/>
      <c r="P161" s="56"/>
      <c r="Q161" s="56"/>
      <c r="R161" s="56"/>
      <c r="S161" s="56"/>
      <c r="T161" s="57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9" t="s">
        <v>229</v>
      </c>
      <c r="AU161" s="19" t="s">
        <v>22</v>
      </c>
    </row>
    <row r="162" spans="2:51" s="13" customFormat="1" ht="10">
      <c r="B162" s="159"/>
      <c r="D162" s="160" t="s">
        <v>200</v>
      </c>
      <c r="E162" s="161" t="s">
        <v>3</v>
      </c>
      <c r="F162" s="162" t="s">
        <v>2164</v>
      </c>
      <c r="H162" s="163">
        <v>2.826</v>
      </c>
      <c r="I162" s="164"/>
      <c r="L162" s="159"/>
      <c r="M162" s="165"/>
      <c r="N162" s="166"/>
      <c r="O162" s="166"/>
      <c r="P162" s="166"/>
      <c r="Q162" s="166"/>
      <c r="R162" s="166"/>
      <c r="S162" s="166"/>
      <c r="T162" s="167"/>
      <c r="AT162" s="161" t="s">
        <v>200</v>
      </c>
      <c r="AU162" s="161" t="s">
        <v>22</v>
      </c>
      <c r="AV162" s="13" t="s">
        <v>22</v>
      </c>
      <c r="AW162" s="13" t="s">
        <v>41</v>
      </c>
      <c r="AX162" s="13" t="s">
        <v>88</v>
      </c>
      <c r="AY162" s="161" t="s">
        <v>191</v>
      </c>
    </row>
    <row r="163" spans="1:65" s="2" customFormat="1" ht="14.4" customHeight="1">
      <c r="A163" s="35"/>
      <c r="B163" s="145"/>
      <c r="C163" s="146" t="s">
        <v>403</v>
      </c>
      <c r="D163" s="146" t="s">
        <v>193</v>
      </c>
      <c r="E163" s="147" t="s">
        <v>1276</v>
      </c>
      <c r="F163" s="148" t="s">
        <v>1277</v>
      </c>
      <c r="G163" s="149" t="s">
        <v>196</v>
      </c>
      <c r="H163" s="150">
        <v>2.826</v>
      </c>
      <c r="I163" s="151"/>
      <c r="J163" s="152">
        <f>ROUND(I163*H163,2)</f>
        <v>0</v>
      </c>
      <c r="K163" s="148" t="s">
        <v>197</v>
      </c>
      <c r="L163" s="36"/>
      <c r="M163" s="153" t="s">
        <v>3</v>
      </c>
      <c r="N163" s="154" t="s">
        <v>52</v>
      </c>
      <c r="O163" s="56"/>
      <c r="P163" s="155">
        <f>O163*H163</f>
        <v>0</v>
      </c>
      <c r="Q163" s="155">
        <v>0.10519</v>
      </c>
      <c r="R163" s="155">
        <f>Q163*H163</f>
        <v>0.29726694000000004</v>
      </c>
      <c r="S163" s="155">
        <v>0</v>
      </c>
      <c r="T163" s="15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57" t="s">
        <v>198</v>
      </c>
      <c r="AT163" s="157" t="s">
        <v>193</v>
      </c>
      <c r="AU163" s="157" t="s">
        <v>22</v>
      </c>
      <c r="AY163" s="19" t="s">
        <v>191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9" t="s">
        <v>88</v>
      </c>
      <c r="BK163" s="158">
        <f>ROUND(I163*H163,2)</f>
        <v>0</v>
      </c>
      <c r="BL163" s="19" t="s">
        <v>198</v>
      </c>
      <c r="BM163" s="157" t="s">
        <v>2165</v>
      </c>
    </row>
    <row r="164" spans="1:47" s="2" customFormat="1" ht="18">
      <c r="A164" s="35"/>
      <c r="B164" s="36"/>
      <c r="C164" s="35"/>
      <c r="D164" s="160" t="s">
        <v>229</v>
      </c>
      <c r="E164" s="35"/>
      <c r="F164" s="176" t="s">
        <v>1279</v>
      </c>
      <c r="G164" s="35"/>
      <c r="H164" s="35"/>
      <c r="I164" s="177"/>
      <c r="J164" s="35"/>
      <c r="K164" s="35"/>
      <c r="L164" s="36"/>
      <c r="M164" s="178"/>
      <c r="N164" s="179"/>
      <c r="O164" s="56"/>
      <c r="P164" s="56"/>
      <c r="Q164" s="56"/>
      <c r="R164" s="56"/>
      <c r="S164" s="56"/>
      <c r="T164" s="57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9" t="s">
        <v>229</v>
      </c>
      <c r="AU164" s="19" t="s">
        <v>22</v>
      </c>
    </row>
    <row r="165" spans="2:51" s="13" customFormat="1" ht="10">
      <c r="B165" s="159"/>
      <c r="D165" s="160" t="s">
        <v>200</v>
      </c>
      <c r="E165" s="161" t="s">
        <v>3</v>
      </c>
      <c r="F165" s="162" t="s">
        <v>2164</v>
      </c>
      <c r="H165" s="163">
        <v>2.826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200</v>
      </c>
      <c r="AU165" s="161" t="s">
        <v>22</v>
      </c>
      <c r="AV165" s="13" t="s">
        <v>22</v>
      </c>
      <c r="AW165" s="13" t="s">
        <v>41</v>
      </c>
      <c r="AX165" s="13" t="s">
        <v>88</v>
      </c>
      <c r="AY165" s="161" t="s">
        <v>191</v>
      </c>
    </row>
    <row r="166" spans="1:65" s="2" customFormat="1" ht="14.4" customHeight="1">
      <c r="A166" s="35"/>
      <c r="B166" s="145"/>
      <c r="C166" s="146" t="s">
        <v>407</v>
      </c>
      <c r="D166" s="146" t="s">
        <v>193</v>
      </c>
      <c r="E166" s="147" t="s">
        <v>1282</v>
      </c>
      <c r="F166" s="148" t="s">
        <v>1283</v>
      </c>
      <c r="G166" s="149" t="s">
        <v>391</v>
      </c>
      <c r="H166" s="150">
        <v>14</v>
      </c>
      <c r="I166" s="151"/>
      <c r="J166" s="152">
        <f>ROUND(I166*H166,2)</f>
        <v>0</v>
      </c>
      <c r="K166" s="148" t="s">
        <v>197</v>
      </c>
      <c r="L166" s="36"/>
      <c r="M166" s="153" t="s">
        <v>3</v>
      </c>
      <c r="N166" s="154" t="s">
        <v>52</v>
      </c>
      <c r="O166" s="56"/>
      <c r="P166" s="155">
        <f>O166*H166</f>
        <v>0</v>
      </c>
      <c r="Q166" s="155">
        <v>0.21734</v>
      </c>
      <c r="R166" s="155">
        <f>Q166*H166</f>
        <v>3.04276</v>
      </c>
      <c r="S166" s="155">
        <v>0</v>
      </c>
      <c r="T166" s="15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57" t="s">
        <v>198</v>
      </c>
      <c r="AT166" s="157" t="s">
        <v>193</v>
      </c>
      <c r="AU166" s="157" t="s">
        <v>22</v>
      </c>
      <c r="AY166" s="19" t="s">
        <v>191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9" t="s">
        <v>88</v>
      </c>
      <c r="BK166" s="158">
        <f>ROUND(I166*H166,2)</f>
        <v>0</v>
      </c>
      <c r="BL166" s="19" t="s">
        <v>198</v>
      </c>
      <c r="BM166" s="157" t="s">
        <v>2166</v>
      </c>
    </row>
    <row r="167" spans="1:65" s="2" customFormat="1" ht="14.4" customHeight="1">
      <c r="A167" s="35"/>
      <c r="B167" s="145"/>
      <c r="C167" s="180" t="s">
        <v>411</v>
      </c>
      <c r="D167" s="180" t="s">
        <v>264</v>
      </c>
      <c r="E167" s="181" t="s">
        <v>1286</v>
      </c>
      <c r="F167" s="182" t="s">
        <v>1287</v>
      </c>
      <c r="G167" s="183" t="s">
        <v>391</v>
      </c>
      <c r="H167" s="184">
        <v>14</v>
      </c>
      <c r="I167" s="185"/>
      <c r="J167" s="186">
        <f>ROUND(I167*H167,2)</f>
        <v>0</v>
      </c>
      <c r="K167" s="182" t="s">
        <v>197</v>
      </c>
      <c r="L167" s="187"/>
      <c r="M167" s="188" t="s">
        <v>3</v>
      </c>
      <c r="N167" s="189" t="s">
        <v>52</v>
      </c>
      <c r="O167" s="56"/>
      <c r="P167" s="155">
        <f>O167*H167</f>
        <v>0</v>
      </c>
      <c r="Q167" s="155">
        <v>0.12</v>
      </c>
      <c r="R167" s="155">
        <f>Q167*H167</f>
        <v>1.68</v>
      </c>
      <c r="S167" s="155">
        <v>0</v>
      </c>
      <c r="T167" s="15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244</v>
      </c>
      <c r="AT167" s="157" t="s">
        <v>264</v>
      </c>
      <c r="AU167" s="157" t="s">
        <v>22</v>
      </c>
      <c r="AY167" s="19" t="s">
        <v>191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9" t="s">
        <v>88</v>
      </c>
      <c r="BK167" s="158">
        <f>ROUND(I167*H167,2)</f>
        <v>0</v>
      </c>
      <c r="BL167" s="19" t="s">
        <v>198</v>
      </c>
      <c r="BM167" s="157" t="s">
        <v>2167</v>
      </c>
    </row>
    <row r="168" spans="2:63" s="12" customFormat="1" ht="22.75" customHeight="1">
      <c r="B168" s="132"/>
      <c r="D168" s="133" t="s">
        <v>80</v>
      </c>
      <c r="E168" s="143" t="s">
        <v>249</v>
      </c>
      <c r="F168" s="143" t="s">
        <v>387</v>
      </c>
      <c r="I168" s="135"/>
      <c r="J168" s="144">
        <f>BK168</f>
        <v>0</v>
      </c>
      <c r="L168" s="132"/>
      <c r="M168" s="137"/>
      <c r="N168" s="138"/>
      <c r="O168" s="138"/>
      <c r="P168" s="139">
        <f>SUM(P169:P172)</f>
        <v>0</v>
      </c>
      <c r="Q168" s="138"/>
      <c r="R168" s="139">
        <f>SUM(R169:R172)</f>
        <v>0.0020832</v>
      </c>
      <c r="S168" s="138"/>
      <c r="T168" s="140">
        <f>SUM(T169:T172)</f>
        <v>0.13584</v>
      </c>
      <c r="AR168" s="133" t="s">
        <v>88</v>
      </c>
      <c r="AT168" s="141" t="s">
        <v>80</v>
      </c>
      <c r="AU168" s="141" t="s">
        <v>88</v>
      </c>
      <c r="AY168" s="133" t="s">
        <v>191</v>
      </c>
      <c r="BK168" s="142">
        <f>SUM(BK169:BK172)</f>
        <v>0</v>
      </c>
    </row>
    <row r="169" spans="1:65" s="2" customFormat="1" ht="24.15" customHeight="1">
      <c r="A169" s="35"/>
      <c r="B169" s="145"/>
      <c r="C169" s="146" t="s">
        <v>415</v>
      </c>
      <c r="D169" s="146" t="s">
        <v>193</v>
      </c>
      <c r="E169" s="147" t="s">
        <v>1317</v>
      </c>
      <c r="F169" s="148" t="s">
        <v>1318</v>
      </c>
      <c r="G169" s="149" t="s">
        <v>222</v>
      </c>
      <c r="H169" s="150">
        <v>0.48</v>
      </c>
      <c r="I169" s="151"/>
      <c r="J169" s="152">
        <f>ROUND(I169*H169,2)</f>
        <v>0</v>
      </c>
      <c r="K169" s="148" t="s">
        <v>197</v>
      </c>
      <c r="L169" s="36"/>
      <c r="M169" s="153" t="s">
        <v>3</v>
      </c>
      <c r="N169" s="154" t="s">
        <v>52</v>
      </c>
      <c r="O169" s="56"/>
      <c r="P169" s="155">
        <f>O169*H169</f>
        <v>0</v>
      </c>
      <c r="Q169" s="155">
        <v>0.00434</v>
      </c>
      <c r="R169" s="155">
        <f>Q169*H169</f>
        <v>0.0020832</v>
      </c>
      <c r="S169" s="155">
        <v>0.283</v>
      </c>
      <c r="T169" s="156">
        <f>S169*H169</f>
        <v>0.13584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198</v>
      </c>
      <c r="AT169" s="157" t="s">
        <v>193</v>
      </c>
      <c r="AU169" s="157" t="s">
        <v>22</v>
      </c>
      <c r="AY169" s="19" t="s">
        <v>191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9" t="s">
        <v>88</v>
      </c>
      <c r="BK169" s="158">
        <f>ROUND(I169*H169,2)</f>
        <v>0</v>
      </c>
      <c r="BL169" s="19" t="s">
        <v>198</v>
      </c>
      <c r="BM169" s="157" t="s">
        <v>2168</v>
      </c>
    </row>
    <row r="170" spans="2:51" s="13" customFormat="1" ht="10">
      <c r="B170" s="159"/>
      <c r="D170" s="160" t="s">
        <v>200</v>
      </c>
      <c r="E170" s="161" t="s">
        <v>3</v>
      </c>
      <c r="F170" s="162" t="s">
        <v>2169</v>
      </c>
      <c r="H170" s="163">
        <v>0.36</v>
      </c>
      <c r="I170" s="164"/>
      <c r="L170" s="159"/>
      <c r="M170" s="165"/>
      <c r="N170" s="166"/>
      <c r="O170" s="166"/>
      <c r="P170" s="166"/>
      <c r="Q170" s="166"/>
      <c r="R170" s="166"/>
      <c r="S170" s="166"/>
      <c r="T170" s="167"/>
      <c r="AT170" s="161" t="s">
        <v>200</v>
      </c>
      <c r="AU170" s="161" t="s">
        <v>22</v>
      </c>
      <c r="AV170" s="13" t="s">
        <v>22</v>
      </c>
      <c r="AW170" s="13" t="s">
        <v>41</v>
      </c>
      <c r="AX170" s="13" t="s">
        <v>81</v>
      </c>
      <c r="AY170" s="161" t="s">
        <v>191</v>
      </c>
    </row>
    <row r="171" spans="2:51" s="13" customFormat="1" ht="10">
      <c r="B171" s="159"/>
      <c r="D171" s="160" t="s">
        <v>200</v>
      </c>
      <c r="E171" s="161" t="s">
        <v>3</v>
      </c>
      <c r="F171" s="162" t="s">
        <v>1322</v>
      </c>
      <c r="H171" s="163">
        <v>0.12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200</v>
      </c>
      <c r="AU171" s="161" t="s">
        <v>22</v>
      </c>
      <c r="AV171" s="13" t="s">
        <v>22</v>
      </c>
      <c r="AW171" s="13" t="s">
        <v>41</v>
      </c>
      <c r="AX171" s="13" t="s">
        <v>81</v>
      </c>
      <c r="AY171" s="161" t="s">
        <v>191</v>
      </c>
    </row>
    <row r="172" spans="2:51" s="14" customFormat="1" ht="10">
      <c r="B172" s="168"/>
      <c r="D172" s="160" t="s">
        <v>200</v>
      </c>
      <c r="E172" s="169" t="s">
        <v>3</v>
      </c>
      <c r="F172" s="170" t="s">
        <v>205</v>
      </c>
      <c r="H172" s="171">
        <v>0.48</v>
      </c>
      <c r="I172" s="172"/>
      <c r="L172" s="168"/>
      <c r="M172" s="173"/>
      <c r="N172" s="174"/>
      <c r="O172" s="174"/>
      <c r="P172" s="174"/>
      <c r="Q172" s="174"/>
      <c r="R172" s="174"/>
      <c r="S172" s="174"/>
      <c r="T172" s="175"/>
      <c r="AT172" s="169" t="s">
        <v>200</v>
      </c>
      <c r="AU172" s="169" t="s">
        <v>22</v>
      </c>
      <c r="AV172" s="14" t="s">
        <v>198</v>
      </c>
      <c r="AW172" s="14" t="s">
        <v>41</v>
      </c>
      <c r="AX172" s="14" t="s">
        <v>88</v>
      </c>
      <c r="AY172" s="169" t="s">
        <v>191</v>
      </c>
    </row>
    <row r="173" spans="2:63" s="12" customFormat="1" ht="22.75" customHeight="1">
      <c r="B173" s="132"/>
      <c r="D173" s="133" t="s">
        <v>80</v>
      </c>
      <c r="E173" s="143" t="s">
        <v>465</v>
      </c>
      <c r="F173" s="143" t="s">
        <v>466</v>
      </c>
      <c r="I173" s="135"/>
      <c r="J173" s="144">
        <f>BK173</f>
        <v>0</v>
      </c>
      <c r="L173" s="132"/>
      <c r="M173" s="137"/>
      <c r="N173" s="138"/>
      <c r="O173" s="138"/>
      <c r="P173" s="139">
        <f>SUM(P174:P175)</f>
        <v>0</v>
      </c>
      <c r="Q173" s="138"/>
      <c r="R173" s="139">
        <f>SUM(R174:R175)</f>
        <v>0</v>
      </c>
      <c r="S173" s="138"/>
      <c r="T173" s="140">
        <f>SUM(T174:T175)</f>
        <v>0</v>
      </c>
      <c r="AR173" s="133" t="s">
        <v>88</v>
      </c>
      <c r="AT173" s="141" t="s">
        <v>80</v>
      </c>
      <c r="AU173" s="141" t="s">
        <v>88</v>
      </c>
      <c r="AY173" s="133" t="s">
        <v>191</v>
      </c>
      <c r="BK173" s="142">
        <f>SUM(BK174:BK175)</f>
        <v>0</v>
      </c>
    </row>
    <row r="174" spans="1:65" s="2" customFormat="1" ht="24.15" customHeight="1">
      <c r="A174" s="35"/>
      <c r="B174" s="145"/>
      <c r="C174" s="146" t="s">
        <v>419</v>
      </c>
      <c r="D174" s="146" t="s">
        <v>193</v>
      </c>
      <c r="E174" s="147" t="s">
        <v>1353</v>
      </c>
      <c r="F174" s="148" t="s">
        <v>1354</v>
      </c>
      <c r="G174" s="149" t="s">
        <v>252</v>
      </c>
      <c r="H174" s="150">
        <v>593.613</v>
      </c>
      <c r="I174" s="151"/>
      <c r="J174" s="152">
        <f>ROUND(I174*H174,2)</f>
        <v>0</v>
      </c>
      <c r="K174" s="148" t="s">
        <v>197</v>
      </c>
      <c r="L174" s="36"/>
      <c r="M174" s="153" t="s">
        <v>3</v>
      </c>
      <c r="N174" s="154" t="s">
        <v>52</v>
      </c>
      <c r="O174" s="56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57" t="s">
        <v>198</v>
      </c>
      <c r="AT174" s="157" t="s">
        <v>193</v>
      </c>
      <c r="AU174" s="157" t="s">
        <v>22</v>
      </c>
      <c r="AY174" s="19" t="s">
        <v>191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9" t="s">
        <v>88</v>
      </c>
      <c r="BK174" s="158">
        <f>ROUND(I174*H174,2)</f>
        <v>0</v>
      </c>
      <c r="BL174" s="19" t="s">
        <v>198</v>
      </c>
      <c r="BM174" s="157" t="s">
        <v>2170</v>
      </c>
    </row>
    <row r="175" spans="1:65" s="2" customFormat="1" ht="24.15" customHeight="1">
      <c r="A175" s="35"/>
      <c r="B175" s="145"/>
      <c r="C175" s="146" t="s">
        <v>433</v>
      </c>
      <c r="D175" s="146" t="s">
        <v>193</v>
      </c>
      <c r="E175" s="147" t="s">
        <v>1357</v>
      </c>
      <c r="F175" s="148" t="s">
        <v>1358</v>
      </c>
      <c r="G175" s="149" t="s">
        <v>252</v>
      </c>
      <c r="H175" s="150">
        <v>593.613</v>
      </c>
      <c r="I175" s="151"/>
      <c r="J175" s="152">
        <f>ROUND(I175*H175,2)</f>
        <v>0</v>
      </c>
      <c r="K175" s="148" t="s">
        <v>197</v>
      </c>
      <c r="L175" s="36"/>
      <c r="M175" s="198" t="s">
        <v>3</v>
      </c>
      <c r="N175" s="199" t="s">
        <v>52</v>
      </c>
      <c r="O175" s="200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57" t="s">
        <v>198</v>
      </c>
      <c r="AT175" s="157" t="s">
        <v>193</v>
      </c>
      <c r="AU175" s="157" t="s">
        <v>22</v>
      </c>
      <c r="AY175" s="19" t="s">
        <v>191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9" t="s">
        <v>88</v>
      </c>
      <c r="BK175" s="158">
        <f>ROUND(I175*H175,2)</f>
        <v>0</v>
      </c>
      <c r="BL175" s="19" t="s">
        <v>198</v>
      </c>
      <c r="BM175" s="157" t="s">
        <v>2171</v>
      </c>
    </row>
    <row r="176" spans="1:31" s="2" customFormat="1" ht="7" customHeight="1">
      <c r="A176" s="35"/>
      <c r="B176" s="45"/>
      <c r="C176" s="46"/>
      <c r="D176" s="46"/>
      <c r="E176" s="46"/>
      <c r="F176" s="46"/>
      <c r="G176" s="46"/>
      <c r="H176" s="46"/>
      <c r="I176" s="46"/>
      <c r="J176" s="46"/>
      <c r="K176" s="46"/>
      <c r="L176" s="36"/>
      <c r="M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</row>
  </sheetData>
  <autoFilter ref="C90:K175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142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1079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2172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ROUND(J90,2)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ROUND((SUM(BE90:BE174)),2)</f>
        <v>0</v>
      </c>
      <c r="G35" s="35"/>
      <c r="H35" s="35"/>
      <c r="I35" s="104">
        <v>0.21</v>
      </c>
      <c r="J35" s="103">
        <f>ROUND(((SUM(BE90:BE174))*I35),2)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ROUND((SUM(BF90:BF174)),2)</f>
        <v>0</v>
      </c>
      <c r="G36" s="35"/>
      <c r="H36" s="35"/>
      <c r="I36" s="104">
        <v>0.15</v>
      </c>
      <c r="J36" s="103">
        <f>ROUND(((SUM(BF90:BF174))*I36),2)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ROUND((SUM(BG90:BG174)),2)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ROUND((SUM(BH90:BH174)),2)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ROUND((SUM(BI90:BI174)),2)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1079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309 - Kanalizační přípojky splaškové kanalizace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J90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J91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J92</f>
        <v>0</v>
      </c>
      <c r="L65" s="118"/>
    </row>
    <row r="66" spans="2:12" s="10" customFormat="1" ht="19.9" customHeight="1">
      <c r="B66" s="118"/>
      <c r="D66" s="119" t="s">
        <v>871</v>
      </c>
      <c r="E66" s="120"/>
      <c r="F66" s="120"/>
      <c r="G66" s="120"/>
      <c r="H66" s="120"/>
      <c r="I66" s="120"/>
      <c r="J66" s="121">
        <f>J143</f>
        <v>0</v>
      </c>
      <c r="L66" s="118"/>
    </row>
    <row r="67" spans="2:12" s="10" customFormat="1" ht="19.9" customHeight="1">
      <c r="B67" s="118"/>
      <c r="D67" s="119" t="s">
        <v>872</v>
      </c>
      <c r="E67" s="120"/>
      <c r="F67" s="120"/>
      <c r="G67" s="120"/>
      <c r="H67" s="120"/>
      <c r="I67" s="120"/>
      <c r="J67" s="121">
        <f>J148</f>
        <v>0</v>
      </c>
      <c r="L67" s="118"/>
    </row>
    <row r="68" spans="2:12" s="10" customFormat="1" ht="19.9" customHeight="1">
      <c r="B68" s="118"/>
      <c r="D68" s="119" t="s">
        <v>175</v>
      </c>
      <c r="E68" s="120"/>
      <c r="F68" s="120"/>
      <c r="G68" s="120"/>
      <c r="H68" s="120"/>
      <c r="I68" s="120"/>
      <c r="J68" s="121">
        <f>J172</f>
        <v>0</v>
      </c>
      <c r="L68" s="118"/>
    </row>
    <row r="69" spans="1:31" s="2" customFormat="1" ht="21.75" customHeight="1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9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7" customHeight="1">
      <c r="A70" s="35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7" customHeight="1">
      <c r="A74" s="35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5" customHeight="1">
      <c r="A75" s="35"/>
      <c r="B75" s="36"/>
      <c r="C75" s="23" t="s">
        <v>176</v>
      </c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17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5"/>
      <c r="D78" s="35"/>
      <c r="E78" s="337" t="str">
        <f>E7</f>
        <v>Výstavba ZTV Za Školou II. etapa - aktualizace</v>
      </c>
      <c r="F78" s="338"/>
      <c r="G78" s="338"/>
      <c r="H78" s="338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29" t="s">
        <v>162</v>
      </c>
      <c r="L79" s="22"/>
    </row>
    <row r="80" spans="1:31" s="2" customFormat="1" ht="16.5" customHeight="1">
      <c r="A80" s="35"/>
      <c r="B80" s="36"/>
      <c r="C80" s="35"/>
      <c r="D80" s="35"/>
      <c r="E80" s="337" t="s">
        <v>1079</v>
      </c>
      <c r="F80" s="339"/>
      <c r="G80" s="339"/>
      <c r="H80" s="339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164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295" t="str">
        <f>E11</f>
        <v>SO 309 - Kanalizační přípojky splaškové kanalizace</v>
      </c>
      <c r="F82" s="339"/>
      <c r="G82" s="339"/>
      <c r="H82" s="339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23</v>
      </c>
      <c r="D84" s="35"/>
      <c r="E84" s="35"/>
      <c r="F84" s="27" t="str">
        <f>F14</f>
        <v>Dačice</v>
      </c>
      <c r="G84" s="35"/>
      <c r="H84" s="35"/>
      <c r="I84" s="29" t="s">
        <v>25</v>
      </c>
      <c r="J84" s="53" t="str">
        <f>IF(J14="","",J14)</f>
        <v>3. 1. 2022</v>
      </c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40" customHeight="1">
      <c r="A86" s="35"/>
      <c r="B86" s="36"/>
      <c r="C86" s="29" t="s">
        <v>31</v>
      </c>
      <c r="D86" s="35"/>
      <c r="E86" s="35"/>
      <c r="F86" s="27" t="str">
        <f>E17</f>
        <v>Město Dačice, Krajířova 27, 38013 Dačice</v>
      </c>
      <c r="G86" s="35"/>
      <c r="H86" s="35"/>
      <c r="I86" s="29" t="s">
        <v>38</v>
      </c>
      <c r="J86" s="33" t="str">
        <f>E23</f>
        <v>Ing. arch. Martin Jirovský Ph.D., MBA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36</v>
      </c>
      <c r="D87" s="35"/>
      <c r="E87" s="35"/>
      <c r="F87" s="27" t="str">
        <f>IF(E20="","",E20)</f>
        <v>Vyplň údaj</v>
      </c>
      <c r="G87" s="35"/>
      <c r="H87" s="35"/>
      <c r="I87" s="29" t="s">
        <v>42</v>
      </c>
      <c r="J87" s="33" t="str">
        <f>E26</f>
        <v>Ateliér M.A.A.T., s.r.o.; Petra Stejskalová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2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22"/>
      <c r="B89" s="123"/>
      <c r="C89" s="124" t="s">
        <v>177</v>
      </c>
      <c r="D89" s="125" t="s">
        <v>66</v>
      </c>
      <c r="E89" s="125" t="s">
        <v>62</v>
      </c>
      <c r="F89" s="125" t="s">
        <v>63</v>
      </c>
      <c r="G89" s="125" t="s">
        <v>178</v>
      </c>
      <c r="H89" s="125" t="s">
        <v>179</v>
      </c>
      <c r="I89" s="125" t="s">
        <v>180</v>
      </c>
      <c r="J89" s="125" t="s">
        <v>168</v>
      </c>
      <c r="K89" s="126" t="s">
        <v>181</v>
      </c>
      <c r="L89" s="127"/>
      <c r="M89" s="60" t="s">
        <v>3</v>
      </c>
      <c r="N89" s="61" t="s">
        <v>51</v>
      </c>
      <c r="O89" s="61" t="s">
        <v>182</v>
      </c>
      <c r="P89" s="61" t="s">
        <v>183</v>
      </c>
      <c r="Q89" s="61" t="s">
        <v>184</v>
      </c>
      <c r="R89" s="61" t="s">
        <v>185</v>
      </c>
      <c r="S89" s="61" t="s">
        <v>186</v>
      </c>
      <c r="T89" s="62" t="s">
        <v>187</v>
      </c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</row>
    <row r="90" spans="1:63" s="2" customFormat="1" ht="22.75" customHeight="1">
      <c r="A90" s="35"/>
      <c r="B90" s="36"/>
      <c r="C90" s="67" t="s">
        <v>188</v>
      </c>
      <c r="D90" s="35"/>
      <c r="E90" s="35"/>
      <c r="F90" s="35"/>
      <c r="G90" s="35"/>
      <c r="H90" s="35"/>
      <c r="I90" s="35"/>
      <c r="J90" s="128">
        <f>BK90</f>
        <v>0</v>
      </c>
      <c r="K90" s="35"/>
      <c r="L90" s="36"/>
      <c r="M90" s="63"/>
      <c r="N90" s="54"/>
      <c r="O90" s="64"/>
      <c r="P90" s="129">
        <f>P91</f>
        <v>0</v>
      </c>
      <c r="Q90" s="64"/>
      <c r="R90" s="129">
        <f>R91</f>
        <v>153.52807334</v>
      </c>
      <c r="S90" s="64"/>
      <c r="T90" s="130">
        <f>T91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9" t="s">
        <v>80</v>
      </c>
      <c r="AU90" s="19" t="s">
        <v>169</v>
      </c>
      <c r="BK90" s="131">
        <f>BK91</f>
        <v>0</v>
      </c>
    </row>
    <row r="91" spans="2:63" s="12" customFormat="1" ht="25.9" customHeight="1">
      <c r="B91" s="132"/>
      <c r="D91" s="133" t="s">
        <v>80</v>
      </c>
      <c r="E91" s="134" t="s">
        <v>189</v>
      </c>
      <c r="F91" s="134" t="s">
        <v>190</v>
      </c>
      <c r="I91" s="135"/>
      <c r="J91" s="136">
        <f>BK91</f>
        <v>0</v>
      </c>
      <c r="L91" s="132"/>
      <c r="M91" s="137"/>
      <c r="N91" s="138"/>
      <c r="O91" s="138"/>
      <c r="P91" s="139">
        <f>P92+P143+P148+P172</f>
        <v>0</v>
      </c>
      <c r="Q91" s="138"/>
      <c r="R91" s="139">
        <f>R92+R143+R148+R172</f>
        <v>153.52807334</v>
      </c>
      <c r="S91" s="138"/>
      <c r="T91" s="140">
        <f>T92+T143+T148+T172</f>
        <v>0</v>
      </c>
      <c r="AR91" s="133" t="s">
        <v>88</v>
      </c>
      <c r="AT91" s="141" t="s">
        <v>80</v>
      </c>
      <c r="AU91" s="141" t="s">
        <v>81</v>
      </c>
      <c r="AY91" s="133" t="s">
        <v>191</v>
      </c>
      <c r="BK91" s="142">
        <f>BK92+BK143+BK148+BK172</f>
        <v>0</v>
      </c>
    </row>
    <row r="92" spans="2:63" s="12" customFormat="1" ht="22.75" customHeight="1">
      <c r="B92" s="132"/>
      <c r="D92" s="133" t="s">
        <v>80</v>
      </c>
      <c r="E92" s="143" t="s">
        <v>88</v>
      </c>
      <c r="F92" s="143" t="s">
        <v>192</v>
      </c>
      <c r="I92" s="135"/>
      <c r="J92" s="144">
        <f>BK92</f>
        <v>0</v>
      </c>
      <c r="L92" s="132"/>
      <c r="M92" s="137"/>
      <c r="N92" s="138"/>
      <c r="O92" s="138"/>
      <c r="P92" s="139">
        <f>SUM(P93:P142)</f>
        <v>0</v>
      </c>
      <c r="Q92" s="138"/>
      <c r="R92" s="139">
        <f>SUM(R93:R142)</f>
        <v>113.53516699999999</v>
      </c>
      <c r="S92" s="138"/>
      <c r="T92" s="140">
        <f>SUM(T93:T142)</f>
        <v>0</v>
      </c>
      <c r="AR92" s="133" t="s">
        <v>88</v>
      </c>
      <c r="AT92" s="141" t="s">
        <v>80</v>
      </c>
      <c r="AU92" s="141" t="s">
        <v>88</v>
      </c>
      <c r="AY92" s="133" t="s">
        <v>191</v>
      </c>
      <c r="BK92" s="142">
        <f>SUM(BK93:BK142)</f>
        <v>0</v>
      </c>
    </row>
    <row r="93" spans="1:65" s="2" customFormat="1" ht="14.4" customHeight="1">
      <c r="A93" s="35"/>
      <c r="B93" s="145"/>
      <c r="C93" s="146" t="s">
        <v>88</v>
      </c>
      <c r="D93" s="146" t="s">
        <v>193</v>
      </c>
      <c r="E93" s="147" t="s">
        <v>1095</v>
      </c>
      <c r="F93" s="148" t="s">
        <v>1096</v>
      </c>
      <c r="G93" s="149" t="s">
        <v>1097</v>
      </c>
      <c r="H93" s="150">
        <v>12.3</v>
      </c>
      <c r="I93" s="151"/>
      <c r="J93" s="152">
        <f>ROUND(I93*H93,2)</f>
        <v>0</v>
      </c>
      <c r="K93" s="148" t="s">
        <v>197</v>
      </c>
      <c r="L93" s="36"/>
      <c r="M93" s="153" t="s">
        <v>3</v>
      </c>
      <c r="N93" s="154" t="s">
        <v>52</v>
      </c>
      <c r="O93" s="56"/>
      <c r="P93" s="155">
        <f>O93*H93</f>
        <v>0</v>
      </c>
      <c r="Q93" s="155">
        <v>4E-05</v>
      </c>
      <c r="R93" s="155">
        <f>Q93*H93</f>
        <v>0.000492</v>
      </c>
      <c r="S93" s="155">
        <v>0</v>
      </c>
      <c r="T93" s="156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57" t="s">
        <v>198</v>
      </c>
      <c r="AT93" s="157" t="s">
        <v>193</v>
      </c>
      <c r="AU93" s="157" t="s">
        <v>22</v>
      </c>
      <c r="AY93" s="19" t="s">
        <v>191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9" t="s">
        <v>88</v>
      </c>
      <c r="BK93" s="158">
        <f>ROUND(I93*H93,2)</f>
        <v>0</v>
      </c>
      <c r="BL93" s="19" t="s">
        <v>198</v>
      </c>
      <c r="BM93" s="157" t="s">
        <v>2173</v>
      </c>
    </row>
    <row r="94" spans="1:47" s="2" customFormat="1" ht="18">
      <c r="A94" s="35"/>
      <c r="B94" s="36"/>
      <c r="C94" s="35"/>
      <c r="D94" s="160" t="s">
        <v>229</v>
      </c>
      <c r="E94" s="35"/>
      <c r="F94" s="176" t="s">
        <v>1099</v>
      </c>
      <c r="G94" s="35"/>
      <c r="H94" s="35"/>
      <c r="I94" s="177"/>
      <c r="J94" s="35"/>
      <c r="K94" s="35"/>
      <c r="L94" s="36"/>
      <c r="M94" s="178"/>
      <c r="N94" s="179"/>
      <c r="O94" s="56"/>
      <c r="P94" s="56"/>
      <c r="Q94" s="56"/>
      <c r="R94" s="56"/>
      <c r="S94" s="56"/>
      <c r="T94" s="57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9" t="s">
        <v>229</v>
      </c>
      <c r="AU94" s="19" t="s">
        <v>22</v>
      </c>
    </row>
    <row r="95" spans="1:65" s="2" customFormat="1" ht="24.15" customHeight="1">
      <c r="A95" s="35"/>
      <c r="B95" s="145"/>
      <c r="C95" s="146" t="s">
        <v>22</v>
      </c>
      <c r="D95" s="146" t="s">
        <v>193</v>
      </c>
      <c r="E95" s="147" t="s">
        <v>1100</v>
      </c>
      <c r="F95" s="148" t="s">
        <v>1101</v>
      </c>
      <c r="G95" s="149" t="s">
        <v>1102</v>
      </c>
      <c r="H95" s="150">
        <v>37</v>
      </c>
      <c r="I95" s="151"/>
      <c r="J95" s="152">
        <f>ROUND(I95*H95,2)</f>
        <v>0</v>
      </c>
      <c r="K95" s="148" t="s">
        <v>197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198</v>
      </c>
      <c r="AT95" s="157" t="s">
        <v>193</v>
      </c>
      <c r="AU95" s="157" t="s">
        <v>22</v>
      </c>
      <c r="AY95" s="19" t="s">
        <v>191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198</v>
      </c>
      <c r="BM95" s="157" t="s">
        <v>2174</v>
      </c>
    </row>
    <row r="96" spans="1:47" s="2" customFormat="1" ht="18">
      <c r="A96" s="35"/>
      <c r="B96" s="36"/>
      <c r="C96" s="35"/>
      <c r="D96" s="160" t="s">
        <v>229</v>
      </c>
      <c r="E96" s="35"/>
      <c r="F96" s="176" t="s">
        <v>1099</v>
      </c>
      <c r="G96" s="35"/>
      <c r="H96" s="35"/>
      <c r="I96" s="177"/>
      <c r="J96" s="35"/>
      <c r="K96" s="35"/>
      <c r="L96" s="36"/>
      <c r="M96" s="178"/>
      <c r="N96" s="179"/>
      <c r="O96" s="56"/>
      <c r="P96" s="56"/>
      <c r="Q96" s="56"/>
      <c r="R96" s="56"/>
      <c r="S96" s="56"/>
      <c r="T96" s="57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9" t="s">
        <v>229</v>
      </c>
      <c r="AU96" s="19" t="s">
        <v>22</v>
      </c>
    </row>
    <row r="97" spans="1:65" s="2" customFormat="1" ht="49" customHeight="1">
      <c r="A97" s="35"/>
      <c r="B97" s="145"/>
      <c r="C97" s="146" t="s">
        <v>215</v>
      </c>
      <c r="D97" s="146" t="s">
        <v>193</v>
      </c>
      <c r="E97" s="147" t="s">
        <v>1104</v>
      </c>
      <c r="F97" s="148" t="s">
        <v>1105</v>
      </c>
      <c r="G97" s="149" t="s">
        <v>222</v>
      </c>
      <c r="H97" s="150">
        <v>1</v>
      </c>
      <c r="I97" s="151"/>
      <c r="J97" s="152">
        <f>ROUND(I97*H97,2)</f>
        <v>0</v>
      </c>
      <c r="K97" s="148" t="s">
        <v>197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0.0369</v>
      </c>
      <c r="R97" s="155">
        <f>Q97*H97</f>
        <v>0.0369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198</v>
      </c>
      <c r="AT97" s="157" t="s">
        <v>193</v>
      </c>
      <c r="AU97" s="157" t="s">
        <v>22</v>
      </c>
      <c r="AY97" s="19" t="s">
        <v>191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198</v>
      </c>
      <c r="BM97" s="157" t="s">
        <v>2175</v>
      </c>
    </row>
    <row r="98" spans="1:65" s="2" customFormat="1" ht="14.4" customHeight="1">
      <c r="A98" s="35"/>
      <c r="B98" s="145"/>
      <c r="C98" s="146" t="s">
        <v>198</v>
      </c>
      <c r="D98" s="146" t="s">
        <v>193</v>
      </c>
      <c r="E98" s="147" t="s">
        <v>608</v>
      </c>
      <c r="F98" s="148" t="s">
        <v>609</v>
      </c>
      <c r="G98" s="149" t="s">
        <v>196</v>
      </c>
      <c r="H98" s="150">
        <v>258.576</v>
      </c>
      <c r="I98" s="151"/>
      <c r="J98" s="152">
        <f>ROUND(I98*H98,2)</f>
        <v>0</v>
      </c>
      <c r="K98" s="148" t="s">
        <v>197</v>
      </c>
      <c r="L98" s="36"/>
      <c r="M98" s="153" t="s">
        <v>3</v>
      </c>
      <c r="N98" s="154" t="s">
        <v>52</v>
      </c>
      <c r="O98" s="56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198</v>
      </c>
      <c r="AT98" s="157" t="s">
        <v>193</v>
      </c>
      <c r="AU98" s="157" t="s">
        <v>22</v>
      </c>
      <c r="AY98" s="19" t="s">
        <v>191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88</v>
      </c>
      <c r="BK98" s="158">
        <f>ROUND(I98*H98,2)</f>
        <v>0</v>
      </c>
      <c r="BL98" s="19" t="s">
        <v>198</v>
      </c>
      <c r="BM98" s="157" t="s">
        <v>2176</v>
      </c>
    </row>
    <row r="99" spans="2:51" s="13" customFormat="1" ht="10">
      <c r="B99" s="159"/>
      <c r="D99" s="160" t="s">
        <v>200</v>
      </c>
      <c r="E99" s="161" t="s">
        <v>3</v>
      </c>
      <c r="F99" s="162" t="s">
        <v>2177</v>
      </c>
      <c r="H99" s="163">
        <v>258.576</v>
      </c>
      <c r="I99" s="164"/>
      <c r="L99" s="159"/>
      <c r="M99" s="165"/>
      <c r="N99" s="166"/>
      <c r="O99" s="166"/>
      <c r="P99" s="166"/>
      <c r="Q99" s="166"/>
      <c r="R99" s="166"/>
      <c r="S99" s="166"/>
      <c r="T99" s="167"/>
      <c r="AT99" s="161" t="s">
        <v>200</v>
      </c>
      <c r="AU99" s="161" t="s">
        <v>22</v>
      </c>
      <c r="AV99" s="13" t="s">
        <v>22</v>
      </c>
      <c r="AW99" s="13" t="s">
        <v>41</v>
      </c>
      <c r="AX99" s="13" t="s">
        <v>88</v>
      </c>
      <c r="AY99" s="161" t="s">
        <v>191</v>
      </c>
    </row>
    <row r="100" spans="1:65" s="2" customFormat="1" ht="24.15" customHeight="1">
      <c r="A100" s="35"/>
      <c r="B100" s="145"/>
      <c r="C100" s="146" t="s">
        <v>225</v>
      </c>
      <c r="D100" s="146" t="s">
        <v>193</v>
      </c>
      <c r="E100" s="147" t="s">
        <v>1364</v>
      </c>
      <c r="F100" s="148" t="s">
        <v>1365</v>
      </c>
      <c r="G100" s="149" t="s">
        <v>208</v>
      </c>
      <c r="H100" s="150">
        <v>25.56</v>
      </c>
      <c r="I100" s="151"/>
      <c r="J100" s="152">
        <f>ROUND(I100*H100,2)</f>
        <v>0</v>
      </c>
      <c r="K100" s="148" t="s">
        <v>197</v>
      </c>
      <c r="L100" s="36"/>
      <c r="M100" s="153" t="s">
        <v>3</v>
      </c>
      <c r="N100" s="154" t="s">
        <v>52</v>
      </c>
      <c r="O100" s="56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7" t="s">
        <v>198</v>
      </c>
      <c r="AT100" s="157" t="s">
        <v>193</v>
      </c>
      <c r="AU100" s="157" t="s">
        <v>22</v>
      </c>
      <c r="AY100" s="19" t="s">
        <v>191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9" t="s">
        <v>88</v>
      </c>
      <c r="BK100" s="158">
        <f>ROUND(I100*H100,2)</f>
        <v>0</v>
      </c>
      <c r="BL100" s="19" t="s">
        <v>198</v>
      </c>
      <c r="BM100" s="157" t="s">
        <v>2178</v>
      </c>
    </row>
    <row r="101" spans="2:51" s="13" customFormat="1" ht="10">
      <c r="B101" s="159"/>
      <c r="D101" s="160" t="s">
        <v>200</v>
      </c>
      <c r="E101" s="161" t="s">
        <v>3</v>
      </c>
      <c r="F101" s="162" t="s">
        <v>2179</v>
      </c>
      <c r="H101" s="163">
        <v>25.56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200</v>
      </c>
      <c r="AU101" s="161" t="s">
        <v>22</v>
      </c>
      <c r="AV101" s="13" t="s">
        <v>22</v>
      </c>
      <c r="AW101" s="13" t="s">
        <v>41</v>
      </c>
      <c r="AX101" s="13" t="s">
        <v>88</v>
      </c>
      <c r="AY101" s="161" t="s">
        <v>191</v>
      </c>
    </row>
    <row r="102" spans="1:65" s="2" customFormat="1" ht="24.15" customHeight="1">
      <c r="A102" s="35"/>
      <c r="B102" s="145"/>
      <c r="C102" s="146" t="s">
        <v>232</v>
      </c>
      <c r="D102" s="146" t="s">
        <v>193</v>
      </c>
      <c r="E102" s="147" t="s">
        <v>1112</v>
      </c>
      <c r="F102" s="148" t="s">
        <v>1113</v>
      </c>
      <c r="G102" s="149" t="s">
        <v>208</v>
      </c>
      <c r="H102" s="150">
        <v>2.376</v>
      </c>
      <c r="I102" s="151"/>
      <c r="J102" s="152">
        <f>ROUND(I102*H102,2)</f>
        <v>0</v>
      </c>
      <c r="K102" s="148" t="s">
        <v>197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198</v>
      </c>
      <c r="AT102" s="157" t="s">
        <v>193</v>
      </c>
      <c r="AU102" s="157" t="s">
        <v>22</v>
      </c>
      <c r="AY102" s="19" t="s">
        <v>191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198</v>
      </c>
      <c r="BM102" s="157" t="s">
        <v>2180</v>
      </c>
    </row>
    <row r="103" spans="2:51" s="13" customFormat="1" ht="10">
      <c r="B103" s="159"/>
      <c r="D103" s="160" t="s">
        <v>200</v>
      </c>
      <c r="E103" s="161" t="s">
        <v>3</v>
      </c>
      <c r="F103" s="162" t="s">
        <v>2181</v>
      </c>
      <c r="H103" s="163">
        <v>2.376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200</v>
      </c>
      <c r="AU103" s="161" t="s">
        <v>22</v>
      </c>
      <c r="AV103" s="13" t="s">
        <v>22</v>
      </c>
      <c r="AW103" s="13" t="s">
        <v>41</v>
      </c>
      <c r="AX103" s="13" t="s">
        <v>88</v>
      </c>
      <c r="AY103" s="161" t="s">
        <v>191</v>
      </c>
    </row>
    <row r="104" spans="1:65" s="2" customFormat="1" ht="24.15" customHeight="1">
      <c r="A104" s="35"/>
      <c r="B104" s="145"/>
      <c r="C104" s="146" t="s">
        <v>238</v>
      </c>
      <c r="D104" s="146" t="s">
        <v>193</v>
      </c>
      <c r="E104" s="147" t="s">
        <v>2182</v>
      </c>
      <c r="F104" s="148" t="s">
        <v>2183</v>
      </c>
      <c r="G104" s="149" t="s">
        <v>208</v>
      </c>
      <c r="H104" s="150">
        <v>61.384</v>
      </c>
      <c r="I104" s="151"/>
      <c r="J104" s="152">
        <f>ROUND(I104*H104,2)</f>
        <v>0</v>
      </c>
      <c r="K104" s="148" t="s">
        <v>197</v>
      </c>
      <c r="L104" s="36"/>
      <c r="M104" s="153" t="s">
        <v>3</v>
      </c>
      <c r="N104" s="154" t="s">
        <v>52</v>
      </c>
      <c r="O104" s="56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198</v>
      </c>
      <c r="AT104" s="157" t="s">
        <v>193</v>
      </c>
      <c r="AU104" s="157" t="s">
        <v>22</v>
      </c>
      <c r="AY104" s="19" t="s">
        <v>191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88</v>
      </c>
      <c r="BK104" s="158">
        <f>ROUND(I104*H104,2)</f>
        <v>0</v>
      </c>
      <c r="BL104" s="19" t="s">
        <v>198</v>
      </c>
      <c r="BM104" s="157" t="s">
        <v>2184</v>
      </c>
    </row>
    <row r="105" spans="2:51" s="16" customFormat="1" ht="10">
      <c r="B105" s="203"/>
      <c r="D105" s="160" t="s">
        <v>200</v>
      </c>
      <c r="E105" s="204" t="s">
        <v>3</v>
      </c>
      <c r="F105" s="205" t="s">
        <v>1374</v>
      </c>
      <c r="H105" s="204" t="s">
        <v>3</v>
      </c>
      <c r="I105" s="206"/>
      <c r="L105" s="203"/>
      <c r="M105" s="207"/>
      <c r="N105" s="208"/>
      <c r="O105" s="208"/>
      <c r="P105" s="208"/>
      <c r="Q105" s="208"/>
      <c r="R105" s="208"/>
      <c r="S105" s="208"/>
      <c r="T105" s="209"/>
      <c r="AT105" s="204" t="s">
        <v>200</v>
      </c>
      <c r="AU105" s="204" t="s">
        <v>22</v>
      </c>
      <c r="AV105" s="16" t="s">
        <v>88</v>
      </c>
      <c r="AW105" s="16" t="s">
        <v>41</v>
      </c>
      <c r="AX105" s="16" t="s">
        <v>81</v>
      </c>
      <c r="AY105" s="204" t="s">
        <v>191</v>
      </c>
    </row>
    <row r="106" spans="2:51" s="13" customFormat="1" ht="10">
      <c r="B106" s="159"/>
      <c r="D106" s="160" t="s">
        <v>200</v>
      </c>
      <c r="E106" s="161" t="s">
        <v>3</v>
      </c>
      <c r="F106" s="162" t="s">
        <v>2185</v>
      </c>
      <c r="H106" s="163">
        <v>36.01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200</v>
      </c>
      <c r="AU106" s="161" t="s">
        <v>22</v>
      </c>
      <c r="AV106" s="13" t="s">
        <v>22</v>
      </c>
      <c r="AW106" s="13" t="s">
        <v>41</v>
      </c>
      <c r="AX106" s="13" t="s">
        <v>81</v>
      </c>
      <c r="AY106" s="161" t="s">
        <v>191</v>
      </c>
    </row>
    <row r="107" spans="2:51" s="13" customFormat="1" ht="10">
      <c r="B107" s="159"/>
      <c r="D107" s="160" t="s">
        <v>200</v>
      </c>
      <c r="E107" s="161" t="s">
        <v>3</v>
      </c>
      <c r="F107" s="162" t="s">
        <v>2186</v>
      </c>
      <c r="H107" s="163">
        <v>25.374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200</v>
      </c>
      <c r="AU107" s="161" t="s">
        <v>22</v>
      </c>
      <c r="AV107" s="13" t="s">
        <v>22</v>
      </c>
      <c r="AW107" s="13" t="s">
        <v>41</v>
      </c>
      <c r="AX107" s="13" t="s">
        <v>81</v>
      </c>
      <c r="AY107" s="161" t="s">
        <v>191</v>
      </c>
    </row>
    <row r="108" spans="2:51" s="14" customFormat="1" ht="10">
      <c r="B108" s="168"/>
      <c r="D108" s="160" t="s">
        <v>200</v>
      </c>
      <c r="E108" s="169" t="s">
        <v>3</v>
      </c>
      <c r="F108" s="170" t="s">
        <v>205</v>
      </c>
      <c r="H108" s="171">
        <v>61.384</v>
      </c>
      <c r="I108" s="172"/>
      <c r="L108" s="168"/>
      <c r="M108" s="173"/>
      <c r="N108" s="174"/>
      <c r="O108" s="174"/>
      <c r="P108" s="174"/>
      <c r="Q108" s="174"/>
      <c r="R108" s="174"/>
      <c r="S108" s="174"/>
      <c r="T108" s="175"/>
      <c r="AT108" s="169" t="s">
        <v>200</v>
      </c>
      <c r="AU108" s="169" t="s">
        <v>22</v>
      </c>
      <c r="AV108" s="14" t="s">
        <v>198</v>
      </c>
      <c r="AW108" s="14" t="s">
        <v>41</v>
      </c>
      <c r="AX108" s="14" t="s">
        <v>88</v>
      </c>
      <c r="AY108" s="169" t="s">
        <v>191</v>
      </c>
    </row>
    <row r="109" spans="1:65" s="2" customFormat="1" ht="24.15" customHeight="1">
      <c r="A109" s="35"/>
      <c r="B109" s="145"/>
      <c r="C109" s="146" t="s">
        <v>244</v>
      </c>
      <c r="D109" s="146" t="s">
        <v>193</v>
      </c>
      <c r="E109" s="147" t="s">
        <v>2104</v>
      </c>
      <c r="F109" s="148" t="s">
        <v>2105</v>
      </c>
      <c r="G109" s="149" t="s">
        <v>208</v>
      </c>
      <c r="H109" s="150">
        <v>335.033</v>
      </c>
      <c r="I109" s="151"/>
      <c r="J109" s="152">
        <f>ROUND(I109*H109,2)</f>
        <v>0</v>
      </c>
      <c r="K109" s="148" t="s">
        <v>197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198</v>
      </c>
      <c r="AT109" s="157" t="s">
        <v>193</v>
      </c>
      <c r="AU109" s="157" t="s">
        <v>22</v>
      </c>
      <c r="AY109" s="19" t="s">
        <v>191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198</v>
      </c>
      <c r="BM109" s="157" t="s">
        <v>2187</v>
      </c>
    </row>
    <row r="110" spans="2:51" s="16" customFormat="1" ht="10">
      <c r="B110" s="203"/>
      <c r="D110" s="160" t="s">
        <v>200</v>
      </c>
      <c r="E110" s="204" t="s">
        <v>3</v>
      </c>
      <c r="F110" s="205" t="s">
        <v>1379</v>
      </c>
      <c r="H110" s="204" t="s">
        <v>3</v>
      </c>
      <c r="I110" s="206"/>
      <c r="L110" s="203"/>
      <c r="M110" s="207"/>
      <c r="N110" s="208"/>
      <c r="O110" s="208"/>
      <c r="P110" s="208"/>
      <c r="Q110" s="208"/>
      <c r="R110" s="208"/>
      <c r="S110" s="208"/>
      <c r="T110" s="209"/>
      <c r="AT110" s="204" t="s">
        <v>200</v>
      </c>
      <c r="AU110" s="204" t="s">
        <v>22</v>
      </c>
      <c r="AV110" s="16" t="s">
        <v>88</v>
      </c>
      <c r="AW110" s="16" t="s">
        <v>41</v>
      </c>
      <c r="AX110" s="16" t="s">
        <v>81</v>
      </c>
      <c r="AY110" s="204" t="s">
        <v>191</v>
      </c>
    </row>
    <row r="111" spans="2:51" s="13" customFormat="1" ht="10">
      <c r="B111" s="159"/>
      <c r="D111" s="160" t="s">
        <v>200</v>
      </c>
      <c r="E111" s="161" t="s">
        <v>3</v>
      </c>
      <c r="F111" s="162" t="s">
        <v>2188</v>
      </c>
      <c r="H111" s="163">
        <v>173.479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200</v>
      </c>
      <c r="AU111" s="161" t="s">
        <v>22</v>
      </c>
      <c r="AV111" s="13" t="s">
        <v>22</v>
      </c>
      <c r="AW111" s="13" t="s">
        <v>41</v>
      </c>
      <c r="AX111" s="13" t="s">
        <v>81</v>
      </c>
      <c r="AY111" s="161" t="s">
        <v>191</v>
      </c>
    </row>
    <row r="112" spans="2:51" s="13" customFormat="1" ht="10">
      <c r="B112" s="159"/>
      <c r="D112" s="160" t="s">
        <v>200</v>
      </c>
      <c r="E112" s="161" t="s">
        <v>3</v>
      </c>
      <c r="F112" s="162" t="s">
        <v>2189</v>
      </c>
      <c r="H112" s="163">
        <v>94.08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200</v>
      </c>
      <c r="AU112" s="161" t="s">
        <v>22</v>
      </c>
      <c r="AV112" s="13" t="s">
        <v>22</v>
      </c>
      <c r="AW112" s="13" t="s">
        <v>41</v>
      </c>
      <c r="AX112" s="13" t="s">
        <v>81</v>
      </c>
      <c r="AY112" s="161" t="s">
        <v>191</v>
      </c>
    </row>
    <row r="113" spans="2:51" s="13" customFormat="1" ht="10">
      <c r="B113" s="159"/>
      <c r="D113" s="160" t="s">
        <v>200</v>
      </c>
      <c r="E113" s="161" t="s">
        <v>3</v>
      </c>
      <c r="F113" s="162" t="s">
        <v>2190</v>
      </c>
      <c r="H113" s="163">
        <v>41.721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200</v>
      </c>
      <c r="AU113" s="161" t="s">
        <v>22</v>
      </c>
      <c r="AV113" s="13" t="s">
        <v>22</v>
      </c>
      <c r="AW113" s="13" t="s">
        <v>41</v>
      </c>
      <c r="AX113" s="13" t="s">
        <v>81</v>
      </c>
      <c r="AY113" s="161" t="s">
        <v>191</v>
      </c>
    </row>
    <row r="114" spans="2:51" s="13" customFormat="1" ht="10">
      <c r="B114" s="159"/>
      <c r="D114" s="160" t="s">
        <v>200</v>
      </c>
      <c r="E114" s="161" t="s">
        <v>3</v>
      </c>
      <c r="F114" s="162" t="s">
        <v>2191</v>
      </c>
      <c r="H114" s="163">
        <v>25.753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200</v>
      </c>
      <c r="AU114" s="161" t="s">
        <v>22</v>
      </c>
      <c r="AV114" s="13" t="s">
        <v>22</v>
      </c>
      <c r="AW114" s="13" t="s">
        <v>41</v>
      </c>
      <c r="AX114" s="13" t="s">
        <v>81</v>
      </c>
      <c r="AY114" s="161" t="s">
        <v>191</v>
      </c>
    </row>
    <row r="115" spans="2:51" s="14" customFormat="1" ht="10">
      <c r="B115" s="168"/>
      <c r="D115" s="160" t="s">
        <v>200</v>
      </c>
      <c r="E115" s="169" t="s">
        <v>3</v>
      </c>
      <c r="F115" s="170" t="s">
        <v>205</v>
      </c>
      <c r="H115" s="171">
        <v>335.033</v>
      </c>
      <c r="I115" s="172"/>
      <c r="L115" s="168"/>
      <c r="M115" s="173"/>
      <c r="N115" s="174"/>
      <c r="O115" s="174"/>
      <c r="P115" s="174"/>
      <c r="Q115" s="174"/>
      <c r="R115" s="174"/>
      <c r="S115" s="174"/>
      <c r="T115" s="175"/>
      <c r="AT115" s="169" t="s">
        <v>200</v>
      </c>
      <c r="AU115" s="169" t="s">
        <v>22</v>
      </c>
      <c r="AV115" s="14" t="s">
        <v>198</v>
      </c>
      <c r="AW115" s="14" t="s">
        <v>41</v>
      </c>
      <c r="AX115" s="14" t="s">
        <v>88</v>
      </c>
      <c r="AY115" s="169" t="s">
        <v>191</v>
      </c>
    </row>
    <row r="116" spans="1:65" s="2" customFormat="1" ht="24.15" customHeight="1">
      <c r="A116" s="35"/>
      <c r="B116" s="145"/>
      <c r="C116" s="146" t="s">
        <v>249</v>
      </c>
      <c r="D116" s="146" t="s">
        <v>193</v>
      </c>
      <c r="E116" s="147" t="s">
        <v>1127</v>
      </c>
      <c r="F116" s="148" t="s">
        <v>1128</v>
      </c>
      <c r="G116" s="149" t="s">
        <v>208</v>
      </c>
      <c r="H116" s="150">
        <v>1.25</v>
      </c>
      <c r="I116" s="151"/>
      <c r="J116" s="152">
        <f>ROUND(I116*H116,2)</f>
        <v>0</v>
      </c>
      <c r="K116" s="148" t="s">
        <v>197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198</v>
      </c>
      <c r="AT116" s="157" t="s">
        <v>193</v>
      </c>
      <c r="AU116" s="157" t="s">
        <v>22</v>
      </c>
      <c r="AY116" s="19" t="s">
        <v>191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198</v>
      </c>
      <c r="BM116" s="157" t="s">
        <v>2192</v>
      </c>
    </row>
    <row r="117" spans="2:51" s="13" customFormat="1" ht="10">
      <c r="B117" s="159"/>
      <c r="D117" s="160" t="s">
        <v>200</v>
      </c>
      <c r="E117" s="161" t="s">
        <v>3</v>
      </c>
      <c r="F117" s="162" t="s">
        <v>2193</v>
      </c>
      <c r="H117" s="163">
        <v>1.25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200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191</v>
      </c>
    </row>
    <row r="118" spans="1:65" s="2" customFormat="1" ht="14.4" customHeight="1">
      <c r="A118" s="35"/>
      <c r="B118" s="145"/>
      <c r="C118" s="146" t="s">
        <v>255</v>
      </c>
      <c r="D118" s="146" t="s">
        <v>193</v>
      </c>
      <c r="E118" s="147" t="s">
        <v>1141</v>
      </c>
      <c r="F118" s="148" t="s">
        <v>1142</v>
      </c>
      <c r="G118" s="149" t="s">
        <v>196</v>
      </c>
      <c r="H118" s="150">
        <v>1231.5</v>
      </c>
      <c r="I118" s="151"/>
      <c r="J118" s="152">
        <f>ROUND(I118*H118,2)</f>
        <v>0</v>
      </c>
      <c r="K118" s="148" t="s">
        <v>197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0.00085</v>
      </c>
      <c r="R118" s="155">
        <f>Q118*H118</f>
        <v>1.046775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198</v>
      </c>
      <c r="AT118" s="157" t="s">
        <v>193</v>
      </c>
      <c r="AU118" s="157" t="s">
        <v>22</v>
      </c>
      <c r="AY118" s="19" t="s">
        <v>191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198</v>
      </c>
      <c r="BM118" s="157" t="s">
        <v>2194</v>
      </c>
    </row>
    <row r="119" spans="2:51" s="13" customFormat="1" ht="10">
      <c r="B119" s="159"/>
      <c r="D119" s="160" t="s">
        <v>200</v>
      </c>
      <c r="E119" s="161" t="s">
        <v>3</v>
      </c>
      <c r="F119" s="162" t="s">
        <v>2195</v>
      </c>
      <c r="H119" s="163">
        <v>1231.5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200</v>
      </c>
      <c r="AU119" s="161" t="s">
        <v>22</v>
      </c>
      <c r="AV119" s="13" t="s">
        <v>22</v>
      </c>
      <c r="AW119" s="13" t="s">
        <v>41</v>
      </c>
      <c r="AX119" s="13" t="s">
        <v>88</v>
      </c>
      <c r="AY119" s="161" t="s">
        <v>191</v>
      </c>
    </row>
    <row r="120" spans="1:65" s="2" customFormat="1" ht="24.15" customHeight="1">
      <c r="A120" s="35"/>
      <c r="B120" s="145"/>
      <c r="C120" s="146" t="s">
        <v>263</v>
      </c>
      <c r="D120" s="146" t="s">
        <v>193</v>
      </c>
      <c r="E120" s="147" t="s">
        <v>1147</v>
      </c>
      <c r="F120" s="148" t="s">
        <v>1148</v>
      </c>
      <c r="G120" s="149" t="s">
        <v>196</v>
      </c>
      <c r="H120" s="150">
        <v>1231.5</v>
      </c>
      <c r="I120" s="151"/>
      <c r="J120" s="152">
        <f>ROUND(I120*H120,2)</f>
        <v>0</v>
      </c>
      <c r="K120" s="148" t="s">
        <v>197</v>
      </c>
      <c r="L120" s="36"/>
      <c r="M120" s="153" t="s">
        <v>3</v>
      </c>
      <c r="N120" s="154" t="s">
        <v>52</v>
      </c>
      <c r="O120" s="56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198</v>
      </c>
      <c r="AT120" s="157" t="s">
        <v>193</v>
      </c>
      <c r="AU120" s="157" t="s">
        <v>22</v>
      </c>
      <c r="AY120" s="19" t="s">
        <v>191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198</v>
      </c>
      <c r="BM120" s="157" t="s">
        <v>2196</v>
      </c>
    </row>
    <row r="121" spans="1:65" s="2" customFormat="1" ht="37.75" customHeight="1">
      <c r="A121" s="35"/>
      <c r="B121" s="145"/>
      <c r="C121" s="146" t="s">
        <v>269</v>
      </c>
      <c r="D121" s="146" t="s">
        <v>193</v>
      </c>
      <c r="E121" s="147" t="s">
        <v>233</v>
      </c>
      <c r="F121" s="148" t="s">
        <v>234</v>
      </c>
      <c r="G121" s="149" t="s">
        <v>208</v>
      </c>
      <c r="H121" s="150">
        <v>51.72</v>
      </c>
      <c r="I121" s="151"/>
      <c r="J121" s="152">
        <f>ROUND(I121*H121,2)</f>
        <v>0</v>
      </c>
      <c r="K121" s="148" t="s">
        <v>197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198</v>
      </c>
      <c r="AT121" s="157" t="s">
        <v>193</v>
      </c>
      <c r="AU121" s="157" t="s">
        <v>22</v>
      </c>
      <c r="AY121" s="19" t="s">
        <v>191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198</v>
      </c>
      <c r="BM121" s="157" t="s">
        <v>2197</v>
      </c>
    </row>
    <row r="122" spans="1:47" s="2" customFormat="1" ht="18">
      <c r="A122" s="35"/>
      <c r="B122" s="36"/>
      <c r="C122" s="35"/>
      <c r="D122" s="160" t="s">
        <v>229</v>
      </c>
      <c r="E122" s="35"/>
      <c r="F122" s="176" t="s">
        <v>236</v>
      </c>
      <c r="G122" s="35"/>
      <c r="H122" s="35"/>
      <c r="I122" s="177"/>
      <c r="J122" s="35"/>
      <c r="K122" s="35"/>
      <c r="L122" s="36"/>
      <c r="M122" s="178"/>
      <c r="N122" s="179"/>
      <c r="O122" s="56"/>
      <c r="P122" s="56"/>
      <c r="Q122" s="56"/>
      <c r="R122" s="56"/>
      <c r="S122" s="56"/>
      <c r="T122" s="57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9" t="s">
        <v>229</v>
      </c>
      <c r="AU122" s="19" t="s">
        <v>22</v>
      </c>
    </row>
    <row r="123" spans="2:51" s="13" customFormat="1" ht="10">
      <c r="B123" s="159"/>
      <c r="D123" s="160" t="s">
        <v>200</v>
      </c>
      <c r="E123" s="161" t="s">
        <v>3</v>
      </c>
      <c r="F123" s="162" t="s">
        <v>2198</v>
      </c>
      <c r="H123" s="163">
        <v>51.72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200</v>
      </c>
      <c r="AU123" s="161" t="s">
        <v>22</v>
      </c>
      <c r="AV123" s="13" t="s">
        <v>22</v>
      </c>
      <c r="AW123" s="13" t="s">
        <v>41</v>
      </c>
      <c r="AX123" s="13" t="s">
        <v>88</v>
      </c>
      <c r="AY123" s="161" t="s">
        <v>191</v>
      </c>
    </row>
    <row r="124" spans="1:65" s="2" customFormat="1" ht="37.75" customHeight="1">
      <c r="A124" s="35"/>
      <c r="B124" s="145"/>
      <c r="C124" s="146" t="s">
        <v>281</v>
      </c>
      <c r="D124" s="146" t="s">
        <v>193</v>
      </c>
      <c r="E124" s="147" t="s">
        <v>239</v>
      </c>
      <c r="F124" s="148" t="s">
        <v>240</v>
      </c>
      <c r="G124" s="149" t="s">
        <v>208</v>
      </c>
      <c r="H124" s="150">
        <v>92.95</v>
      </c>
      <c r="I124" s="151"/>
      <c r="J124" s="152">
        <f>ROUND(I124*H124,2)</f>
        <v>0</v>
      </c>
      <c r="K124" s="148" t="s">
        <v>197</v>
      </c>
      <c r="L124" s="36"/>
      <c r="M124" s="153" t="s">
        <v>3</v>
      </c>
      <c r="N124" s="154" t="s">
        <v>52</v>
      </c>
      <c r="O124" s="56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198</v>
      </c>
      <c r="AT124" s="157" t="s">
        <v>193</v>
      </c>
      <c r="AU124" s="157" t="s">
        <v>22</v>
      </c>
      <c r="AY124" s="19" t="s">
        <v>191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198</v>
      </c>
      <c r="BM124" s="157" t="s">
        <v>2199</v>
      </c>
    </row>
    <row r="125" spans="2:51" s="13" customFormat="1" ht="10">
      <c r="B125" s="159"/>
      <c r="D125" s="160" t="s">
        <v>200</v>
      </c>
      <c r="E125" s="161" t="s">
        <v>3</v>
      </c>
      <c r="F125" s="162" t="s">
        <v>2200</v>
      </c>
      <c r="H125" s="163">
        <v>92.95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200</v>
      </c>
      <c r="AU125" s="161" t="s">
        <v>22</v>
      </c>
      <c r="AV125" s="13" t="s">
        <v>22</v>
      </c>
      <c r="AW125" s="13" t="s">
        <v>41</v>
      </c>
      <c r="AX125" s="13" t="s">
        <v>88</v>
      </c>
      <c r="AY125" s="161" t="s">
        <v>191</v>
      </c>
    </row>
    <row r="126" spans="1:65" s="2" customFormat="1" ht="24.15" customHeight="1">
      <c r="A126" s="35"/>
      <c r="B126" s="145"/>
      <c r="C126" s="146" t="s">
        <v>287</v>
      </c>
      <c r="D126" s="146" t="s">
        <v>193</v>
      </c>
      <c r="E126" s="147" t="s">
        <v>250</v>
      </c>
      <c r="F126" s="148" t="s">
        <v>251</v>
      </c>
      <c r="G126" s="149" t="s">
        <v>252</v>
      </c>
      <c r="H126" s="150">
        <v>185.9</v>
      </c>
      <c r="I126" s="151"/>
      <c r="J126" s="152">
        <f>ROUND(I126*H126,2)</f>
        <v>0</v>
      </c>
      <c r="K126" s="148" t="s">
        <v>197</v>
      </c>
      <c r="L126" s="36"/>
      <c r="M126" s="153" t="s">
        <v>3</v>
      </c>
      <c r="N126" s="154" t="s">
        <v>52</v>
      </c>
      <c r="O126" s="56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198</v>
      </c>
      <c r="AT126" s="157" t="s">
        <v>193</v>
      </c>
      <c r="AU126" s="157" t="s">
        <v>22</v>
      </c>
      <c r="AY126" s="19" t="s">
        <v>191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198</v>
      </c>
      <c r="BM126" s="157" t="s">
        <v>2201</v>
      </c>
    </row>
    <row r="127" spans="2:51" s="13" customFormat="1" ht="10">
      <c r="B127" s="159"/>
      <c r="D127" s="160" t="s">
        <v>200</v>
      </c>
      <c r="E127" s="161" t="s">
        <v>3</v>
      </c>
      <c r="F127" s="162" t="s">
        <v>2202</v>
      </c>
      <c r="H127" s="163">
        <v>185.9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200</v>
      </c>
      <c r="AU127" s="161" t="s">
        <v>22</v>
      </c>
      <c r="AV127" s="13" t="s">
        <v>22</v>
      </c>
      <c r="AW127" s="13" t="s">
        <v>41</v>
      </c>
      <c r="AX127" s="13" t="s">
        <v>88</v>
      </c>
      <c r="AY127" s="161" t="s">
        <v>191</v>
      </c>
    </row>
    <row r="128" spans="1:65" s="2" customFormat="1" ht="24.15" customHeight="1">
      <c r="A128" s="35"/>
      <c r="B128" s="145"/>
      <c r="C128" s="146" t="s">
        <v>9</v>
      </c>
      <c r="D128" s="146" t="s">
        <v>193</v>
      </c>
      <c r="E128" s="147" t="s">
        <v>899</v>
      </c>
      <c r="F128" s="148" t="s">
        <v>900</v>
      </c>
      <c r="G128" s="149" t="s">
        <v>208</v>
      </c>
      <c r="H128" s="150">
        <v>331.398</v>
      </c>
      <c r="I128" s="151"/>
      <c r="J128" s="152">
        <f>ROUND(I128*H128,2)</f>
        <v>0</v>
      </c>
      <c r="K128" s="148" t="s">
        <v>197</v>
      </c>
      <c r="L128" s="36"/>
      <c r="M128" s="153" t="s">
        <v>3</v>
      </c>
      <c r="N128" s="154" t="s">
        <v>52</v>
      </c>
      <c r="O128" s="56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198</v>
      </c>
      <c r="AT128" s="157" t="s">
        <v>193</v>
      </c>
      <c r="AU128" s="157" t="s">
        <v>22</v>
      </c>
      <c r="AY128" s="19" t="s">
        <v>191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198</v>
      </c>
      <c r="BM128" s="157" t="s">
        <v>2203</v>
      </c>
    </row>
    <row r="129" spans="2:51" s="13" customFormat="1" ht="10">
      <c r="B129" s="159"/>
      <c r="D129" s="160" t="s">
        <v>200</v>
      </c>
      <c r="E129" s="161" t="s">
        <v>3</v>
      </c>
      <c r="F129" s="162" t="s">
        <v>2204</v>
      </c>
      <c r="H129" s="163">
        <v>396.41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200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191</v>
      </c>
    </row>
    <row r="130" spans="2:51" s="13" customFormat="1" ht="10">
      <c r="B130" s="159"/>
      <c r="D130" s="160" t="s">
        <v>200</v>
      </c>
      <c r="E130" s="161" t="s">
        <v>3</v>
      </c>
      <c r="F130" s="162" t="s">
        <v>2205</v>
      </c>
      <c r="H130" s="163">
        <v>-14.78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200</v>
      </c>
      <c r="AU130" s="161" t="s">
        <v>22</v>
      </c>
      <c r="AV130" s="13" t="s">
        <v>22</v>
      </c>
      <c r="AW130" s="13" t="s">
        <v>41</v>
      </c>
      <c r="AX130" s="13" t="s">
        <v>81</v>
      </c>
      <c r="AY130" s="161" t="s">
        <v>191</v>
      </c>
    </row>
    <row r="131" spans="2:51" s="13" customFormat="1" ht="10">
      <c r="B131" s="159"/>
      <c r="D131" s="160" t="s">
        <v>200</v>
      </c>
      <c r="E131" s="161" t="s">
        <v>3</v>
      </c>
      <c r="F131" s="162" t="s">
        <v>2206</v>
      </c>
      <c r="H131" s="163">
        <v>-62.473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200</v>
      </c>
      <c r="AU131" s="161" t="s">
        <v>22</v>
      </c>
      <c r="AV131" s="13" t="s">
        <v>22</v>
      </c>
      <c r="AW131" s="13" t="s">
        <v>41</v>
      </c>
      <c r="AX131" s="13" t="s">
        <v>81</v>
      </c>
      <c r="AY131" s="161" t="s">
        <v>191</v>
      </c>
    </row>
    <row r="132" spans="2:51" s="13" customFormat="1" ht="10">
      <c r="B132" s="159"/>
      <c r="D132" s="160" t="s">
        <v>200</v>
      </c>
      <c r="E132" s="161" t="s">
        <v>3</v>
      </c>
      <c r="F132" s="162" t="s">
        <v>2207</v>
      </c>
      <c r="H132" s="163">
        <v>-4.622</v>
      </c>
      <c r="I132" s="164"/>
      <c r="L132" s="159"/>
      <c r="M132" s="165"/>
      <c r="N132" s="166"/>
      <c r="O132" s="166"/>
      <c r="P132" s="166"/>
      <c r="Q132" s="166"/>
      <c r="R132" s="166"/>
      <c r="S132" s="166"/>
      <c r="T132" s="167"/>
      <c r="AT132" s="161" t="s">
        <v>200</v>
      </c>
      <c r="AU132" s="161" t="s">
        <v>22</v>
      </c>
      <c r="AV132" s="13" t="s">
        <v>22</v>
      </c>
      <c r="AW132" s="13" t="s">
        <v>41</v>
      </c>
      <c r="AX132" s="13" t="s">
        <v>81</v>
      </c>
      <c r="AY132" s="161" t="s">
        <v>191</v>
      </c>
    </row>
    <row r="133" spans="2:51" s="13" customFormat="1" ht="10">
      <c r="B133" s="159"/>
      <c r="D133" s="160" t="s">
        <v>200</v>
      </c>
      <c r="E133" s="161" t="s">
        <v>3</v>
      </c>
      <c r="F133" s="162" t="s">
        <v>2208</v>
      </c>
      <c r="H133" s="163">
        <v>27.94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200</v>
      </c>
      <c r="AU133" s="161" t="s">
        <v>22</v>
      </c>
      <c r="AV133" s="13" t="s">
        <v>22</v>
      </c>
      <c r="AW133" s="13" t="s">
        <v>41</v>
      </c>
      <c r="AX133" s="13" t="s">
        <v>81</v>
      </c>
      <c r="AY133" s="161" t="s">
        <v>191</v>
      </c>
    </row>
    <row r="134" spans="2:51" s="13" customFormat="1" ht="10">
      <c r="B134" s="159"/>
      <c r="D134" s="160" t="s">
        <v>200</v>
      </c>
      <c r="E134" s="161" t="s">
        <v>3</v>
      </c>
      <c r="F134" s="162" t="s">
        <v>2209</v>
      </c>
      <c r="H134" s="163">
        <v>-1.33</v>
      </c>
      <c r="I134" s="164"/>
      <c r="L134" s="159"/>
      <c r="M134" s="165"/>
      <c r="N134" s="166"/>
      <c r="O134" s="166"/>
      <c r="P134" s="166"/>
      <c r="Q134" s="166"/>
      <c r="R134" s="166"/>
      <c r="S134" s="166"/>
      <c r="T134" s="167"/>
      <c r="AT134" s="161" t="s">
        <v>200</v>
      </c>
      <c r="AU134" s="161" t="s">
        <v>22</v>
      </c>
      <c r="AV134" s="13" t="s">
        <v>22</v>
      </c>
      <c r="AW134" s="13" t="s">
        <v>41</v>
      </c>
      <c r="AX134" s="13" t="s">
        <v>81</v>
      </c>
      <c r="AY134" s="161" t="s">
        <v>191</v>
      </c>
    </row>
    <row r="135" spans="2:51" s="13" customFormat="1" ht="10">
      <c r="B135" s="159"/>
      <c r="D135" s="160" t="s">
        <v>200</v>
      </c>
      <c r="E135" s="161" t="s">
        <v>3</v>
      </c>
      <c r="F135" s="162" t="s">
        <v>2210</v>
      </c>
      <c r="H135" s="163">
        <v>-9.747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200</v>
      </c>
      <c r="AU135" s="161" t="s">
        <v>22</v>
      </c>
      <c r="AV135" s="13" t="s">
        <v>22</v>
      </c>
      <c r="AW135" s="13" t="s">
        <v>41</v>
      </c>
      <c r="AX135" s="13" t="s">
        <v>81</v>
      </c>
      <c r="AY135" s="161" t="s">
        <v>191</v>
      </c>
    </row>
    <row r="136" spans="2:51" s="14" customFormat="1" ht="10">
      <c r="B136" s="168"/>
      <c r="D136" s="160" t="s">
        <v>200</v>
      </c>
      <c r="E136" s="169" t="s">
        <v>3</v>
      </c>
      <c r="F136" s="170" t="s">
        <v>205</v>
      </c>
      <c r="H136" s="171">
        <v>331.398</v>
      </c>
      <c r="I136" s="172"/>
      <c r="L136" s="168"/>
      <c r="M136" s="173"/>
      <c r="N136" s="174"/>
      <c r="O136" s="174"/>
      <c r="P136" s="174"/>
      <c r="Q136" s="174"/>
      <c r="R136" s="174"/>
      <c r="S136" s="174"/>
      <c r="T136" s="175"/>
      <c r="AT136" s="169" t="s">
        <v>200</v>
      </c>
      <c r="AU136" s="169" t="s">
        <v>22</v>
      </c>
      <c r="AV136" s="14" t="s">
        <v>198</v>
      </c>
      <c r="AW136" s="14" t="s">
        <v>41</v>
      </c>
      <c r="AX136" s="14" t="s">
        <v>88</v>
      </c>
      <c r="AY136" s="169" t="s">
        <v>191</v>
      </c>
    </row>
    <row r="137" spans="1:65" s="2" customFormat="1" ht="37.75" customHeight="1">
      <c r="A137" s="35"/>
      <c r="B137" s="145"/>
      <c r="C137" s="146" t="s">
        <v>296</v>
      </c>
      <c r="D137" s="146" t="s">
        <v>193</v>
      </c>
      <c r="E137" s="147" t="s">
        <v>1171</v>
      </c>
      <c r="F137" s="148" t="s">
        <v>1172</v>
      </c>
      <c r="G137" s="149" t="s">
        <v>208</v>
      </c>
      <c r="H137" s="150">
        <v>62.473</v>
      </c>
      <c r="I137" s="151"/>
      <c r="J137" s="152">
        <f>ROUND(I137*H137,2)</f>
        <v>0</v>
      </c>
      <c r="K137" s="148" t="s">
        <v>197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198</v>
      </c>
      <c r="AT137" s="157" t="s">
        <v>193</v>
      </c>
      <c r="AU137" s="157" t="s">
        <v>22</v>
      </c>
      <c r="AY137" s="19" t="s">
        <v>191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198</v>
      </c>
      <c r="BM137" s="157" t="s">
        <v>2211</v>
      </c>
    </row>
    <row r="138" spans="2:51" s="13" customFormat="1" ht="20">
      <c r="B138" s="159"/>
      <c r="D138" s="160" t="s">
        <v>200</v>
      </c>
      <c r="E138" s="161" t="s">
        <v>3</v>
      </c>
      <c r="F138" s="162" t="s">
        <v>2212</v>
      </c>
      <c r="H138" s="163">
        <v>62.473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200</v>
      </c>
      <c r="AU138" s="161" t="s">
        <v>22</v>
      </c>
      <c r="AV138" s="13" t="s">
        <v>22</v>
      </c>
      <c r="AW138" s="13" t="s">
        <v>41</v>
      </c>
      <c r="AX138" s="13" t="s">
        <v>88</v>
      </c>
      <c r="AY138" s="161" t="s">
        <v>191</v>
      </c>
    </row>
    <row r="139" spans="1:65" s="2" customFormat="1" ht="14.4" customHeight="1">
      <c r="A139" s="35"/>
      <c r="B139" s="145"/>
      <c r="C139" s="180" t="s">
        <v>301</v>
      </c>
      <c r="D139" s="180" t="s">
        <v>264</v>
      </c>
      <c r="E139" s="181" t="s">
        <v>1175</v>
      </c>
      <c r="F139" s="182" t="s">
        <v>1176</v>
      </c>
      <c r="G139" s="183" t="s">
        <v>252</v>
      </c>
      <c r="H139" s="184">
        <v>112.451</v>
      </c>
      <c r="I139" s="185"/>
      <c r="J139" s="186">
        <f>ROUND(I139*H139,2)</f>
        <v>0</v>
      </c>
      <c r="K139" s="182" t="s">
        <v>197</v>
      </c>
      <c r="L139" s="187"/>
      <c r="M139" s="188" t="s">
        <v>3</v>
      </c>
      <c r="N139" s="189" t="s">
        <v>52</v>
      </c>
      <c r="O139" s="56"/>
      <c r="P139" s="155">
        <f>O139*H139</f>
        <v>0</v>
      </c>
      <c r="Q139" s="155">
        <v>1</v>
      </c>
      <c r="R139" s="155">
        <f>Q139*H139</f>
        <v>112.451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244</v>
      </c>
      <c r="AT139" s="157" t="s">
        <v>264</v>
      </c>
      <c r="AU139" s="157" t="s">
        <v>22</v>
      </c>
      <c r="AY139" s="19" t="s">
        <v>191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198</v>
      </c>
      <c r="BM139" s="157" t="s">
        <v>2213</v>
      </c>
    </row>
    <row r="140" spans="2:51" s="13" customFormat="1" ht="10">
      <c r="B140" s="159"/>
      <c r="D140" s="160" t="s">
        <v>200</v>
      </c>
      <c r="E140" s="161" t="s">
        <v>3</v>
      </c>
      <c r="F140" s="162" t="s">
        <v>2214</v>
      </c>
      <c r="H140" s="163">
        <v>112.451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200</v>
      </c>
      <c r="AU140" s="161" t="s">
        <v>22</v>
      </c>
      <c r="AV140" s="13" t="s">
        <v>22</v>
      </c>
      <c r="AW140" s="13" t="s">
        <v>41</v>
      </c>
      <c r="AX140" s="13" t="s">
        <v>88</v>
      </c>
      <c r="AY140" s="161" t="s">
        <v>191</v>
      </c>
    </row>
    <row r="141" spans="1:65" s="2" customFormat="1" ht="24.15" customHeight="1">
      <c r="A141" s="35"/>
      <c r="B141" s="145"/>
      <c r="C141" s="146" t="s">
        <v>306</v>
      </c>
      <c r="D141" s="146" t="s">
        <v>193</v>
      </c>
      <c r="E141" s="147" t="s">
        <v>639</v>
      </c>
      <c r="F141" s="148" t="s">
        <v>640</v>
      </c>
      <c r="G141" s="149" t="s">
        <v>196</v>
      </c>
      <c r="H141" s="150">
        <v>344.8</v>
      </c>
      <c r="I141" s="151"/>
      <c r="J141" s="152">
        <f>ROUND(I141*H141,2)</f>
        <v>0</v>
      </c>
      <c r="K141" s="148" t="s">
        <v>197</v>
      </c>
      <c r="L141" s="36"/>
      <c r="M141" s="153" t="s">
        <v>3</v>
      </c>
      <c r="N141" s="154" t="s">
        <v>52</v>
      </c>
      <c r="O141" s="56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198</v>
      </c>
      <c r="AT141" s="157" t="s">
        <v>193</v>
      </c>
      <c r="AU141" s="157" t="s">
        <v>22</v>
      </c>
      <c r="AY141" s="19" t="s">
        <v>191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88</v>
      </c>
      <c r="BK141" s="158">
        <f>ROUND(I141*H141,2)</f>
        <v>0</v>
      </c>
      <c r="BL141" s="19" t="s">
        <v>198</v>
      </c>
      <c r="BM141" s="157" t="s">
        <v>2215</v>
      </c>
    </row>
    <row r="142" spans="2:51" s="13" customFormat="1" ht="10">
      <c r="B142" s="159"/>
      <c r="D142" s="160" t="s">
        <v>200</v>
      </c>
      <c r="E142" s="161" t="s">
        <v>3</v>
      </c>
      <c r="F142" s="162" t="s">
        <v>2216</v>
      </c>
      <c r="H142" s="163">
        <v>344.8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200</v>
      </c>
      <c r="AU142" s="161" t="s">
        <v>22</v>
      </c>
      <c r="AV142" s="13" t="s">
        <v>22</v>
      </c>
      <c r="AW142" s="13" t="s">
        <v>41</v>
      </c>
      <c r="AX142" s="13" t="s">
        <v>88</v>
      </c>
      <c r="AY142" s="161" t="s">
        <v>191</v>
      </c>
    </row>
    <row r="143" spans="2:63" s="12" customFormat="1" ht="22.75" customHeight="1">
      <c r="B143" s="132"/>
      <c r="D143" s="133" t="s">
        <v>80</v>
      </c>
      <c r="E143" s="143" t="s">
        <v>198</v>
      </c>
      <c r="F143" s="143" t="s">
        <v>972</v>
      </c>
      <c r="I143" s="135"/>
      <c r="J143" s="144">
        <f>BK143</f>
        <v>0</v>
      </c>
      <c r="L143" s="132"/>
      <c r="M143" s="137"/>
      <c r="N143" s="138"/>
      <c r="O143" s="138"/>
      <c r="P143" s="139">
        <f>SUM(P144:P147)</f>
        <v>0</v>
      </c>
      <c r="Q143" s="138"/>
      <c r="R143" s="139">
        <f>SUM(R144:R147)</f>
        <v>30.917487060000003</v>
      </c>
      <c r="S143" s="138"/>
      <c r="T143" s="140">
        <f>SUM(T144:T147)</f>
        <v>0</v>
      </c>
      <c r="AR143" s="133" t="s">
        <v>88</v>
      </c>
      <c r="AT143" s="141" t="s">
        <v>80</v>
      </c>
      <c r="AU143" s="141" t="s">
        <v>88</v>
      </c>
      <c r="AY143" s="133" t="s">
        <v>191</v>
      </c>
      <c r="BK143" s="142">
        <f>SUM(BK144:BK147)</f>
        <v>0</v>
      </c>
    </row>
    <row r="144" spans="1:65" s="2" customFormat="1" ht="14.4" customHeight="1">
      <c r="A144" s="35"/>
      <c r="B144" s="145"/>
      <c r="C144" s="146" t="s">
        <v>310</v>
      </c>
      <c r="D144" s="146" t="s">
        <v>193</v>
      </c>
      <c r="E144" s="147" t="s">
        <v>1193</v>
      </c>
      <c r="F144" s="148" t="s">
        <v>1194</v>
      </c>
      <c r="G144" s="149" t="s">
        <v>208</v>
      </c>
      <c r="H144" s="150">
        <v>14.778</v>
      </c>
      <c r="I144" s="151"/>
      <c r="J144" s="152">
        <f>ROUND(I144*H144,2)</f>
        <v>0</v>
      </c>
      <c r="K144" s="148" t="s">
        <v>197</v>
      </c>
      <c r="L144" s="36"/>
      <c r="M144" s="153" t="s">
        <v>3</v>
      </c>
      <c r="N144" s="154" t="s">
        <v>52</v>
      </c>
      <c r="O144" s="56"/>
      <c r="P144" s="155">
        <f>O144*H144</f>
        <v>0</v>
      </c>
      <c r="Q144" s="155">
        <v>1.89077</v>
      </c>
      <c r="R144" s="155">
        <f>Q144*H144</f>
        <v>27.94179906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198</v>
      </c>
      <c r="AT144" s="157" t="s">
        <v>193</v>
      </c>
      <c r="AU144" s="157" t="s">
        <v>22</v>
      </c>
      <c r="AY144" s="19" t="s">
        <v>191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198</v>
      </c>
      <c r="BM144" s="157" t="s">
        <v>2217</v>
      </c>
    </row>
    <row r="145" spans="2:51" s="13" customFormat="1" ht="10">
      <c r="B145" s="159"/>
      <c r="D145" s="160" t="s">
        <v>200</v>
      </c>
      <c r="E145" s="161" t="s">
        <v>3</v>
      </c>
      <c r="F145" s="162" t="s">
        <v>2218</v>
      </c>
      <c r="H145" s="163">
        <v>14.778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200</v>
      </c>
      <c r="AU145" s="161" t="s">
        <v>22</v>
      </c>
      <c r="AV145" s="13" t="s">
        <v>22</v>
      </c>
      <c r="AW145" s="13" t="s">
        <v>41</v>
      </c>
      <c r="AX145" s="13" t="s">
        <v>88</v>
      </c>
      <c r="AY145" s="161" t="s">
        <v>191</v>
      </c>
    </row>
    <row r="146" spans="1:65" s="2" customFormat="1" ht="24.15" customHeight="1">
      <c r="A146" s="35"/>
      <c r="B146" s="145"/>
      <c r="C146" s="146" t="s">
        <v>315</v>
      </c>
      <c r="D146" s="146" t="s">
        <v>193</v>
      </c>
      <c r="E146" s="147" t="s">
        <v>973</v>
      </c>
      <c r="F146" s="148" t="s">
        <v>974</v>
      </c>
      <c r="G146" s="149" t="s">
        <v>208</v>
      </c>
      <c r="H146" s="150">
        <v>1.332</v>
      </c>
      <c r="I146" s="151"/>
      <c r="J146" s="152">
        <f>ROUND(I146*H146,2)</f>
        <v>0</v>
      </c>
      <c r="K146" s="148" t="s">
        <v>197</v>
      </c>
      <c r="L146" s="36"/>
      <c r="M146" s="153" t="s">
        <v>3</v>
      </c>
      <c r="N146" s="154" t="s">
        <v>52</v>
      </c>
      <c r="O146" s="56"/>
      <c r="P146" s="155">
        <f>O146*H146</f>
        <v>0</v>
      </c>
      <c r="Q146" s="155">
        <v>2.234</v>
      </c>
      <c r="R146" s="155">
        <f>Q146*H146</f>
        <v>2.9756880000000003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198</v>
      </c>
      <c r="AT146" s="157" t="s">
        <v>193</v>
      </c>
      <c r="AU146" s="157" t="s">
        <v>22</v>
      </c>
      <c r="AY146" s="19" t="s">
        <v>191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198</v>
      </c>
      <c r="BM146" s="157" t="s">
        <v>2219</v>
      </c>
    </row>
    <row r="147" spans="2:51" s="13" customFormat="1" ht="10">
      <c r="B147" s="159"/>
      <c r="D147" s="160" t="s">
        <v>200</v>
      </c>
      <c r="E147" s="161" t="s">
        <v>3</v>
      </c>
      <c r="F147" s="162" t="s">
        <v>2220</v>
      </c>
      <c r="H147" s="163">
        <v>1.332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200</v>
      </c>
      <c r="AU147" s="161" t="s">
        <v>22</v>
      </c>
      <c r="AV147" s="13" t="s">
        <v>22</v>
      </c>
      <c r="AW147" s="13" t="s">
        <v>41</v>
      </c>
      <c r="AX147" s="13" t="s">
        <v>88</v>
      </c>
      <c r="AY147" s="161" t="s">
        <v>191</v>
      </c>
    </row>
    <row r="148" spans="2:63" s="12" customFormat="1" ht="22.75" customHeight="1">
      <c r="B148" s="132"/>
      <c r="D148" s="133" t="s">
        <v>80</v>
      </c>
      <c r="E148" s="143" t="s">
        <v>244</v>
      </c>
      <c r="F148" s="143" t="s">
        <v>1000</v>
      </c>
      <c r="I148" s="135"/>
      <c r="J148" s="144">
        <f>BK148</f>
        <v>0</v>
      </c>
      <c r="L148" s="132"/>
      <c r="M148" s="137"/>
      <c r="N148" s="138"/>
      <c r="O148" s="138"/>
      <c r="P148" s="139">
        <f>SUM(P149:P171)</f>
        <v>0</v>
      </c>
      <c r="Q148" s="138"/>
      <c r="R148" s="139">
        <f>SUM(R149:R171)</f>
        <v>9.07541928</v>
      </c>
      <c r="S148" s="138"/>
      <c r="T148" s="140">
        <f>SUM(T149:T171)</f>
        <v>0</v>
      </c>
      <c r="AR148" s="133" t="s">
        <v>88</v>
      </c>
      <c r="AT148" s="141" t="s">
        <v>80</v>
      </c>
      <c r="AU148" s="141" t="s">
        <v>88</v>
      </c>
      <c r="AY148" s="133" t="s">
        <v>191</v>
      </c>
      <c r="BK148" s="142">
        <f>SUM(BK149:BK171)</f>
        <v>0</v>
      </c>
    </row>
    <row r="149" spans="1:65" s="2" customFormat="1" ht="14.4" customHeight="1">
      <c r="A149" s="35"/>
      <c r="B149" s="145"/>
      <c r="C149" s="146" t="s">
        <v>8</v>
      </c>
      <c r="D149" s="146" t="s">
        <v>193</v>
      </c>
      <c r="E149" s="147" t="s">
        <v>2221</v>
      </c>
      <c r="F149" s="148" t="s">
        <v>2222</v>
      </c>
      <c r="G149" s="149" t="s">
        <v>222</v>
      </c>
      <c r="H149" s="150">
        <v>226.5</v>
      </c>
      <c r="I149" s="151"/>
      <c r="J149" s="152">
        <f>ROUND(I149*H149,2)</f>
        <v>0</v>
      </c>
      <c r="K149" s="148" t="s">
        <v>197</v>
      </c>
      <c r="L149" s="36"/>
      <c r="M149" s="153" t="s">
        <v>3</v>
      </c>
      <c r="N149" s="154" t="s">
        <v>52</v>
      </c>
      <c r="O149" s="56"/>
      <c r="P149" s="155">
        <f>O149*H149</f>
        <v>0</v>
      </c>
      <c r="Q149" s="155">
        <v>1E-05</v>
      </c>
      <c r="R149" s="155">
        <f>Q149*H149</f>
        <v>0.002265</v>
      </c>
      <c r="S149" s="155">
        <v>0</v>
      </c>
      <c r="T149" s="15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198</v>
      </c>
      <c r="AT149" s="157" t="s">
        <v>193</v>
      </c>
      <c r="AU149" s="157" t="s">
        <v>22</v>
      </c>
      <c r="AY149" s="19" t="s">
        <v>191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9" t="s">
        <v>88</v>
      </c>
      <c r="BK149" s="158">
        <f>ROUND(I149*H149,2)</f>
        <v>0</v>
      </c>
      <c r="BL149" s="19" t="s">
        <v>198</v>
      </c>
      <c r="BM149" s="157" t="s">
        <v>2223</v>
      </c>
    </row>
    <row r="150" spans="1:65" s="2" customFormat="1" ht="14.4" customHeight="1">
      <c r="A150" s="35"/>
      <c r="B150" s="145"/>
      <c r="C150" s="180" t="s">
        <v>327</v>
      </c>
      <c r="D150" s="180" t="s">
        <v>264</v>
      </c>
      <c r="E150" s="181" t="s">
        <v>2224</v>
      </c>
      <c r="F150" s="182" t="s">
        <v>2225</v>
      </c>
      <c r="G150" s="183" t="s">
        <v>222</v>
      </c>
      <c r="H150" s="184">
        <v>229.898</v>
      </c>
      <c r="I150" s="185"/>
      <c r="J150" s="186">
        <f>ROUND(I150*H150,2)</f>
        <v>0</v>
      </c>
      <c r="K150" s="182" t="s">
        <v>197</v>
      </c>
      <c r="L150" s="187"/>
      <c r="M150" s="188" t="s">
        <v>3</v>
      </c>
      <c r="N150" s="189" t="s">
        <v>52</v>
      </c>
      <c r="O150" s="56"/>
      <c r="P150" s="155">
        <f>O150*H150</f>
        <v>0</v>
      </c>
      <c r="Q150" s="155">
        <v>0.00365</v>
      </c>
      <c r="R150" s="155">
        <f>Q150*H150</f>
        <v>0.8391277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244</v>
      </c>
      <c r="AT150" s="157" t="s">
        <v>264</v>
      </c>
      <c r="AU150" s="157" t="s">
        <v>22</v>
      </c>
      <c r="AY150" s="19" t="s">
        <v>191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198</v>
      </c>
      <c r="BM150" s="157" t="s">
        <v>2226</v>
      </c>
    </row>
    <row r="151" spans="2:51" s="13" customFormat="1" ht="10">
      <c r="B151" s="159"/>
      <c r="D151" s="160" t="s">
        <v>200</v>
      </c>
      <c r="E151" s="161" t="s">
        <v>3</v>
      </c>
      <c r="F151" s="162" t="s">
        <v>2227</v>
      </c>
      <c r="H151" s="163">
        <v>229.898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200</v>
      </c>
      <c r="AU151" s="161" t="s">
        <v>22</v>
      </c>
      <c r="AV151" s="13" t="s">
        <v>22</v>
      </c>
      <c r="AW151" s="13" t="s">
        <v>41</v>
      </c>
      <c r="AX151" s="13" t="s">
        <v>88</v>
      </c>
      <c r="AY151" s="161" t="s">
        <v>191</v>
      </c>
    </row>
    <row r="152" spans="1:65" s="2" customFormat="1" ht="14.4" customHeight="1">
      <c r="A152" s="35"/>
      <c r="B152" s="145"/>
      <c r="C152" s="146" t="s">
        <v>332</v>
      </c>
      <c r="D152" s="146" t="s">
        <v>193</v>
      </c>
      <c r="E152" s="147" t="s">
        <v>2228</v>
      </c>
      <c r="F152" s="148" t="s">
        <v>2229</v>
      </c>
      <c r="G152" s="149" t="s">
        <v>222</v>
      </c>
      <c r="H152" s="150">
        <v>19.8</v>
      </c>
      <c r="I152" s="151"/>
      <c r="J152" s="152">
        <f>ROUND(I152*H152,2)</f>
        <v>0</v>
      </c>
      <c r="K152" s="148" t="s">
        <v>197</v>
      </c>
      <c r="L152" s="36"/>
      <c r="M152" s="153" t="s">
        <v>3</v>
      </c>
      <c r="N152" s="154" t="s">
        <v>52</v>
      </c>
      <c r="O152" s="56"/>
      <c r="P152" s="155">
        <f>O152*H152</f>
        <v>0</v>
      </c>
      <c r="Q152" s="155">
        <v>1E-05</v>
      </c>
      <c r="R152" s="155">
        <f>Q152*H152</f>
        <v>0.00019800000000000002</v>
      </c>
      <c r="S152" s="155">
        <v>0</v>
      </c>
      <c r="T152" s="15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198</v>
      </c>
      <c r="AT152" s="157" t="s">
        <v>193</v>
      </c>
      <c r="AU152" s="157" t="s">
        <v>22</v>
      </c>
      <c r="AY152" s="19" t="s">
        <v>191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9" t="s">
        <v>88</v>
      </c>
      <c r="BK152" s="158">
        <f>ROUND(I152*H152,2)</f>
        <v>0</v>
      </c>
      <c r="BL152" s="19" t="s">
        <v>198</v>
      </c>
      <c r="BM152" s="157" t="s">
        <v>2230</v>
      </c>
    </row>
    <row r="153" spans="1:65" s="2" customFormat="1" ht="14.4" customHeight="1">
      <c r="A153" s="35"/>
      <c r="B153" s="145"/>
      <c r="C153" s="180" t="s">
        <v>340</v>
      </c>
      <c r="D153" s="180" t="s">
        <v>264</v>
      </c>
      <c r="E153" s="181" t="s">
        <v>2231</v>
      </c>
      <c r="F153" s="182" t="s">
        <v>2232</v>
      </c>
      <c r="G153" s="183" t="s">
        <v>222</v>
      </c>
      <c r="H153" s="184">
        <v>20.097</v>
      </c>
      <c r="I153" s="185"/>
      <c r="J153" s="186">
        <f>ROUND(I153*H153,2)</f>
        <v>0</v>
      </c>
      <c r="K153" s="182" t="s">
        <v>197</v>
      </c>
      <c r="L153" s="187"/>
      <c r="M153" s="188" t="s">
        <v>3</v>
      </c>
      <c r="N153" s="189" t="s">
        <v>52</v>
      </c>
      <c r="O153" s="56"/>
      <c r="P153" s="155">
        <f>O153*H153</f>
        <v>0</v>
      </c>
      <c r="Q153" s="155">
        <v>0.00514</v>
      </c>
      <c r="R153" s="155">
        <f>Q153*H153</f>
        <v>0.10329858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244</v>
      </c>
      <c r="AT153" s="157" t="s">
        <v>264</v>
      </c>
      <c r="AU153" s="157" t="s">
        <v>22</v>
      </c>
      <c r="AY153" s="19" t="s">
        <v>191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198</v>
      </c>
      <c r="BM153" s="157" t="s">
        <v>2233</v>
      </c>
    </row>
    <row r="154" spans="2:51" s="13" customFormat="1" ht="10">
      <c r="B154" s="159"/>
      <c r="D154" s="160" t="s">
        <v>200</v>
      </c>
      <c r="E154" s="161" t="s">
        <v>3</v>
      </c>
      <c r="F154" s="162" t="s">
        <v>2234</v>
      </c>
      <c r="H154" s="163">
        <v>20.097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200</v>
      </c>
      <c r="AU154" s="161" t="s">
        <v>22</v>
      </c>
      <c r="AV154" s="13" t="s">
        <v>22</v>
      </c>
      <c r="AW154" s="13" t="s">
        <v>41</v>
      </c>
      <c r="AX154" s="13" t="s">
        <v>88</v>
      </c>
      <c r="AY154" s="161" t="s">
        <v>191</v>
      </c>
    </row>
    <row r="155" spans="1:65" s="2" customFormat="1" ht="14.4" customHeight="1">
      <c r="A155" s="35"/>
      <c r="B155" s="145"/>
      <c r="C155" s="146" t="s">
        <v>344</v>
      </c>
      <c r="D155" s="146" t="s">
        <v>193</v>
      </c>
      <c r="E155" s="147" t="s">
        <v>1424</v>
      </c>
      <c r="F155" s="148" t="s">
        <v>1425</v>
      </c>
      <c r="G155" s="149" t="s">
        <v>391</v>
      </c>
      <c r="H155" s="150">
        <v>42.341</v>
      </c>
      <c r="I155" s="151"/>
      <c r="J155" s="152">
        <f>ROUND(I155*H155,2)</f>
        <v>0</v>
      </c>
      <c r="K155" s="148" t="s">
        <v>197</v>
      </c>
      <c r="L155" s="36"/>
      <c r="M155" s="153" t="s">
        <v>3</v>
      </c>
      <c r="N155" s="154" t="s">
        <v>52</v>
      </c>
      <c r="O155" s="56"/>
      <c r="P155" s="155">
        <f>O155*H155</f>
        <v>0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57" t="s">
        <v>198</v>
      </c>
      <c r="AT155" s="157" t="s">
        <v>193</v>
      </c>
      <c r="AU155" s="157" t="s">
        <v>22</v>
      </c>
      <c r="AY155" s="19" t="s">
        <v>191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9" t="s">
        <v>88</v>
      </c>
      <c r="BK155" s="158">
        <f>ROUND(I155*H155,2)</f>
        <v>0</v>
      </c>
      <c r="BL155" s="19" t="s">
        <v>198</v>
      </c>
      <c r="BM155" s="157" t="s">
        <v>2235</v>
      </c>
    </row>
    <row r="156" spans="1:65" s="2" customFormat="1" ht="14.4" customHeight="1">
      <c r="A156" s="35"/>
      <c r="B156" s="145"/>
      <c r="C156" s="180" t="s">
        <v>353</v>
      </c>
      <c r="D156" s="180" t="s">
        <v>264</v>
      </c>
      <c r="E156" s="181" t="s">
        <v>1427</v>
      </c>
      <c r="F156" s="182" t="s">
        <v>1428</v>
      </c>
      <c r="G156" s="183" t="s">
        <v>391</v>
      </c>
      <c r="H156" s="184">
        <v>28</v>
      </c>
      <c r="I156" s="185"/>
      <c r="J156" s="186">
        <f>ROUND(I156*H156,2)</f>
        <v>0</v>
      </c>
      <c r="K156" s="182" t="s">
        <v>197</v>
      </c>
      <c r="L156" s="187"/>
      <c r="M156" s="188" t="s">
        <v>3</v>
      </c>
      <c r="N156" s="189" t="s">
        <v>52</v>
      </c>
      <c r="O156" s="56"/>
      <c r="P156" s="155">
        <f>O156*H156</f>
        <v>0</v>
      </c>
      <c r="Q156" s="155">
        <v>0.0008</v>
      </c>
      <c r="R156" s="155">
        <f>Q156*H156</f>
        <v>0.0224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244</v>
      </c>
      <c r="AT156" s="157" t="s">
        <v>264</v>
      </c>
      <c r="AU156" s="157" t="s">
        <v>22</v>
      </c>
      <c r="AY156" s="19" t="s">
        <v>191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198</v>
      </c>
      <c r="BM156" s="157" t="s">
        <v>2236</v>
      </c>
    </row>
    <row r="157" spans="2:51" s="13" customFormat="1" ht="10">
      <c r="B157" s="159"/>
      <c r="D157" s="160" t="s">
        <v>200</v>
      </c>
      <c r="E157" s="161" t="s">
        <v>3</v>
      </c>
      <c r="F157" s="162" t="s">
        <v>2237</v>
      </c>
      <c r="H157" s="163">
        <v>28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200</v>
      </c>
      <c r="AU157" s="161" t="s">
        <v>22</v>
      </c>
      <c r="AV157" s="13" t="s">
        <v>22</v>
      </c>
      <c r="AW157" s="13" t="s">
        <v>41</v>
      </c>
      <c r="AX157" s="13" t="s">
        <v>88</v>
      </c>
      <c r="AY157" s="161" t="s">
        <v>191</v>
      </c>
    </row>
    <row r="158" spans="1:65" s="2" customFormat="1" ht="24.15" customHeight="1">
      <c r="A158" s="35"/>
      <c r="B158" s="145"/>
      <c r="C158" s="146" t="s">
        <v>357</v>
      </c>
      <c r="D158" s="146" t="s">
        <v>193</v>
      </c>
      <c r="E158" s="147" t="s">
        <v>1442</v>
      </c>
      <c r="F158" s="148" t="s">
        <v>1443</v>
      </c>
      <c r="G158" s="149" t="s">
        <v>391</v>
      </c>
      <c r="H158" s="150">
        <v>28</v>
      </c>
      <c r="I158" s="151"/>
      <c r="J158" s="152">
        <f>ROUND(I158*H158,2)</f>
        <v>0</v>
      </c>
      <c r="K158" s="148" t="s">
        <v>197</v>
      </c>
      <c r="L158" s="36"/>
      <c r="M158" s="153" t="s">
        <v>3</v>
      </c>
      <c r="N158" s="154" t="s">
        <v>52</v>
      </c>
      <c r="O158" s="56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198</v>
      </c>
      <c r="AT158" s="157" t="s">
        <v>193</v>
      </c>
      <c r="AU158" s="157" t="s">
        <v>22</v>
      </c>
      <c r="AY158" s="19" t="s">
        <v>191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88</v>
      </c>
      <c r="BK158" s="158">
        <f>ROUND(I158*H158,2)</f>
        <v>0</v>
      </c>
      <c r="BL158" s="19" t="s">
        <v>198</v>
      </c>
      <c r="BM158" s="157" t="s">
        <v>2238</v>
      </c>
    </row>
    <row r="159" spans="1:65" s="2" customFormat="1" ht="14.4" customHeight="1">
      <c r="A159" s="35"/>
      <c r="B159" s="145"/>
      <c r="C159" s="180" t="s">
        <v>365</v>
      </c>
      <c r="D159" s="180" t="s">
        <v>264</v>
      </c>
      <c r="E159" s="181" t="s">
        <v>1450</v>
      </c>
      <c r="F159" s="182" t="s">
        <v>1451</v>
      </c>
      <c r="G159" s="183" t="s">
        <v>391</v>
      </c>
      <c r="H159" s="184">
        <v>28</v>
      </c>
      <c r="I159" s="185"/>
      <c r="J159" s="186">
        <f>ROUND(I159*H159,2)</f>
        <v>0</v>
      </c>
      <c r="K159" s="182" t="s">
        <v>197</v>
      </c>
      <c r="L159" s="187"/>
      <c r="M159" s="188" t="s">
        <v>3</v>
      </c>
      <c r="N159" s="189" t="s">
        <v>52</v>
      </c>
      <c r="O159" s="56"/>
      <c r="P159" s="155">
        <f>O159*H159</f>
        <v>0</v>
      </c>
      <c r="Q159" s="155">
        <v>0.005</v>
      </c>
      <c r="R159" s="155">
        <f>Q159*H159</f>
        <v>0.14</v>
      </c>
      <c r="S159" s="155">
        <v>0</v>
      </c>
      <c r="T159" s="15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57" t="s">
        <v>244</v>
      </c>
      <c r="AT159" s="157" t="s">
        <v>264</v>
      </c>
      <c r="AU159" s="157" t="s">
        <v>22</v>
      </c>
      <c r="AY159" s="19" t="s">
        <v>191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9" t="s">
        <v>88</v>
      </c>
      <c r="BK159" s="158">
        <f>ROUND(I159*H159,2)</f>
        <v>0</v>
      </c>
      <c r="BL159" s="19" t="s">
        <v>198</v>
      </c>
      <c r="BM159" s="157" t="s">
        <v>2239</v>
      </c>
    </row>
    <row r="160" spans="1:47" s="2" customFormat="1" ht="18">
      <c r="A160" s="35"/>
      <c r="B160" s="36"/>
      <c r="C160" s="35"/>
      <c r="D160" s="160" t="s">
        <v>229</v>
      </c>
      <c r="E160" s="35"/>
      <c r="F160" s="176" t="s">
        <v>2240</v>
      </c>
      <c r="G160" s="35"/>
      <c r="H160" s="35"/>
      <c r="I160" s="177"/>
      <c r="J160" s="35"/>
      <c r="K160" s="35"/>
      <c r="L160" s="36"/>
      <c r="M160" s="178"/>
      <c r="N160" s="179"/>
      <c r="O160" s="56"/>
      <c r="P160" s="56"/>
      <c r="Q160" s="56"/>
      <c r="R160" s="56"/>
      <c r="S160" s="56"/>
      <c r="T160" s="57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9" t="s">
        <v>229</v>
      </c>
      <c r="AU160" s="19" t="s">
        <v>22</v>
      </c>
    </row>
    <row r="161" spans="2:51" s="13" customFormat="1" ht="10">
      <c r="B161" s="159"/>
      <c r="D161" s="160" t="s">
        <v>200</v>
      </c>
      <c r="E161" s="161" t="s">
        <v>3</v>
      </c>
      <c r="F161" s="162" t="s">
        <v>2237</v>
      </c>
      <c r="H161" s="163">
        <v>28</v>
      </c>
      <c r="I161" s="164"/>
      <c r="L161" s="159"/>
      <c r="M161" s="165"/>
      <c r="N161" s="166"/>
      <c r="O161" s="166"/>
      <c r="P161" s="166"/>
      <c r="Q161" s="166"/>
      <c r="R161" s="166"/>
      <c r="S161" s="166"/>
      <c r="T161" s="167"/>
      <c r="AT161" s="161" t="s">
        <v>200</v>
      </c>
      <c r="AU161" s="161" t="s">
        <v>22</v>
      </c>
      <c r="AV161" s="13" t="s">
        <v>22</v>
      </c>
      <c r="AW161" s="13" t="s">
        <v>41</v>
      </c>
      <c r="AX161" s="13" t="s">
        <v>88</v>
      </c>
      <c r="AY161" s="161" t="s">
        <v>191</v>
      </c>
    </row>
    <row r="162" spans="1:65" s="2" customFormat="1" ht="14.4" customHeight="1">
      <c r="A162" s="35"/>
      <c r="B162" s="145"/>
      <c r="C162" s="146" t="s">
        <v>371</v>
      </c>
      <c r="D162" s="146" t="s">
        <v>193</v>
      </c>
      <c r="E162" s="147" t="s">
        <v>1456</v>
      </c>
      <c r="F162" s="148" t="s">
        <v>1457</v>
      </c>
      <c r="G162" s="149" t="s">
        <v>391</v>
      </c>
      <c r="H162" s="150">
        <v>5</v>
      </c>
      <c r="I162" s="151"/>
      <c r="J162" s="152">
        <f>ROUND(I162*H162,2)</f>
        <v>0</v>
      </c>
      <c r="K162" s="148" t="s">
        <v>197</v>
      </c>
      <c r="L162" s="36"/>
      <c r="M162" s="153" t="s">
        <v>3</v>
      </c>
      <c r="N162" s="154" t="s">
        <v>52</v>
      </c>
      <c r="O162" s="56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57" t="s">
        <v>198</v>
      </c>
      <c r="AT162" s="157" t="s">
        <v>193</v>
      </c>
      <c r="AU162" s="157" t="s">
        <v>22</v>
      </c>
      <c r="AY162" s="19" t="s">
        <v>191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9" t="s">
        <v>88</v>
      </c>
      <c r="BK162" s="158">
        <f>ROUND(I162*H162,2)</f>
        <v>0</v>
      </c>
      <c r="BL162" s="19" t="s">
        <v>198</v>
      </c>
      <c r="BM162" s="157" t="s">
        <v>2241</v>
      </c>
    </row>
    <row r="163" spans="1:65" s="2" customFormat="1" ht="14.4" customHeight="1">
      <c r="A163" s="35"/>
      <c r="B163" s="145"/>
      <c r="C163" s="180" t="s">
        <v>376</v>
      </c>
      <c r="D163" s="180" t="s">
        <v>264</v>
      </c>
      <c r="E163" s="181" t="s">
        <v>1459</v>
      </c>
      <c r="F163" s="182" t="s">
        <v>1460</v>
      </c>
      <c r="G163" s="183" t="s">
        <v>391</v>
      </c>
      <c r="H163" s="184">
        <v>5</v>
      </c>
      <c r="I163" s="185"/>
      <c r="J163" s="186">
        <f>ROUND(I163*H163,2)</f>
        <v>0</v>
      </c>
      <c r="K163" s="182" t="s">
        <v>197</v>
      </c>
      <c r="L163" s="187"/>
      <c r="M163" s="188" t="s">
        <v>3</v>
      </c>
      <c r="N163" s="189" t="s">
        <v>52</v>
      </c>
      <c r="O163" s="56"/>
      <c r="P163" s="155">
        <f>O163*H163</f>
        <v>0</v>
      </c>
      <c r="Q163" s="155">
        <v>0.0012</v>
      </c>
      <c r="R163" s="155">
        <f>Q163*H163</f>
        <v>0.005999999999999999</v>
      </c>
      <c r="S163" s="155">
        <v>0</v>
      </c>
      <c r="T163" s="15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57" t="s">
        <v>244</v>
      </c>
      <c r="AT163" s="157" t="s">
        <v>264</v>
      </c>
      <c r="AU163" s="157" t="s">
        <v>22</v>
      </c>
      <c r="AY163" s="19" t="s">
        <v>191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9" t="s">
        <v>88</v>
      </c>
      <c r="BK163" s="158">
        <f>ROUND(I163*H163,2)</f>
        <v>0</v>
      </c>
      <c r="BL163" s="19" t="s">
        <v>198</v>
      </c>
      <c r="BM163" s="157" t="s">
        <v>2242</v>
      </c>
    </row>
    <row r="164" spans="1:65" s="2" customFormat="1" ht="24.15" customHeight="1">
      <c r="A164" s="35"/>
      <c r="B164" s="145"/>
      <c r="C164" s="146" t="s">
        <v>382</v>
      </c>
      <c r="D164" s="146" t="s">
        <v>193</v>
      </c>
      <c r="E164" s="147" t="s">
        <v>1463</v>
      </c>
      <c r="F164" s="148" t="s">
        <v>1464</v>
      </c>
      <c r="G164" s="149" t="s">
        <v>391</v>
      </c>
      <c r="H164" s="150">
        <v>5</v>
      </c>
      <c r="I164" s="151"/>
      <c r="J164" s="152">
        <f>ROUND(I164*H164,2)</f>
        <v>0</v>
      </c>
      <c r="K164" s="148" t="s">
        <v>197</v>
      </c>
      <c r="L164" s="36"/>
      <c r="M164" s="153" t="s">
        <v>3</v>
      </c>
      <c r="N164" s="154" t="s">
        <v>52</v>
      </c>
      <c r="O164" s="56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198</v>
      </c>
      <c r="AT164" s="157" t="s">
        <v>193</v>
      </c>
      <c r="AU164" s="157" t="s">
        <v>22</v>
      </c>
      <c r="AY164" s="19" t="s">
        <v>191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9" t="s">
        <v>88</v>
      </c>
      <c r="BK164" s="158">
        <f>ROUND(I164*H164,2)</f>
        <v>0</v>
      </c>
      <c r="BL164" s="19" t="s">
        <v>198</v>
      </c>
      <c r="BM164" s="157" t="s">
        <v>2243</v>
      </c>
    </row>
    <row r="165" spans="1:65" s="2" customFormat="1" ht="14.4" customHeight="1">
      <c r="A165" s="35"/>
      <c r="B165" s="145"/>
      <c r="C165" s="180" t="s">
        <v>388</v>
      </c>
      <c r="D165" s="180" t="s">
        <v>264</v>
      </c>
      <c r="E165" s="181" t="s">
        <v>2244</v>
      </c>
      <c r="F165" s="182" t="s">
        <v>2245</v>
      </c>
      <c r="G165" s="183" t="s">
        <v>391</v>
      </c>
      <c r="H165" s="184">
        <v>5</v>
      </c>
      <c r="I165" s="185"/>
      <c r="J165" s="186">
        <f>ROUND(I165*H165,2)</f>
        <v>0</v>
      </c>
      <c r="K165" s="182" t="s">
        <v>197</v>
      </c>
      <c r="L165" s="187"/>
      <c r="M165" s="188" t="s">
        <v>3</v>
      </c>
      <c r="N165" s="189" t="s">
        <v>52</v>
      </c>
      <c r="O165" s="56"/>
      <c r="P165" s="155">
        <f>O165*H165</f>
        <v>0</v>
      </c>
      <c r="Q165" s="155">
        <v>0.0053</v>
      </c>
      <c r="R165" s="155">
        <f>Q165*H165</f>
        <v>0.0265</v>
      </c>
      <c r="S165" s="155">
        <v>0</v>
      </c>
      <c r="T165" s="15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244</v>
      </c>
      <c r="AT165" s="157" t="s">
        <v>264</v>
      </c>
      <c r="AU165" s="157" t="s">
        <v>22</v>
      </c>
      <c r="AY165" s="19" t="s">
        <v>191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9" t="s">
        <v>88</v>
      </c>
      <c r="BK165" s="158">
        <f>ROUND(I165*H165,2)</f>
        <v>0</v>
      </c>
      <c r="BL165" s="19" t="s">
        <v>198</v>
      </c>
      <c r="BM165" s="157" t="s">
        <v>2246</v>
      </c>
    </row>
    <row r="166" spans="1:65" s="2" customFormat="1" ht="24.15" customHeight="1">
      <c r="A166" s="35"/>
      <c r="B166" s="145"/>
      <c r="C166" s="146" t="s">
        <v>399</v>
      </c>
      <c r="D166" s="146" t="s">
        <v>193</v>
      </c>
      <c r="E166" s="147" t="s">
        <v>1027</v>
      </c>
      <c r="F166" s="148" t="s">
        <v>1028</v>
      </c>
      <c r="G166" s="149" t="s">
        <v>391</v>
      </c>
      <c r="H166" s="150">
        <v>31</v>
      </c>
      <c r="I166" s="151"/>
      <c r="J166" s="152">
        <f>ROUND(I166*H166,2)</f>
        <v>0</v>
      </c>
      <c r="K166" s="148" t="s">
        <v>197</v>
      </c>
      <c r="L166" s="36"/>
      <c r="M166" s="153" t="s">
        <v>3</v>
      </c>
      <c r="N166" s="154" t="s">
        <v>52</v>
      </c>
      <c r="O166" s="56"/>
      <c r="P166" s="155">
        <f>O166*H166</f>
        <v>0</v>
      </c>
      <c r="Q166" s="155">
        <v>0.05361</v>
      </c>
      <c r="R166" s="155">
        <f>Q166*H166</f>
        <v>1.66191</v>
      </c>
      <c r="S166" s="155">
        <v>0</v>
      </c>
      <c r="T166" s="15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57" t="s">
        <v>198</v>
      </c>
      <c r="AT166" s="157" t="s">
        <v>193</v>
      </c>
      <c r="AU166" s="157" t="s">
        <v>22</v>
      </c>
      <c r="AY166" s="19" t="s">
        <v>191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9" t="s">
        <v>88</v>
      </c>
      <c r="BK166" s="158">
        <f>ROUND(I166*H166,2)</f>
        <v>0</v>
      </c>
      <c r="BL166" s="19" t="s">
        <v>198</v>
      </c>
      <c r="BM166" s="157" t="s">
        <v>2247</v>
      </c>
    </row>
    <row r="167" spans="1:47" s="2" customFormat="1" ht="18">
      <c r="A167" s="35"/>
      <c r="B167" s="36"/>
      <c r="C167" s="35"/>
      <c r="D167" s="160" t="s">
        <v>229</v>
      </c>
      <c r="E167" s="35"/>
      <c r="F167" s="176" t="s">
        <v>1030</v>
      </c>
      <c r="G167" s="35"/>
      <c r="H167" s="35"/>
      <c r="I167" s="177"/>
      <c r="J167" s="35"/>
      <c r="K167" s="35"/>
      <c r="L167" s="36"/>
      <c r="M167" s="178"/>
      <c r="N167" s="179"/>
      <c r="O167" s="56"/>
      <c r="P167" s="56"/>
      <c r="Q167" s="56"/>
      <c r="R167" s="56"/>
      <c r="S167" s="56"/>
      <c r="T167" s="57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9" t="s">
        <v>229</v>
      </c>
      <c r="AU167" s="19" t="s">
        <v>22</v>
      </c>
    </row>
    <row r="168" spans="1:65" s="2" customFormat="1" ht="24.15" customHeight="1">
      <c r="A168" s="35"/>
      <c r="B168" s="145"/>
      <c r="C168" s="146" t="s">
        <v>403</v>
      </c>
      <c r="D168" s="146" t="s">
        <v>193</v>
      </c>
      <c r="E168" s="147" t="s">
        <v>1470</v>
      </c>
      <c r="F168" s="148" t="s">
        <v>1471</v>
      </c>
      <c r="G168" s="149" t="s">
        <v>391</v>
      </c>
      <c r="H168" s="150">
        <v>6</v>
      </c>
      <c r="I168" s="151"/>
      <c r="J168" s="152">
        <f>ROUND(I168*H168,2)</f>
        <v>0</v>
      </c>
      <c r="K168" s="148" t="s">
        <v>197</v>
      </c>
      <c r="L168" s="36"/>
      <c r="M168" s="153" t="s">
        <v>3</v>
      </c>
      <c r="N168" s="154" t="s">
        <v>52</v>
      </c>
      <c r="O168" s="56"/>
      <c r="P168" s="155">
        <f>O168*H168</f>
        <v>0</v>
      </c>
      <c r="Q168" s="155">
        <v>0.05401</v>
      </c>
      <c r="R168" s="155">
        <f>Q168*H168</f>
        <v>0.32406</v>
      </c>
      <c r="S168" s="155">
        <v>0</v>
      </c>
      <c r="T168" s="15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57" t="s">
        <v>198</v>
      </c>
      <c r="AT168" s="157" t="s">
        <v>193</v>
      </c>
      <c r="AU168" s="157" t="s">
        <v>22</v>
      </c>
      <c r="AY168" s="19" t="s">
        <v>191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19" t="s">
        <v>88</v>
      </c>
      <c r="BK168" s="158">
        <f>ROUND(I168*H168,2)</f>
        <v>0</v>
      </c>
      <c r="BL168" s="19" t="s">
        <v>198</v>
      </c>
      <c r="BM168" s="157" t="s">
        <v>2248</v>
      </c>
    </row>
    <row r="169" spans="1:47" s="2" customFormat="1" ht="18">
      <c r="A169" s="35"/>
      <c r="B169" s="36"/>
      <c r="C169" s="35"/>
      <c r="D169" s="160" t="s">
        <v>229</v>
      </c>
      <c r="E169" s="35"/>
      <c r="F169" s="176" t="s">
        <v>1030</v>
      </c>
      <c r="G169" s="35"/>
      <c r="H169" s="35"/>
      <c r="I169" s="177"/>
      <c r="J169" s="35"/>
      <c r="K169" s="35"/>
      <c r="L169" s="36"/>
      <c r="M169" s="178"/>
      <c r="N169" s="179"/>
      <c r="O169" s="56"/>
      <c r="P169" s="56"/>
      <c r="Q169" s="56"/>
      <c r="R169" s="56"/>
      <c r="S169" s="56"/>
      <c r="T169" s="57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9" t="s">
        <v>229</v>
      </c>
      <c r="AU169" s="19" t="s">
        <v>22</v>
      </c>
    </row>
    <row r="170" spans="1:65" s="2" customFormat="1" ht="14.4" customHeight="1">
      <c r="A170" s="35"/>
      <c r="B170" s="145"/>
      <c r="C170" s="146" t="s">
        <v>407</v>
      </c>
      <c r="D170" s="146" t="s">
        <v>193</v>
      </c>
      <c r="E170" s="147" t="s">
        <v>1032</v>
      </c>
      <c r="F170" s="148" t="s">
        <v>1033</v>
      </c>
      <c r="G170" s="149" t="s">
        <v>391</v>
      </c>
      <c r="H170" s="150">
        <v>19</v>
      </c>
      <c r="I170" s="151"/>
      <c r="J170" s="152">
        <f>ROUND(I170*H170,2)</f>
        <v>0</v>
      </c>
      <c r="K170" s="148" t="s">
        <v>197</v>
      </c>
      <c r="L170" s="36"/>
      <c r="M170" s="153" t="s">
        <v>3</v>
      </c>
      <c r="N170" s="154" t="s">
        <v>52</v>
      </c>
      <c r="O170" s="56"/>
      <c r="P170" s="155">
        <f>O170*H170</f>
        <v>0</v>
      </c>
      <c r="Q170" s="155">
        <v>0.21734</v>
      </c>
      <c r="R170" s="155">
        <f>Q170*H170</f>
        <v>4.12946</v>
      </c>
      <c r="S170" s="155">
        <v>0</v>
      </c>
      <c r="T170" s="15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57" t="s">
        <v>198</v>
      </c>
      <c r="AT170" s="157" t="s">
        <v>193</v>
      </c>
      <c r="AU170" s="157" t="s">
        <v>22</v>
      </c>
      <c r="AY170" s="19" t="s">
        <v>191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9" t="s">
        <v>88</v>
      </c>
      <c r="BK170" s="158">
        <f>ROUND(I170*H170,2)</f>
        <v>0</v>
      </c>
      <c r="BL170" s="19" t="s">
        <v>198</v>
      </c>
      <c r="BM170" s="157" t="s">
        <v>2249</v>
      </c>
    </row>
    <row r="171" spans="1:65" s="2" customFormat="1" ht="14.4" customHeight="1">
      <c r="A171" s="35"/>
      <c r="B171" s="145"/>
      <c r="C171" s="180" t="s">
        <v>411</v>
      </c>
      <c r="D171" s="180" t="s">
        <v>264</v>
      </c>
      <c r="E171" s="181" t="s">
        <v>1036</v>
      </c>
      <c r="F171" s="182" t="s">
        <v>1037</v>
      </c>
      <c r="G171" s="183" t="s">
        <v>391</v>
      </c>
      <c r="H171" s="184">
        <v>19</v>
      </c>
      <c r="I171" s="185"/>
      <c r="J171" s="186">
        <f>ROUND(I171*H171,2)</f>
        <v>0</v>
      </c>
      <c r="K171" s="182" t="s">
        <v>197</v>
      </c>
      <c r="L171" s="187"/>
      <c r="M171" s="188" t="s">
        <v>3</v>
      </c>
      <c r="N171" s="189" t="s">
        <v>52</v>
      </c>
      <c r="O171" s="56"/>
      <c r="P171" s="155">
        <f>O171*H171</f>
        <v>0</v>
      </c>
      <c r="Q171" s="155">
        <v>0.0958</v>
      </c>
      <c r="R171" s="155">
        <f>Q171*H171</f>
        <v>1.8201999999999998</v>
      </c>
      <c r="S171" s="155">
        <v>0</v>
      </c>
      <c r="T171" s="15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7" t="s">
        <v>244</v>
      </c>
      <c r="AT171" s="157" t="s">
        <v>264</v>
      </c>
      <c r="AU171" s="157" t="s">
        <v>22</v>
      </c>
      <c r="AY171" s="19" t="s">
        <v>191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9" t="s">
        <v>88</v>
      </c>
      <c r="BK171" s="158">
        <f>ROUND(I171*H171,2)</f>
        <v>0</v>
      </c>
      <c r="BL171" s="19" t="s">
        <v>198</v>
      </c>
      <c r="BM171" s="157" t="s">
        <v>2250</v>
      </c>
    </row>
    <row r="172" spans="2:63" s="12" customFormat="1" ht="22.75" customHeight="1">
      <c r="B172" s="132"/>
      <c r="D172" s="133" t="s">
        <v>80</v>
      </c>
      <c r="E172" s="143" t="s">
        <v>465</v>
      </c>
      <c r="F172" s="143" t="s">
        <v>466</v>
      </c>
      <c r="I172" s="135"/>
      <c r="J172" s="144">
        <f>BK172</f>
        <v>0</v>
      </c>
      <c r="L172" s="132"/>
      <c r="M172" s="137"/>
      <c r="N172" s="138"/>
      <c r="O172" s="138"/>
      <c r="P172" s="139">
        <f>SUM(P173:P174)</f>
        <v>0</v>
      </c>
      <c r="Q172" s="138"/>
      <c r="R172" s="139">
        <f>SUM(R173:R174)</f>
        <v>0</v>
      </c>
      <c r="S172" s="138"/>
      <c r="T172" s="140">
        <f>SUM(T173:T174)</f>
        <v>0</v>
      </c>
      <c r="AR172" s="133" t="s">
        <v>88</v>
      </c>
      <c r="AT172" s="141" t="s">
        <v>80</v>
      </c>
      <c r="AU172" s="141" t="s">
        <v>88</v>
      </c>
      <c r="AY172" s="133" t="s">
        <v>191</v>
      </c>
      <c r="BK172" s="142">
        <f>SUM(BK173:BK174)</f>
        <v>0</v>
      </c>
    </row>
    <row r="173" spans="1:65" s="2" customFormat="1" ht="24.15" customHeight="1">
      <c r="A173" s="35"/>
      <c r="B173" s="145"/>
      <c r="C173" s="146" t="s">
        <v>415</v>
      </c>
      <c r="D173" s="146" t="s">
        <v>193</v>
      </c>
      <c r="E173" s="147" t="s">
        <v>1353</v>
      </c>
      <c r="F173" s="148" t="s">
        <v>1354</v>
      </c>
      <c r="G173" s="149" t="s">
        <v>252</v>
      </c>
      <c r="H173" s="150">
        <v>153.528</v>
      </c>
      <c r="I173" s="151"/>
      <c r="J173" s="152">
        <f>ROUND(I173*H173,2)</f>
        <v>0</v>
      </c>
      <c r="K173" s="148" t="s">
        <v>197</v>
      </c>
      <c r="L173" s="36"/>
      <c r="M173" s="153" t="s">
        <v>3</v>
      </c>
      <c r="N173" s="154" t="s">
        <v>52</v>
      </c>
      <c r="O173" s="56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57" t="s">
        <v>198</v>
      </c>
      <c r="AT173" s="157" t="s">
        <v>193</v>
      </c>
      <c r="AU173" s="157" t="s">
        <v>22</v>
      </c>
      <c r="AY173" s="19" t="s">
        <v>191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9" t="s">
        <v>88</v>
      </c>
      <c r="BK173" s="158">
        <f>ROUND(I173*H173,2)</f>
        <v>0</v>
      </c>
      <c r="BL173" s="19" t="s">
        <v>198</v>
      </c>
      <c r="BM173" s="157" t="s">
        <v>2251</v>
      </c>
    </row>
    <row r="174" spans="1:65" s="2" customFormat="1" ht="24.15" customHeight="1">
      <c r="A174" s="35"/>
      <c r="B174" s="145"/>
      <c r="C174" s="146" t="s">
        <v>419</v>
      </c>
      <c r="D174" s="146" t="s">
        <v>193</v>
      </c>
      <c r="E174" s="147" t="s">
        <v>1357</v>
      </c>
      <c r="F174" s="148" t="s">
        <v>1358</v>
      </c>
      <c r="G174" s="149" t="s">
        <v>252</v>
      </c>
      <c r="H174" s="150">
        <v>153.528</v>
      </c>
      <c r="I174" s="151"/>
      <c r="J174" s="152">
        <f>ROUND(I174*H174,2)</f>
        <v>0</v>
      </c>
      <c r="K174" s="148" t="s">
        <v>197</v>
      </c>
      <c r="L174" s="36"/>
      <c r="M174" s="198" t="s">
        <v>3</v>
      </c>
      <c r="N174" s="199" t="s">
        <v>52</v>
      </c>
      <c r="O174" s="200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57" t="s">
        <v>198</v>
      </c>
      <c r="AT174" s="157" t="s">
        <v>193</v>
      </c>
      <c r="AU174" s="157" t="s">
        <v>22</v>
      </c>
      <c r="AY174" s="19" t="s">
        <v>191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9" t="s">
        <v>88</v>
      </c>
      <c r="BK174" s="158">
        <f>ROUND(I174*H174,2)</f>
        <v>0</v>
      </c>
      <c r="BL174" s="19" t="s">
        <v>198</v>
      </c>
      <c r="BM174" s="157" t="s">
        <v>2252</v>
      </c>
    </row>
    <row r="175" spans="1:31" s="2" customFormat="1" ht="7" customHeight="1">
      <c r="A175" s="35"/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36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autoFilter ref="C89:K174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148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2253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2254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ROUND(J94,2)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ROUND((SUM(BE94:BE159)),2)</f>
        <v>0</v>
      </c>
      <c r="G35" s="35"/>
      <c r="H35" s="35"/>
      <c r="I35" s="104">
        <v>0.21</v>
      </c>
      <c r="J35" s="103">
        <f>ROUND(((SUM(BE94:BE159))*I35),2)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ROUND((SUM(BF94:BF159)),2)</f>
        <v>0</v>
      </c>
      <c r="G36" s="35"/>
      <c r="H36" s="35"/>
      <c r="I36" s="104">
        <v>0.15</v>
      </c>
      <c r="J36" s="103">
        <f>ROUND(((SUM(BF94:BF159))*I36),2)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ROUND((SUM(BG94:BG159)),2)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ROUND((SUM(BH94:BH159)),2)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ROUND((SUM(BI94:BI159)),2)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2253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401 - Veřejné osvětlení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J94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J95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J96</f>
        <v>0</v>
      </c>
      <c r="L65" s="118"/>
    </row>
    <row r="66" spans="2:12" s="10" customFormat="1" ht="19.9" customHeight="1">
      <c r="B66" s="118"/>
      <c r="D66" s="119" t="s">
        <v>172</v>
      </c>
      <c r="E66" s="120"/>
      <c r="F66" s="120"/>
      <c r="G66" s="120"/>
      <c r="H66" s="120"/>
      <c r="I66" s="120"/>
      <c r="J66" s="121">
        <f>J111</f>
        <v>0</v>
      </c>
      <c r="L66" s="118"/>
    </row>
    <row r="67" spans="2:12" s="10" customFormat="1" ht="19.9" customHeight="1">
      <c r="B67" s="118"/>
      <c r="D67" s="119" t="s">
        <v>872</v>
      </c>
      <c r="E67" s="120"/>
      <c r="F67" s="120"/>
      <c r="G67" s="120"/>
      <c r="H67" s="120"/>
      <c r="I67" s="120"/>
      <c r="J67" s="121">
        <f>J113</f>
        <v>0</v>
      </c>
      <c r="L67" s="118"/>
    </row>
    <row r="68" spans="2:12" s="10" customFormat="1" ht="19.9" customHeight="1">
      <c r="B68" s="118"/>
      <c r="D68" s="119" t="s">
        <v>174</v>
      </c>
      <c r="E68" s="120"/>
      <c r="F68" s="120"/>
      <c r="G68" s="120"/>
      <c r="H68" s="120"/>
      <c r="I68" s="120"/>
      <c r="J68" s="121">
        <f>J118</f>
        <v>0</v>
      </c>
      <c r="L68" s="118"/>
    </row>
    <row r="69" spans="2:12" s="10" customFormat="1" ht="19.9" customHeight="1">
      <c r="B69" s="118"/>
      <c r="D69" s="119" t="s">
        <v>175</v>
      </c>
      <c r="E69" s="120"/>
      <c r="F69" s="120"/>
      <c r="G69" s="120"/>
      <c r="H69" s="120"/>
      <c r="I69" s="120"/>
      <c r="J69" s="121">
        <f>J120</f>
        <v>0</v>
      </c>
      <c r="L69" s="118"/>
    </row>
    <row r="70" spans="2:12" s="9" customFormat="1" ht="25" customHeight="1">
      <c r="B70" s="114"/>
      <c r="D70" s="115" t="s">
        <v>783</v>
      </c>
      <c r="E70" s="116"/>
      <c r="F70" s="116"/>
      <c r="G70" s="116"/>
      <c r="H70" s="116"/>
      <c r="I70" s="116"/>
      <c r="J70" s="117">
        <f>J123</f>
        <v>0</v>
      </c>
      <c r="L70" s="114"/>
    </row>
    <row r="71" spans="2:12" s="10" customFormat="1" ht="19.9" customHeight="1">
      <c r="B71" s="118"/>
      <c r="D71" s="119" t="s">
        <v>1573</v>
      </c>
      <c r="E71" s="120"/>
      <c r="F71" s="120"/>
      <c r="G71" s="120"/>
      <c r="H71" s="120"/>
      <c r="I71" s="120"/>
      <c r="J71" s="121">
        <f>J124</f>
        <v>0</v>
      </c>
      <c r="L71" s="118"/>
    </row>
    <row r="72" spans="2:12" s="10" customFormat="1" ht="19.9" customHeight="1">
      <c r="B72" s="118"/>
      <c r="D72" s="119" t="s">
        <v>2255</v>
      </c>
      <c r="E72" s="120"/>
      <c r="F72" s="120"/>
      <c r="G72" s="120"/>
      <c r="H72" s="120"/>
      <c r="I72" s="120"/>
      <c r="J72" s="121">
        <f>J157</f>
        <v>0</v>
      </c>
      <c r="L72" s="118"/>
    </row>
    <row r="73" spans="1:31" s="2" customFormat="1" ht="21.75" customHeight="1">
      <c r="A73" s="35"/>
      <c r="B73" s="36"/>
      <c r="C73" s="35"/>
      <c r="D73" s="35"/>
      <c r="E73" s="35"/>
      <c r="F73" s="35"/>
      <c r="G73" s="35"/>
      <c r="H73" s="35"/>
      <c r="I73" s="35"/>
      <c r="J73" s="35"/>
      <c r="K73" s="35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7" customHeight="1">
      <c r="A74" s="35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7" customHeight="1">
      <c r="A78" s="35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" customHeight="1">
      <c r="A79" s="35"/>
      <c r="B79" s="36"/>
      <c r="C79" s="23" t="s">
        <v>176</v>
      </c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7" customHeight="1">
      <c r="A80" s="35"/>
      <c r="B80" s="36"/>
      <c r="C80" s="35"/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17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337" t="str">
        <f>E7</f>
        <v>Výstavba ZTV Za Školou II. etapa - aktualizace</v>
      </c>
      <c r="F82" s="338"/>
      <c r="G82" s="338"/>
      <c r="H82" s="338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2:12" s="1" customFormat="1" ht="12" customHeight="1">
      <c r="B83" s="22"/>
      <c r="C83" s="29" t="s">
        <v>162</v>
      </c>
      <c r="L83" s="22"/>
    </row>
    <row r="84" spans="1:31" s="2" customFormat="1" ht="16.5" customHeight="1">
      <c r="A84" s="35"/>
      <c r="B84" s="36"/>
      <c r="C84" s="35"/>
      <c r="D84" s="35"/>
      <c r="E84" s="337" t="s">
        <v>2253</v>
      </c>
      <c r="F84" s="339"/>
      <c r="G84" s="339"/>
      <c r="H84" s="339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164</v>
      </c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5"/>
      <c r="D86" s="35"/>
      <c r="E86" s="295" t="str">
        <f>E11</f>
        <v>SO 401 - Veřejné osvětlení</v>
      </c>
      <c r="F86" s="339"/>
      <c r="G86" s="339"/>
      <c r="H86" s="339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7" customHeight="1">
      <c r="A87" s="35"/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23</v>
      </c>
      <c r="D88" s="35"/>
      <c r="E88" s="35"/>
      <c r="F88" s="27" t="str">
        <f>F14</f>
        <v>Dačice</v>
      </c>
      <c r="G88" s="35"/>
      <c r="H88" s="35"/>
      <c r="I88" s="29" t="s">
        <v>25</v>
      </c>
      <c r="J88" s="53" t="str">
        <f>IF(J14="","",J14)</f>
        <v>3. 1. 2022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40" customHeight="1">
      <c r="A90" s="35"/>
      <c r="B90" s="36"/>
      <c r="C90" s="29" t="s">
        <v>31</v>
      </c>
      <c r="D90" s="35"/>
      <c r="E90" s="35"/>
      <c r="F90" s="27" t="str">
        <f>E17</f>
        <v>Město Dačice, Krajířova 27, 38013 Dačice</v>
      </c>
      <c r="G90" s="35"/>
      <c r="H90" s="35"/>
      <c r="I90" s="29" t="s">
        <v>38</v>
      </c>
      <c r="J90" s="33" t="str">
        <f>E23</f>
        <v>Ing. arch. Martin Jirovský Ph.D., MBA</v>
      </c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" customHeight="1">
      <c r="A91" s="35"/>
      <c r="B91" s="36"/>
      <c r="C91" s="29" t="s">
        <v>36</v>
      </c>
      <c r="D91" s="35"/>
      <c r="E91" s="35"/>
      <c r="F91" s="27" t="str">
        <f>IF(E20="","",E20)</f>
        <v>Vyplň údaj</v>
      </c>
      <c r="G91" s="35"/>
      <c r="H91" s="35"/>
      <c r="I91" s="29" t="s">
        <v>42</v>
      </c>
      <c r="J91" s="33" t="str">
        <f>E26</f>
        <v>Ateliér M.A.A.T., s.r.o.; Petra Stejskalová</v>
      </c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0.25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9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1" customFormat="1" ht="29.25" customHeight="1">
      <c r="A93" s="122"/>
      <c r="B93" s="123"/>
      <c r="C93" s="124" t="s">
        <v>177</v>
      </c>
      <c r="D93" s="125" t="s">
        <v>66</v>
      </c>
      <c r="E93" s="125" t="s">
        <v>62</v>
      </c>
      <c r="F93" s="125" t="s">
        <v>63</v>
      </c>
      <c r="G93" s="125" t="s">
        <v>178</v>
      </c>
      <c r="H93" s="125" t="s">
        <v>179</v>
      </c>
      <c r="I93" s="125" t="s">
        <v>180</v>
      </c>
      <c r="J93" s="125" t="s">
        <v>168</v>
      </c>
      <c r="K93" s="126" t="s">
        <v>181</v>
      </c>
      <c r="L93" s="127"/>
      <c r="M93" s="60" t="s">
        <v>3</v>
      </c>
      <c r="N93" s="61" t="s">
        <v>51</v>
      </c>
      <c r="O93" s="61" t="s">
        <v>182</v>
      </c>
      <c r="P93" s="61" t="s">
        <v>183</v>
      </c>
      <c r="Q93" s="61" t="s">
        <v>184</v>
      </c>
      <c r="R93" s="61" t="s">
        <v>185</v>
      </c>
      <c r="S93" s="61" t="s">
        <v>186</v>
      </c>
      <c r="T93" s="62" t="s">
        <v>187</v>
      </c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</row>
    <row r="94" spans="1:63" s="2" customFormat="1" ht="22.75" customHeight="1">
      <c r="A94" s="35"/>
      <c r="B94" s="36"/>
      <c r="C94" s="67" t="s">
        <v>188</v>
      </c>
      <c r="D94" s="35"/>
      <c r="E94" s="35"/>
      <c r="F94" s="35"/>
      <c r="G94" s="35"/>
      <c r="H94" s="35"/>
      <c r="I94" s="35"/>
      <c r="J94" s="128">
        <f>BK94</f>
        <v>0</v>
      </c>
      <c r="K94" s="35"/>
      <c r="L94" s="36"/>
      <c r="M94" s="63"/>
      <c r="N94" s="54"/>
      <c r="O94" s="64"/>
      <c r="P94" s="129">
        <f>P95+P123</f>
        <v>0</v>
      </c>
      <c r="Q94" s="64"/>
      <c r="R94" s="129">
        <f>R95+R123</f>
        <v>287.0301075</v>
      </c>
      <c r="S94" s="64"/>
      <c r="T94" s="130">
        <f>T95+T123</f>
        <v>0.015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9" t="s">
        <v>80</v>
      </c>
      <c r="AU94" s="19" t="s">
        <v>169</v>
      </c>
      <c r="BK94" s="131">
        <f>BK95+BK123</f>
        <v>0</v>
      </c>
    </row>
    <row r="95" spans="2:63" s="12" customFormat="1" ht="25.9" customHeight="1">
      <c r="B95" s="132"/>
      <c r="D95" s="133" t="s">
        <v>80</v>
      </c>
      <c r="E95" s="134" t="s">
        <v>189</v>
      </c>
      <c r="F95" s="134" t="s">
        <v>190</v>
      </c>
      <c r="I95" s="135"/>
      <c r="J95" s="136">
        <f>BK95</f>
        <v>0</v>
      </c>
      <c r="L95" s="132"/>
      <c r="M95" s="137"/>
      <c r="N95" s="138"/>
      <c r="O95" s="138"/>
      <c r="P95" s="139">
        <f>P96+P111+P113+P118+P120</f>
        <v>0</v>
      </c>
      <c r="Q95" s="138"/>
      <c r="R95" s="139">
        <f>R96+R111+R113+R118+R120</f>
        <v>282.5111</v>
      </c>
      <c r="S95" s="138"/>
      <c r="T95" s="140">
        <f>T96+T111+T113+T118+T120</f>
        <v>0</v>
      </c>
      <c r="AR95" s="133" t="s">
        <v>88</v>
      </c>
      <c r="AT95" s="141" t="s">
        <v>80</v>
      </c>
      <c r="AU95" s="141" t="s">
        <v>81</v>
      </c>
      <c r="AY95" s="133" t="s">
        <v>191</v>
      </c>
      <c r="BK95" s="142">
        <f>BK96+BK111+BK113+BK118+BK120</f>
        <v>0</v>
      </c>
    </row>
    <row r="96" spans="2:63" s="12" customFormat="1" ht="22.75" customHeight="1">
      <c r="B96" s="132"/>
      <c r="D96" s="133" t="s">
        <v>80</v>
      </c>
      <c r="E96" s="143" t="s">
        <v>88</v>
      </c>
      <c r="F96" s="143" t="s">
        <v>192</v>
      </c>
      <c r="I96" s="135"/>
      <c r="J96" s="144">
        <f>BK96</f>
        <v>0</v>
      </c>
      <c r="L96" s="132"/>
      <c r="M96" s="137"/>
      <c r="N96" s="138"/>
      <c r="O96" s="138"/>
      <c r="P96" s="139">
        <f>SUM(P97:P110)</f>
        <v>0</v>
      </c>
      <c r="Q96" s="138"/>
      <c r="R96" s="139">
        <f>SUM(R97:R110)</f>
        <v>230.4</v>
      </c>
      <c r="S96" s="138"/>
      <c r="T96" s="140">
        <f>SUM(T97:T110)</f>
        <v>0</v>
      </c>
      <c r="AR96" s="133" t="s">
        <v>88</v>
      </c>
      <c r="AT96" s="141" t="s">
        <v>80</v>
      </c>
      <c r="AU96" s="141" t="s">
        <v>88</v>
      </c>
      <c r="AY96" s="133" t="s">
        <v>191</v>
      </c>
      <c r="BK96" s="142">
        <f>SUM(BK97:BK110)</f>
        <v>0</v>
      </c>
    </row>
    <row r="97" spans="1:65" s="2" customFormat="1" ht="24.15" customHeight="1">
      <c r="A97" s="35"/>
      <c r="B97" s="145"/>
      <c r="C97" s="146" t="s">
        <v>88</v>
      </c>
      <c r="D97" s="146" t="s">
        <v>193</v>
      </c>
      <c r="E97" s="147" t="s">
        <v>2006</v>
      </c>
      <c r="F97" s="148" t="s">
        <v>2007</v>
      </c>
      <c r="G97" s="149" t="s">
        <v>208</v>
      </c>
      <c r="H97" s="150">
        <v>23</v>
      </c>
      <c r="I97" s="151"/>
      <c r="J97" s="152">
        <f>ROUND(I97*H97,2)</f>
        <v>0</v>
      </c>
      <c r="K97" s="148" t="s">
        <v>197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0</v>
      </c>
      <c r="R97" s="155">
        <f>Q97*H97</f>
        <v>0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198</v>
      </c>
      <c r="AT97" s="157" t="s">
        <v>193</v>
      </c>
      <c r="AU97" s="157" t="s">
        <v>22</v>
      </c>
      <c r="AY97" s="19" t="s">
        <v>191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198</v>
      </c>
      <c r="BM97" s="157" t="s">
        <v>2256</v>
      </c>
    </row>
    <row r="98" spans="2:51" s="13" customFormat="1" ht="10">
      <c r="B98" s="159"/>
      <c r="D98" s="160" t="s">
        <v>200</v>
      </c>
      <c r="E98" s="161" t="s">
        <v>3</v>
      </c>
      <c r="F98" s="162" t="s">
        <v>2257</v>
      </c>
      <c r="H98" s="163">
        <v>23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200</v>
      </c>
      <c r="AU98" s="161" t="s">
        <v>22</v>
      </c>
      <c r="AV98" s="13" t="s">
        <v>22</v>
      </c>
      <c r="AW98" s="13" t="s">
        <v>41</v>
      </c>
      <c r="AX98" s="13" t="s">
        <v>88</v>
      </c>
      <c r="AY98" s="161" t="s">
        <v>191</v>
      </c>
    </row>
    <row r="99" spans="1:65" s="2" customFormat="1" ht="24.15" customHeight="1">
      <c r="A99" s="35"/>
      <c r="B99" s="145"/>
      <c r="C99" s="146" t="s">
        <v>22</v>
      </c>
      <c r="D99" s="146" t="s">
        <v>193</v>
      </c>
      <c r="E99" s="147" t="s">
        <v>2258</v>
      </c>
      <c r="F99" s="148" t="s">
        <v>2259</v>
      </c>
      <c r="G99" s="149" t="s">
        <v>208</v>
      </c>
      <c r="H99" s="150">
        <v>288</v>
      </c>
      <c r="I99" s="151"/>
      <c r="J99" s="152">
        <f>ROUND(I99*H99,2)</f>
        <v>0</v>
      </c>
      <c r="K99" s="148" t="s">
        <v>197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198</v>
      </c>
      <c r="AT99" s="157" t="s">
        <v>193</v>
      </c>
      <c r="AU99" s="157" t="s">
        <v>22</v>
      </c>
      <c r="AY99" s="19" t="s">
        <v>191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198</v>
      </c>
      <c r="BM99" s="157" t="s">
        <v>2260</v>
      </c>
    </row>
    <row r="100" spans="2:51" s="13" customFormat="1" ht="10">
      <c r="B100" s="159"/>
      <c r="D100" s="160" t="s">
        <v>200</v>
      </c>
      <c r="E100" s="161" t="s">
        <v>3</v>
      </c>
      <c r="F100" s="162" t="s">
        <v>2261</v>
      </c>
      <c r="H100" s="163">
        <v>288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200</v>
      </c>
      <c r="AU100" s="161" t="s">
        <v>22</v>
      </c>
      <c r="AV100" s="13" t="s">
        <v>22</v>
      </c>
      <c r="AW100" s="13" t="s">
        <v>41</v>
      </c>
      <c r="AX100" s="13" t="s">
        <v>88</v>
      </c>
      <c r="AY100" s="161" t="s">
        <v>191</v>
      </c>
    </row>
    <row r="101" spans="1:65" s="2" customFormat="1" ht="37.75" customHeight="1">
      <c r="A101" s="35"/>
      <c r="B101" s="145"/>
      <c r="C101" s="146" t="s">
        <v>215</v>
      </c>
      <c r="D101" s="146" t="s">
        <v>193</v>
      </c>
      <c r="E101" s="147" t="s">
        <v>239</v>
      </c>
      <c r="F101" s="148" t="s">
        <v>240</v>
      </c>
      <c r="G101" s="149" t="s">
        <v>208</v>
      </c>
      <c r="H101" s="150">
        <v>138.2</v>
      </c>
      <c r="I101" s="151"/>
      <c r="J101" s="152">
        <f>ROUND(I101*H101,2)</f>
        <v>0</v>
      </c>
      <c r="K101" s="148" t="s">
        <v>197</v>
      </c>
      <c r="L101" s="36"/>
      <c r="M101" s="153" t="s">
        <v>3</v>
      </c>
      <c r="N101" s="154" t="s">
        <v>52</v>
      </c>
      <c r="O101" s="56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57" t="s">
        <v>198</v>
      </c>
      <c r="AT101" s="157" t="s">
        <v>193</v>
      </c>
      <c r="AU101" s="157" t="s">
        <v>22</v>
      </c>
      <c r="AY101" s="19" t="s">
        <v>191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88</v>
      </c>
      <c r="BK101" s="158">
        <f>ROUND(I101*H101,2)</f>
        <v>0</v>
      </c>
      <c r="BL101" s="19" t="s">
        <v>198</v>
      </c>
      <c r="BM101" s="157" t="s">
        <v>2262</v>
      </c>
    </row>
    <row r="102" spans="2:51" s="13" customFormat="1" ht="10">
      <c r="B102" s="159"/>
      <c r="D102" s="160" t="s">
        <v>200</v>
      </c>
      <c r="E102" s="161" t="s">
        <v>3</v>
      </c>
      <c r="F102" s="162" t="s">
        <v>2263</v>
      </c>
      <c r="H102" s="163">
        <v>138.2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200</v>
      </c>
      <c r="AU102" s="161" t="s">
        <v>22</v>
      </c>
      <c r="AV102" s="13" t="s">
        <v>22</v>
      </c>
      <c r="AW102" s="13" t="s">
        <v>41</v>
      </c>
      <c r="AX102" s="13" t="s">
        <v>88</v>
      </c>
      <c r="AY102" s="161" t="s">
        <v>191</v>
      </c>
    </row>
    <row r="103" spans="1:65" s="2" customFormat="1" ht="24.15" customHeight="1">
      <c r="A103" s="35"/>
      <c r="B103" s="145"/>
      <c r="C103" s="146" t="s">
        <v>198</v>
      </c>
      <c r="D103" s="146" t="s">
        <v>193</v>
      </c>
      <c r="E103" s="147" t="s">
        <v>250</v>
      </c>
      <c r="F103" s="148" t="s">
        <v>251</v>
      </c>
      <c r="G103" s="149" t="s">
        <v>252</v>
      </c>
      <c r="H103" s="150">
        <v>276.4</v>
      </c>
      <c r="I103" s="151"/>
      <c r="J103" s="152">
        <f>ROUND(I103*H103,2)</f>
        <v>0</v>
      </c>
      <c r="K103" s="148" t="s">
        <v>197</v>
      </c>
      <c r="L103" s="36"/>
      <c r="M103" s="153" t="s">
        <v>3</v>
      </c>
      <c r="N103" s="154" t="s">
        <v>52</v>
      </c>
      <c r="O103" s="56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7" t="s">
        <v>198</v>
      </c>
      <c r="AT103" s="157" t="s">
        <v>193</v>
      </c>
      <c r="AU103" s="157" t="s">
        <v>22</v>
      </c>
      <c r="AY103" s="19" t="s">
        <v>191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9" t="s">
        <v>88</v>
      </c>
      <c r="BK103" s="158">
        <f>ROUND(I103*H103,2)</f>
        <v>0</v>
      </c>
      <c r="BL103" s="19" t="s">
        <v>198</v>
      </c>
      <c r="BM103" s="157" t="s">
        <v>2264</v>
      </c>
    </row>
    <row r="104" spans="2:51" s="13" customFormat="1" ht="10">
      <c r="B104" s="159"/>
      <c r="D104" s="160" t="s">
        <v>200</v>
      </c>
      <c r="E104" s="161" t="s">
        <v>3</v>
      </c>
      <c r="F104" s="162" t="s">
        <v>2265</v>
      </c>
      <c r="H104" s="163">
        <v>276.4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200</v>
      </c>
      <c r="AU104" s="161" t="s">
        <v>22</v>
      </c>
      <c r="AV104" s="13" t="s">
        <v>22</v>
      </c>
      <c r="AW104" s="13" t="s">
        <v>41</v>
      </c>
      <c r="AX104" s="13" t="s">
        <v>88</v>
      </c>
      <c r="AY104" s="161" t="s">
        <v>191</v>
      </c>
    </row>
    <row r="105" spans="1:65" s="2" customFormat="1" ht="24.15" customHeight="1">
      <c r="A105" s="35"/>
      <c r="B105" s="145"/>
      <c r="C105" s="146" t="s">
        <v>225</v>
      </c>
      <c r="D105" s="146" t="s">
        <v>193</v>
      </c>
      <c r="E105" s="147" t="s">
        <v>2266</v>
      </c>
      <c r="F105" s="148" t="s">
        <v>900</v>
      </c>
      <c r="G105" s="149" t="s">
        <v>208</v>
      </c>
      <c r="H105" s="150">
        <v>172.8</v>
      </c>
      <c r="I105" s="151"/>
      <c r="J105" s="152">
        <f>ROUND(I105*H105,2)</f>
        <v>0</v>
      </c>
      <c r="K105" s="148" t="s">
        <v>197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198</v>
      </c>
      <c r="AT105" s="157" t="s">
        <v>193</v>
      </c>
      <c r="AU105" s="157" t="s">
        <v>22</v>
      </c>
      <c r="AY105" s="19" t="s">
        <v>191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198</v>
      </c>
      <c r="BM105" s="157" t="s">
        <v>2267</v>
      </c>
    </row>
    <row r="106" spans="2:51" s="13" customFormat="1" ht="10">
      <c r="B106" s="159"/>
      <c r="D106" s="160" t="s">
        <v>200</v>
      </c>
      <c r="E106" s="161" t="s">
        <v>3</v>
      </c>
      <c r="F106" s="162" t="s">
        <v>2268</v>
      </c>
      <c r="H106" s="163">
        <v>172.8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200</v>
      </c>
      <c r="AU106" s="161" t="s">
        <v>22</v>
      </c>
      <c r="AV106" s="13" t="s">
        <v>22</v>
      </c>
      <c r="AW106" s="13" t="s">
        <v>41</v>
      </c>
      <c r="AX106" s="13" t="s">
        <v>88</v>
      </c>
      <c r="AY106" s="161" t="s">
        <v>191</v>
      </c>
    </row>
    <row r="107" spans="1:65" s="2" customFormat="1" ht="37.75" customHeight="1">
      <c r="A107" s="35"/>
      <c r="B107" s="145"/>
      <c r="C107" s="146" t="s">
        <v>232</v>
      </c>
      <c r="D107" s="146" t="s">
        <v>193</v>
      </c>
      <c r="E107" s="147" t="s">
        <v>1171</v>
      </c>
      <c r="F107" s="148" t="s">
        <v>1172</v>
      </c>
      <c r="G107" s="149" t="s">
        <v>208</v>
      </c>
      <c r="H107" s="150">
        <v>115.2</v>
      </c>
      <c r="I107" s="151"/>
      <c r="J107" s="152">
        <f>ROUND(I107*H107,2)</f>
        <v>0</v>
      </c>
      <c r="K107" s="148" t="s">
        <v>197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198</v>
      </c>
      <c r="AT107" s="157" t="s">
        <v>193</v>
      </c>
      <c r="AU107" s="157" t="s">
        <v>22</v>
      </c>
      <c r="AY107" s="19" t="s">
        <v>191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198</v>
      </c>
      <c r="BM107" s="157" t="s">
        <v>2269</v>
      </c>
    </row>
    <row r="108" spans="2:51" s="13" customFormat="1" ht="10">
      <c r="B108" s="159"/>
      <c r="D108" s="160" t="s">
        <v>200</v>
      </c>
      <c r="E108" s="161" t="s">
        <v>3</v>
      </c>
      <c r="F108" s="162" t="s">
        <v>2270</v>
      </c>
      <c r="H108" s="163">
        <v>115.2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200</v>
      </c>
      <c r="AU108" s="161" t="s">
        <v>22</v>
      </c>
      <c r="AV108" s="13" t="s">
        <v>22</v>
      </c>
      <c r="AW108" s="13" t="s">
        <v>41</v>
      </c>
      <c r="AX108" s="13" t="s">
        <v>88</v>
      </c>
      <c r="AY108" s="161" t="s">
        <v>191</v>
      </c>
    </row>
    <row r="109" spans="1:65" s="2" customFormat="1" ht="14.4" customHeight="1">
      <c r="A109" s="35"/>
      <c r="B109" s="145"/>
      <c r="C109" s="180" t="s">
        <v>238</v>
      </c>
      <c r="D109" s="180" t="s">
        <v>264</v>
      </c>
      <c r="E109" s="181" t="s">
        <v>2271</v>
      </c>
      <c r="F109" s="182" t="s">
        <v>2272</v>
      </c>
      <c r="G109" s="183" t="s">
        <v>252</v>
      </c>
      <c r="H109" s="184">
        <v>230.4</v>
      </c>
      <c r="I109" s="185"/>
      <c r="J109" s="186">
        <f>ROUND(I109*H109,2)</f>
        <v>0</v>
      </c>
      <c r="K109" s="182" t="s">
        <v>197</v>
      </c>
      <c r="L109" s="187"/>
      <c r="M109" s="188" t="s">
        <v>3</v>
      </c>
      <c r="N109" s="189" t="s">
        <v>52</v>
      </c>
      <c r="O109" s="56"/>
      <c r="P109" s="155">
        <f>O109*H109</f>
        <v>0</v>
      </c>
      <c r="Q109" s="155">
        <v>1</v>
      </c>
      <c r="R109" s="155">
        <f>Q109*H109</f>
        <v>230.4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244</v>
      </c>
      <c r="AT109" s="157" t="s">
        <v>264</v>
      </c>
      <c r="AU109" s="157" t="s">
        <v>22</v>
      </c>
      <c r="AY109" s="19" t="s">
        <v>191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198</v>
      </c>
      <c r="BM109" s="157" t="s">
        <v>2273</v>
      </c>
    </row>
    <row r="110" spans="2:51" s="13" customFormat="1" ht="10">
      <c r="B110" s="159"/>
      <c r="D110" s="160" t="s">
        <v>200</v>
      </c>
      <c r="E110" s="161" t="s">
        <v>3</v>
      </c>
      <c r="F110" s="162" t="s">
        <v>2274</v>
      </c>
      <c r="H110" s="163">
        <v>230.4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200</v>
      </c>
      <c r="AU110" s="161" t="s">
        <v>22</v>
      </c>
      <c r="AV110" s="13" t="s">
        <v>22</v>
      </c>
      <c r="AW110" s="13" t="s">
        <v>41</v>
      </c>
      <c r="AX110" s="13" t="s">
        <v>88</v>
      </c>
      <c r="AY110" s="161" t="s">
        <v>191</v>
      </c>
    </row>
    <row r="111" spans="2:63" s="12" customFormat="1" ht="22.75" customHeight="1">
      <c r="B111" s="132"/>
      <c r="D111" s="133" t="s">
        <v>80</v>
      </c>
      <c r="E111" s="143" t="s">
        <v>22</v>
      </c>
      <c r="F111" s="143" t="s">
        <v>286</v>
      </c>
      <c r="I111" s="135"/>
      <c r="J111" s="144">
        <f>BK111</f>
        <v>0</v>
      </c>
      <c r="L111" s="132"/>
      <c r="M111" s="137"/>
      <c r="N111" s="138"/>
      <c r="O111" s="138"/>
      <c r="P111" s="139">
        <f>P112</f>
        <v>0</v>
      </c>
      <c r="Q111" s="138"/>
      <c r="R111" s="139">
        <f>R112</f>
        <v>51.89581999999999</v>
      </c>
      <c r="S111" s="138"/>
      <c r="T111" s="140">
        <f>T112</f>
        <v>0</v>
      </c>
      <c r="AR111" s="133" t="s">
        <v>88</v>
      </c>
      <c r="AT111" s="141" t="s">
        <v>80</v>
      </c>
      <c r="AU111" s="141" t="s">
        <v>88</v>
      </c>
      <c r="AY111" s="133" t="s">
        <v>191</v>
      </c>
      <c r="BK111" s="142">
        <f>BK112</f>
        <v>0</v>
      </c>
    </row>
    <row r="112" spans="1:65" s="2" customFormat="1" ht="14.4" customHeight="1">
      <c r="A112" s="35"/>
      <c r="B112" s="145"/>
      <c r="C112" s="146" t="s">
        <v>244</v>
      </c>
      <c r="D112" s="146" t="s">
        <v>193</v>
      </c>
      <c r="E112" s="147" t="s">
        <v>2275</v>
      </c>
      <c r="F112" s="148" t="s">
        <v>2276</v>
      </c>
      <c r="G112" s="149" t="s">
        <v>208</v>
      </c>
      <c r="H112" s="150">
        <v>23</v>
      </c>
      <c r="I112" s="151"/>
      <c r="J112" s="152">
        <f>ROUND(I112*H112,2)</f>
        <v>0</v>
      </c>
      <c r="K112" s="148" t="s">
        <v>197</v>
      </c>
      <c r="L112" s="36"/>
      <c r="M112" s="153" t="s">
        <v>3</v>
      </c>
      <c r="N112" s="154" t="s">
        <v>52</v>
      </c>
      <c r="O112" s="56"/>
      <c r="P112" s="155">
        <f>O112*H112</f>
        <v>0</v>
      </c>
      <c r="Q112" s="155">
        <v>2.25634</v>
      </c>
      <c r="R112" s="155">
        <f>Q112*H112</f>
        <v>51.89581999999999</v>
      </c>
      <c r="S112" s="155">
        <v>0</v>
      </c>
      <c r="T112" s="15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7" t="s">
        <v>198</v>
      </c>
      <c r="AT112" s="157" t="s">
        <v>193</v>
      </c>
      <c r="AU112" s="157" t="s">
        <v>22</v>
      </c>
      <c r="AY112" s="19" t="s">
        <v>191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88</v>
      </c>
      <c r="BK112" s="158">
        <f>ROUND(I112*H112,2)</f>
        <v>0</v>
      </c>
      <c r="BL112" s="19" t="s">
        <v>198</v>
      </c>
      <c r="BM112" s="157" t="s">
        <v>2277</v>
      </c>
    </row>
    <row r="113" spans="2:63" s="12" customFormat="1" ht="22.75" customHeight="1">
      <c r="B113" s="132"/>
      <c r="D113" s="133" t="s">
        <v>80</v>
      </c>
      <c r="E113" s="143" t="s">
        <v>244</v>
      </c>
      <c r="F113" s="143" t="s">
        <v>1000</v>
      </c>
      <c r="I113" s="135"/>
      <c r="J113" s="144">
        <f>BK113</f>
        <v>0</v>
      </c>
      <c r="L113" s="132"/>
      <c r="M113" s="137"/>
      <c r="N113" s="138"/>
      <c r="O113" s="138"/>
      <c r="P113" s="139">
        <f>SUM(P114:P117)</f>
        <v>0</v>
      </c>
      <c r="Q113" s="138"/>
      <c r="R113" s="139">
        <f>SUM(R114:R117)</f>
        <v>0.21528000000000003</v>
      </c>
      <c r="S113" s="138"/>
      <c r="T113" s="140">
        <f>SUM(T114:T117)</f>
        <v>0</v>
      </c>
      <c r="AR113" s="133" t="s">
        <v>88</v>
      </c>
      <c r="AT113" s="141" t="s">
        <v>80</v>
      </c>
      <c r="AU113" s="141" t="s">
        <v>88</v>
      </c>
      <c r="AY113" s="133" t="s">
        <v>191</v>
      </c>
      <c r="BK113" s="142">
        <f>SUM(BK114:BK117)</f>
        <v>0</v>
      </c>
    </row>
    <row r="114" spans="1:65" s="2" customFormat="1" ht="14.4" customHeight="1">
      <c r="A114" s="35"/>
      <c r="B114" s="145"/>
      <c r="C114" s="146" t="s">
        <v>249</v>
      </c>
      <c r="D114" s="146" t="s">
        <v>193</v>
      </c>
      <c r="E114" s="147" t="s">
        <v>2278</v>
      </c>
      <c r="F114" s="148" t="s">
        <v>2279</v>
      </c>
      <c r="G114" s="149" t="s">
        <v>222</v>
      </c>
      <c r="H114" s="150">
        <v>792</v>
      </c>
      <c r="I114" s="151"/>
      <c r="J114" s="152">
        <f>ROUND(I114*H114,2)</f>
        <v>0</v>
      </c>
      <c r="K114" s="148" t="s">
        <v>197</v>
      </c>
      <c r="L114" s="36"/>
      <c r="M114" s="153" t="s">
        <v>3</v>
      </c>
      <c r="N114" s="154" t="s">
        <v>52</v>
      </c>
      <c r="O114" s="56"/>
      <c r="P114" s="155">
        <f>O114*H114</f>
        <v>0</v>
      </c>
      <c r="Q114" s="155">
        <v>0.00019</v>
      </c>
      <c r="R114" s="155">
        <f>Q114*H114</f>
        <v>0.15048</v>
      </c>
      <c r="S114" s="155">
        <v>0</v>
      </c>
      <c r="T114" s="15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198</v>
      </c>
      <c r="AT114" s="157" t="s">
        <v>193</v>
      </c>
      <c r="AU114" s="157" t="s">
        <v>22</v>
      </c>
      <c r="AY114" s="19" t="s">
        <v>191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88</v>
      </c>
      <c r="BK114" s="158">
        <f>ROUND(I114*H114,2)</f>
        <v>0</v>
      </c>
      <c r="BL114" s="19" t="s">
        <v>198</v>
      </c>
      <c r="BM114" s="157" t="s">
        <v>2280</v>
      </c>
    </row>
    <row r="115" spans="2:51" s="13" customFormat="1" ht="10">
      <c r="B115" s="159"/>
      <c r="D115" s="160" t="s">
        <v>200</v>
      </c>
      <c r="E115" s="161" t="s">
        <v>3</v>
      </c>
      <c r="F115" s="162" t="s">
        <v>2281</v>
      </c>
      <c r="H115" s="163">
        <v>792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200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191</v>
      </c>
    </row>
    <row r="116" spans="1:65" s="2" customFormat="1" ht="14.4" customHeight="1">
      <c r="A116" s="35"/>
      <c r="B116" s="145"/>
      <c r="C116" s="146" t="s">
        <v>255</v>
      </c>
      <c r="D116" s="146" t="s">
        <v>193</v>
      </c>
      <c r="E116" s="147" t="s">
        <v>1756</v>
      </c>
      <c r="F116" s="148" t="s">
        <v>1757</v>
      </c>
      <c r="G116" s="149" t="s">
        <v>222</v>
      </c>
      <c r="H116" s="150">
        <v>720</v>
      </c>
      <c r="I116" s="151"/>
      <c r="J116" s="152">
        <f>ROUND(I116*H116,2)</f>
        <v>0</v>
      </c>
      <c r="K116" s="148" t="s">
        <v>197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9E-05</v>
      </c>
      <c r="R116" s="155">
        <f>Q116*H116</f>
        <v>0.06480000000000001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198</v>
      </c>
      <c r="AT116" s="157" t="s">
        <v>193</v>
      </c>
      <c r="AU116" s="157" t="s">
        <v>22</v>
      </c>
      <c r="AY116" s="19" t="s">
        <v>191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198</v>
      </c>
      <c r="BM116" s="157" t="s">
        <v>2282</v>
      </c>
    </row>
    <row r="117" spans="2:51" s="13" customFormat="1" ht="10">
      <c r="B117" s="159"/>
      <c r="D117" s="160" t="s">
        <v>200</v>
      </c>
      <c r="E117" s="161" t="s">
        <v>3</v>
      </c>
      <c r="F117" s="162" t="s">
        <v>2283</v>
      </c>
      <c r="H117" s="163">
        <v>720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200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191</v>
      </c>
    </row>
    <row r="118" spans="2:63" s="12" customFormat="1" ht="22.75" customHeight="1">
      <c r="B118" s="132"/>
      <c r="D118" s="133" t="s">
        <v>80</v>
      </c>
      <c r="E118" s="143" t="s">
        <v>249</v>
      </c>
      <c r="F118" s="143" t="s">
        <v>387</v>
      </c>
      <c r="I118" s="135"/>
      <c r="J118" s="144">
        <f>BK118</f>
        <v>0</v>
      </c>
      <c r="L118" s="132"/>
      <c r="M118" s="137"/>
      <c r="N118" s="138"/>
      <c r="O118" s="138"/>
      <c r="P118" s="139">
        <f>P119</f>
        <v>0</v>
      </c>
      <c r="Q118" s="138"/>
      <c r="R118" s="139">
        <f>R119</f>
        <v>0</v>
      </c>
      <c r="S118" s="138"/>
      <c r="T118" s="140">
        <f>T119</f>
        <v>0</v>
      </c>
      <c r="AR118" s="133" t="s">
        <v>88</v>
      </c>
      <c r="AT118" s="141" t="s">
        <v>80</v>
      </c>
      <c r="AU118" s="141" t="s">
        <v>88</v>
      </c>
      <c r="AY118" s="133" t="s">
        <v>191</v>
      </c>
      <c r="BK118" s="142">
        <f>BK119</f>
        <v>0</v>
      </c>
    </row>
    <row r="119" spans="1:65" s="2" customFormat="1" ht="14.4" customHeight="1">
      <c r="A119" s="35"/>
      <c r="B119" s="145"/>
      <c r="C119" s="146" t="s">
        <v>263</v>
      </c>
      <c r="D119" s="146" t="s">
        <v>193</v>
      </c>
      <c r="E119" s="147" t="s">
        <v>2284</v>
      </c>
      <c r="F119" s="148" t="s">
        <v>2285</v>
      </c>
      <c r="G119" s="149" t="s">
        <v>1097</v>
      </c>
      <c r="H119" s="150">
        <v>25</v>
      </c>
      <c r="I119" s="151"/>
      <c r="J119" s="152">
        <f>ROUND(I119*H119,2)</f>
        <v>0</v>
      </c>
      <c r="K119" s="148" t="s">
        <v>197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198</v>
      </c>
      <c r="AT119" s="157" t="s">
        <v>193</v>
      </c>
      <c r="AU119" s="157" t="s">
        <v>22</v>
      </c>
      <c r="AY119" s="19" t="s">
        <v>191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198</v>
      </c>
      <c r="BM119" s="157" t="s">
        <v>2286</v>
      </c>
    </row>
    <row r="120" spans="2:63" s="12" customFormat="1" ht="22.75" customHeight="1">
      <c r="B120" s="132"/>
      <c r="D120" s="133" t="s">
        <v>80</v>
      </c>
      <c r="E120" s="143" t="s">
        <v>465</v>
      </c>
      <c r="F120" s="143" t="s">
        <v>466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SUM(P121:P122)</f>
        <v>0</v>
      </c>
      <c r="Q120" s="138"/>
      <c r="R120" s="139">
        <f>SUM(R121:R122)</f>
        <v>0</v>
      </c>
      <c r="S120" s="138"/>
      <c r="T120" s="140">
        <f>SUM(T121:T122)</f>
        <v>0</v>
      </c>
      <c r="AR120" s="133" t="s">
        <v>88</v>
      </c>
      <c r="AT120" s="141" t="s">
        <v>80</v>
      </c>
      <c r="AU120" s="141" t="s">
        <v>88</v>
      </c>
      <c r="AY120" s="133" t="s">
        <v>191</v>
      </c>
      <c r="BK120" s="142">
        <f>SUM(BK121:BK122)</f>
        <v>0</v>
      </c>
    </row>
    <row r="121" spans="1:65" s="2" customFormat="1" ht="24.15" customHeight="1">
      <c r="A121" s="35"/>
      <c r="B121" s="145"/>
      <c r="C121" s="146" t="s">
        <v>269</v>
      </c>
      <c r="D121" s="146" t="s">
        <v>193</v>
      </c>
      <c r="E121" s="147" t="s">
        <v>1353</v>
      </c>
      <c r="F121" s="148" t="s">
        <v>1354</v>
      </c>
      <c r="G121" s="149" t="s">
        <v>252</v>
      </c>
      <c r="H121" s="150">
        <v>287.03</v>
      </c>
      <c r="I121" s="151"/>
      <c r="J121" s="152">
        <f>ROUND(I121*H121,2)</f>
        <v>0</v>
      </c>
      <c r="K121" s="148" t="s">
        <v>197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198</v>
      </c>
      <c r="AT121" s="157" t="s">
        <v>193</v>
      </c>
      <c r="AU121" s="157" t="s">
        <v>22</v>
      </c>
      <c r="AY121" s="19" t="s">
        <v>191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198</v>
      </c>
      <c r="BM121" s="157" t="s">
        <v>2287</v>
      </c>
    </row>
    <row r="122" spans="1:65" s="2" customFormat="1" ht="24.15" customHeight="1">
      <c r="A122" s="35"/>
      <c r="B122" s="145"/>
      <c r="C122" s="146" t="s">
        <v>281</v>
      </c>
      <c r="D122" s="146" t="s">
        <v>193</v>
      </c>
      <c r="E122" s="147" t="s">
        <v>2288</v>
      </c>
      <c r="F122" s="148" t="s">
        <v>2289</v>
      </c>
      <c r="G122" s="149" t="s">
        <v>252</v>
      </c>
      <c r="H122" s="150">
        <v>287.03</v>
      </c>
      <c r="I122" s="151"/>
      <c r="J122" s="152">
        <f>ROUND(I122*H122,2)</f>
        <v>0</v>
      </c>
      <c r="K122" s="148" t="s">
        <v>197</v>
      </c>
      <c r="L122" s="36"/>
      <c r="M122" s="153" t="s">
        <v>3</v>
      </c>
      <c r="N122" s="154" t="s">
        <v>52</v>
      </c>
      <c r="O122" s="56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198</v>
      </c>
      <c r="AT122" s="157" t="s">
        <v>193</v>
      </c>
      <c r="AU122" s="157" t="s">
        <v>22</v>
      </c>
      <c r="AY122" s="19" t="s">
        <v>191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9" t="s">
        <v>88</v>
      </c>
      <c r="BK122" s="158">
        <f>ROUND(I122*H122,2)</f>
        <v>0</v>
      </c>
      <c r="BL122" s="19" t="s">
        <v>198</v>
      </c>
      <c r="BM122" s="157" t="s">
        <v>2290</v>
      </c>
    </row>
    <row r="123" spans="2:63" s="12" customFormat="1" ht="25.9" customHeight="1">
      <c r="B123" s="132"/>
      <c r="D123" s="133" t="s">
        <v>80</v>
      </c>
      <c r="E123" s="134" t="s">
        <v>813</v>
      </c>
      <c r="F123" s="134" t="s">
        <v>814</v>
      </c>
      <c r="I123" s="135"/>
      <c r="J123" s="136">
        <f>BK123</f>
        <v>0</v>
      </c>
      <c r="L123" s="132"/>
      <c r="M123" s="137"/>
      <c r="N123" s="138"/>
      <c r="O123" s="138"/>
      <c r="P123" s="139">
        <f>P124+P157</f>
        <v>0</v>
      </c>
      <c r="Q123" s="138"/>
      <c r="R123" s="139">
        <f>R124+R157</f>
        <v>4.519007500000001</v>
      </c>
      <c r="S123" s="138"/>
      <c r="T123" s="140">
        <f>T124+T157</f>
        <v>0.015</v>
      </c>
      <c r="AR123" s="133" t="s">
        <v>22</v>
      </c>
      <c r="AT123" s="141" t="s">
        <v>80</v>
      </c>
      <c r="AU123" s="141" t="s">
        <v>81</v>
      </c>
      <c r="AY123" s="133" t="s">
        <v>191</v>
      </c>
      <c r="BK123" s="142">
        <f>BK124+BK157</f>
        <v>0</v>
      </c>
    </row>
    <row r="124" spans="2:63" s="12" customFormat="1" ht="22.75" customHeight="1">
      <c r="B124" s="132"/>
      <c r="D124" s="133" t="s">
        <v>80</v>
      </c>
      <c r="E124" s="143" t="s">
        <v>1784</v>
      </c>
      <c r="F124" s="143" t="s">
        <v>1785</v>
      </c>
      <c r="I124" s="135"/>
      <c r="J124" s="144">
        <f>BK124</f>
        <v>0</v>
      </c>
      <c r="L124" s="132"/>
      <c r="M124" s="137"/>
      <c r="N124" s="138"/>
      <c r="O124" s="138"/>
      <c r="P124" s="139">
        <f>SUM(P125:P156)</f>
        <v>0</v>
      </c>
      <c r="Q124" s="138"/>
      <c r="R124" s="139">
        <f>SUM(R125:R156)</f>
        <v>4.519007500000001</v>
      </c>
      <c r="S124" s="138"/>
      <c r="T124" s="140">
        <f>SUM(T125:T156)</f>
        <v>0.015</v>
      </c>
      <c r="AR124" s="133" t="s">
        <v>22</v>
      </c>
      <c r="AT124" s="141" t="s">
        <v>80</v>
      </c>
      <c r="AU124" s="141" t="s">
        <v>88</v>
      </c>
      <c r="AY124" s="133" t="s">
        <v>191</v>
      </c>
      <c r="BK124" s="142">
        <f>SUM(BK125:BK156)</f>
        <v>0</v>
      </c>
    </row>
    <row r="125" spans="1:65" s="2" customFormat="1" ht="24.15" customHeight="1">
      <c r="A125" s="35"/>
      <c r="B125" s="145"/>
      <c r="C125" s="146" t="s">
        <v>287</v>
      </c>
      <c r="D125" s="146" t="s">
        <v>193</v>
      </c>
      <c r="E125" s="147" t="s">
        <v>2291</v>
      </c>
      <c r="F125" s="148" t="s">
        <v>2292</v>
      </c>
      <c r="G125" s="149" t="s">
        <v>222</v>
      </c>
      <c r="H125" s="150">
        <v>766</v>
      </c>
      <c r="I125" s="151"/>
      <c r="J125" s="152">
        <f>ROUND(I125*H125,2)</f>
        <v>0</v>
      </c>
      <c r="K125" s="148" t="s">
        <v>197</v>
      </c>
      <c r="L125" s="36"/>
      <c r="M125" s="153" t="s">
        <v>3</v>
      </c>
      <c r="N125" s="154" t="s">
        <v>52</v>
      </c>
      <c r="O125" s="56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296</v>
      </c>
      <c r="AT125" s="157" t="s">
        <v>193</v>
      </c>
      <c r="AU125" s="157" t="s">
        <v>22</v>
      </c>
      <c r="AY125" s="19" t="s">
        <v>191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88</v>
      </c>
      <c r="BK125" s="158">
        <f>ROUND(I125*H125,2)</f>
        <v>0</v>
      </c>
      <c r="BL125" s="19" t="s">
        <v>296</v>
      </c>
      <c r="BM125" s="157" t="s">
        <v>2293</v>
      </c>
    </row>
    <row r="126" spans="1:65" s="2" customFormat="1" ht="14.4" customHeight="1">
      <c r="A126" s="35"/>
      <c r="B126" s="145"/>
      <c r="C126" s="180" t="s">
        <v>9</v>
      </c>
      <c r="D126" s="180" t="s">
        <v>264</v>
      </c>
      <c r="E126" s="181" t="s">
        <v>2294</v>
      </c>
      <c r="F126" s="182" t="s">
        <v>2295</v>
      </c>
      <c r="G126" s="183" t="s">
        <v>222</v>
      </c>
      <c r="H126" s="184">
        <v>804.3</v>
      </c>
      <c r="I126" s="185"/>
      <c r="J126" s="186">
        <f>ROUND(I126*H126,2)</f>
        <v>0</v>
      </c>
      <c r="K126" s="182" t="s">
        <v>197</v>
      </c>
      <c r="L126" s="187"/>
      <c r="M126" s="188" t="s">
        <v>3</v>
      </c>
      <c r="N126" s="189" t="s">
        <v>52</v>
      </c>
      <c r="O126" s="56"/>
      <c r="P126" s="155">
        <f>O126*H126</f>
        <v>0</v>
      </c>
      <c r="Q126" s="155">
        <v>0.00027</v>
      </c>
      <c r="R126" s="155">
        <f>Q126*H126</f>
        <v>0.217161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388</v>
      </c>
      <c r="AT126" s="157" t="s">
        <v>264</v>
      </c>
      <c r="AU126" s="157" t="s">
        <v>22</v>
      </c>
      <c r="AY126" s="19" t="s">
        <v>191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296</v>
      </c>
      <c r="BM126" s="157" t="s">
        <v>2296</v>
      </c>
    </row>
    <row r="127" spans="2:51" s="13" customFormat="1" ht="10">
      <c r="B127" s="159"/>
      <c r="D127" s="160" t="s">
        <v>200</v>
      </c>
      <c r="E127" s="161" t="s">
        <v>3</v>
      </c>
      <c r="F127" s="162" t="s">
        <v>2297</v>
      </c>
      <c r="H127" s="163">
        <v>804.3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200</v>
      </c>
      <c r="AU127" s="161" t="s">
        <v>22</v>
      </c>
      <c r="AV127" s="13" t="s">
        <v>22</v>
      </c>
      <c r="AW127" s="13" t="s">
        <v>41</v>
      </c>
      <c r="AX127" s="13" t="s">
        <v>88</v>
      </c>
      <c r="AY127" s="161" t="s">
        <v>191</v>
      </c>
    </row>
    <row r="128" spans="1:65" s="2" customFormat="1" ht="24.15" customHeight="1">
      <c r="A128" s="35"/>
      <c r="B128" s="145"/>
      <c r="C128" s="146" t="s">
        <v>296</v>
      </c>
      <c r="D128" s="146" t="s">
        <v>193</v>
      </c>
      <c r="E128" s="147" t="s">
        <v>2298</v>
      </c>
      <c r="F128" s="148" t="s">
        <v>2299</v>
      </c>
      <c r="G128" s="149" t="s">
        <v>222</v>
      </c>
      <c r="H128" s="150">
        <v>23</v>
      </c>
      <c r="I128" s="151"/>
      <c r="J128" s="152">
        <f>ROUND(I128*H128,2)</f>
        <v>0</v>
      </c>
      <c r="K128" s="148" t="s">
        <v>197</v>
      </c>
      <c r="L128" s="36"/>
      <c r="M128" s="153" t="s">
        <v>3</v>
      </c>
      <c r="N128" s="154" t="s">
        <v>52</v>
      </c>
      <c r="O128" s="56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296</v>
      </c>
      <c r="AT128" s="157" t="s">
        <v>193</v>
      </c>
      <c r="AU128" s="157" t="s">
        <v>22</v>
      </c>
      <c r="AY128" s="19" t="s">
        <v>191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296</v>
      </c>
      <c r="BM128" s="157" t="s">
        <v>2300</v>
      </c>
    </row>
    <row r="129" spans="1:65" s="2" customFormat="1" ht="14.4" customHeight="1">
      <c r="A129" s="35"/>
      <c r="B129" s="145"/>
      <c r="C129" s="180" t="s">
        <v>301</v>
      </c>
      <c r="D129" s="180" t="s">
        <v>264</v>
      </c>
      <c r="E129" s="181" t="s">
        <v>2301</v>
      </c>
      <c r="F129" s="182" t="s">
        <v>2302</v>
      </c>
      <c r="G129" s="183" t="s">
        <v>222</v>
      </c>
      <c r="H129" s="184">
        <v>24.15</v>
      </c>
      <c r="I129" s="185"/>
      <c r="J129" s="186">
        <f>ROUND(I129*H129,2)</f>
        <v>0</v>
      </c>
      <c r="K129" s="182" t="s">
        <v>197</v>
      </c>
      <c r="L129" s="187"/>
      <c r="M129" s="188" t="s">
        <v>3</v>
      </c>
      <c r="N129" s="189" t="s">
        <v>52</v>
      </c>
      <c r="O129" s="56"/>
      <c r="P129" s="155">
        <f>O129*H129</f>
        <v>0</v>
      </c>
      <c r="Q129" s="155">
        <v>0.00814</v>
      </c>
      <c r="R129" s="155">
        <f>Q129*H129</f>
        <v>0.19658099999999998</v>
      </c>
      <c r="S129" s="155">
        <v>0</v>
      </c>
      <c r="T129" s="15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57" t="s">
        <v>388</v>
      </c>
      <c r="AT129" s="157" t="s">
        <v>264</v>
      </c>
      <c r="AU129" s="157" t="s">
        <v>22</v>
      </c>
      <c r="AY129" s="19" t="s">
        <v>191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9" t="s">
        <v>88</v>
      </c>
      <c r="BK129" s="158">
        <f>ROUND(I129*H129,2)</f>
        <v>0</v>
      </c>
      <c r="BL129" s="19" t="s">
        <v>296</v>
      </c>
      <c r="BM129" s="157" t="s">
        <v>2303</v>
      </c>
    </row>
    <row r="130" spans="2:51" s="13" customFormat="1" ht="10">
      <c r="B130" s="159"/>
      <c r="D130" s="160" t="s">
        <v>200</v>
      </c>
      <c r="E130" s="161" t="s">
        <v>3</v>
      </c>
      <c r="F130" s="162" t="s">
        <v>2304</v>
      </c>
      <c r="H130" s="163">
        <v>24.15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200</v>
      </c>
      <c r="AU130" s="161" t="s">
        <v>22</v>
      </c>
      <c r="AV130" s="13" t="s">
        <v>22</v>
      </c>
      <c r="AW130" s="13" t="s">
        <v>41</v>
      </c>
      <c r="AX130" s="13" t="s">
        <v>88</v>
      </c>
      <c r="AY130" s="161" t="s">
        <v>191</v>
      </c>
    </row>
    <row r="131" spans="1:65" s="2" customFormat="1" ht="24.15" customHeight="1">
      <c r="A131" s="35"/>
      <c r="B131" s="145"/>
      <c r="C131" s="146" t="s">
        <v>306</v>
      </c>
      <c r="D131" s="146" t="s">
        <v>193</v>
      </c>
      <c r="E131" s="147" t="s">
        <v>2305</v>
      </c>
      <c r="F131" s="148" t="s">
        <v>2306</v>
      </c>
      <c r="G131" s="149" t="s">
        <v>222</v>
      </c>
      <c r="H131" s="150">
        <v>138</v>
      </c>
      <c r="I131" s="151"/>
      <c r="J131" s="152">
        <f>ROUND(I131*H131,2)</f>
        <v>0</v>
      </c>
      <c r="K131" s="148" t="s">
        <v>197</v>
      </c>
      <c r="L131" s="36"/>
      <c r="M131" s="153" t="s">
        <v>3</v>
      </c>
      <c r="N131" s="154" t="s">
        <v>52</v>
      </c>
      <c r="O131" s="56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57" t="s">
        <v>296</v>
      </c>
      <c r="AT131" s="157" t="s">
        <v>193</v>
      </c>
      <c r="AU131" s="157" t="s">
        <v>22</v>
      </c>
      <c r="AY131" s="19" t="s">
        <v>191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9" t="s">
        <v>88</v>
      </c>
      <c r="BK131" s="158">
        <f>ROUND(I131*H131,2)</f>
        <v>0</v>
      </c>
      <c r="BL131" s="19" t="s">
        <v>296</v>
      </c>
      <c r="BM131" s="157" t="s">
        <v>2307</v>
      </c>
    </row>
    <row r="132" spans="1:65" s="2" customFormat="1" ht="14.4" customHeight="1">
      <c r="A132" s="35"/>
      <c r="B132" s="145"/>
      <c r="C132" s="180" t="s">
        <v>310</v>
      </c>
      <c r="D132" s="180" t="s">
        <v>264</v>
      </c>
      <c r="E132" s="181" t="s">
        <v>2308</v>
      </c>
      <c r="F132" s="182" t="s">
        <v>2309</v>
      </c>
      <c r="G132" s="183" t="s">
        <v>222</v>
      </c>
      <c r="H132" s="184">
        <v>144.9</v>
      </c>
      <c r="I132" s="185"/>
      <c r="J132" s="186">
        <f>ROUND(I132*H132,2)</f>
        <v>0</v>
      </c>
      <c r="K132" s="182" t="s">
        <v>197</v>
      </c>
      <c r="L132" s="187"/>
      <c r="M132" s="188" t="s">
        <v>3</v>
      </c>
      <c r="N132" s="189" t="s">
        <v>52</v>
      </c>
      <c r="O132" s="56"/>
      <c r="P132" s="155">
        <f>O132*H132</f>
        <v>0</v>
      </c>
      <c r="Q132" s="155">
        <v>0.00012</v>
      </c>
      <c r="R132" s="155">
        <f>Q132*H132</f>
        <v>0.017388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388</v>
      </c>
      <c r="AT132" s="157" t="s">
        <v>264</v>
      </c>
      <c r="AU132" s="157" t="s">
        <v>22</v>
      </c>
      <c r="AY132" s="19" t="s">
        <v>191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296</v>
      </c>
      <c r="BM132" s="157" t="s">
        <v>2310</v>
      </c>
    </row>
    <row r="133" spans="2:51" s="13" customFormat="1" ht="10">
      <c r="B133" s="159"/>
      <c r="D133" s="160" t="s">
        <v>200</v>
      </c>
      <c r="E133" s="161" t="s">
        <v>3</v>
      </c>
      <c r="F133" s="162" t="s">
        <v>2311</v>
      </c>
      <c r="H133" s="163">
        <v>144.9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200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191</v>
      </c>
    </row>
    <row r="134" spans="1:65" s="2" customFormat="1" ht="24.15" customHeight="1">
      <c r="A134" s="35"/>
      <c r="B134" s="145"/>
      <c r="C134" s="146" t="s">
        <v>315</v>
      </c>
      <c r="D134" s="146" t="s">
        <v>193</v>
      </c>
      <c r="E134" s="147" t="s">
        <v>2312</v>
      </c>
      <c r="F134" s="148" t="s">
        <v>2313</v>
      </c>
      <c r="G134" s="149" t="s">
        <v>222</v>
      </c>
      <c r="H134" s="150">
        <v>789</v>
      </c>
      <c r="I134" s="151"/>
      <c r="J134" s="152">
        <f>ROUND(I134*H134,2)</f>
        <v>0</v>
      </c>
      <c r="K134" s="148" t="s">
        <v>197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296</v>
      </c>
      <c r="AT134" s="157" t="s">
        <v>193</v>
      </c>
      <c r="AU134" s="157" t="s">
        <v>22</v>
      </c>
      <c r="AY134" s="19" t="s">
        <v>191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296</v>
      </c>
      <c r="BM134" s="157" t="s">
        <v>2314</v>
      </c>
    </row>
    <row r="135" spans="1:65" s="2" customFormat="1" ht="14.4" customHeight="1">
      <c r="A135" s="35"/>
      <c r="B135" s="145"/>
      <c r="C135" s="180" t="s">
        <v>8</v>
      </c>
      <c r="D135" s="180" t="s">
        <v>264</v>
      </c>
      <c r="E135" s="181" t="s">
        <v>2315</v>
      </c>
      <c r="F135" s="182" t="s">
        <v>2316</v>
      </c>
      <c r="G135" s="183" t="s">
        <v>222</v>
      </c>
      <c r="H135" s="184">
        <v>828.45</v>
      </c>
      <c r="I135" s="185"/>
      <c r="J135" s="186">
        <f>ROUND(I135*H135,2)</f>
        <v>0</v>
      </c>
      <c r="K135" s="182" t="s">
        <v>197</v>
      </c>
      <c r="L135" s="187"/>
      <c r="M135" s="188" t="s">
        <v>3</v>
      </c>
      <c r="N135" s="189" t="s">
        <v>52</v>
      </c>
      <c r="O135" s="56"/>
      <c r="P135" s="155">
        <f>O135*H135</f>
        <v>0</v>
      </c>
      <c r="Q135" s="155">
        <v>0.00075</v>
      </c>
      <c r="R135" s="155">
        <f>Q135*H135</f>
        <v>0.6213375000000001</v>
      </c>
      <c r="S135" s="155">
        <v>0</v>
      </c>
      <c r="T135" s="15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57" t="s">
        <v>388</v>
      </c>
      <c r="AT135" s="157" t="s">
        <v>264</v>
      </c>
      <c r="AU135" s="157" t="s">
        <v>22</v>
      </c>
      <c r="AY135" s="19" t="s">
        <v>191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9" t="s">
        <v>88</v>
      </c>
      <c r="BK135" s="158">
        <f>ROUND(I135*H135,2)</f>
        <v>0</v>
      </c>
      <c r="BL135" s="19" t="s">
        <v>296</v>
      </c>
      <c r="BM135" s="157" t="s">
        <v>2317</v>
      </c>
    </row>
    <row r="136" spans="2:51" s="13" customFormat="1" ht="10">
      <c r="B136" s="159"/>
      <c r="D136" s="160" t="s">
        <v>200</v>
      </c>
      <c r="E136" s="161" t="s">
        <v>3</v>
      </c>
      <c r="F136" s="162" t="s">
        <v>2318</v>
      </c>
      <c r="H136" s="163">
        <v>828.45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200</v>
      </c>
      <c r="AU136" s="161" t="s">
        <v>22</v>
      </c>
      <c r="AV136" s="13" t="s">
        <v>22</v>
      </c>
      <c r="AW136" s="13" t="s">
        <v>41</v>
      </c>
      <c r="AX136" s="13" t="s">
        <v>88</v>
      </c>
      <c r="AY136" s="161" t="s">
        <v>191</v>
      </c>
    </row>
    <row r="137" spans="1:65" s="2" customFormat="1" ht="14.4" customHeight="1">
      <c r="A137" s="35"/>
      <c r="B137" s="145"/>
      <c r="C137" s="146" t="s">
        <v>327</v>
      </c>
      <c r="D137" s="146" t="s">
        <v>193</v>
      </c>
      <c r="E137" s="147" t="s">
        <v>2319</v>
      </c>
      <c r="F137" s="148" t="s">
        <v>2320</v>
      </c>
      <c r="G137" s="149" t="s">
        <v>391</v>
      </c>
      <c r="H137" s="150">
        <v>23</v>
      </c>
      <c r="I137" s="151"/>
      <c r="J137" s="152">
        <f>ROUND(I137*H137,2)</f>
        <v>0</v>
      </c>
      <c r="K137" s="148" t="s">
        <v>197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296</v>
      </c>
      <c r="AT137" s="157" t="s">
        <v>193</v>
      </c>
      <c r="AU137" s="157" t="s">
        <v>22</v>
      </c>
      <c r="AY137" s="19" t="s">
        <v>191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296</v>
      </c>
      <c r="BM137" s="157" t="s">
        <v>2321</v>
      </c>
    </row>
    <row r="138" spans="1:47" s="2" customFormat="1" ht="18">
      <c r="A138" s="35"/>
      <c r="B138" s="36"/>
      <c r="C138" s="35"/>
      <c r="D138" s="160" t="s">
        <v>229</v>
      </c>
      <c r="E138" s="35"/>
      <c r="F138" s="176" t="s">
        <v>2322</v>
      </c>
      <c r="G138" s="35"/>
      <c r="H138" s="35"/>
      <c r="I138" s="177"/>
      <c r="J138" s="35"/>
      <c r="K138" s="35"/>
      <c r="L138" s="36"/>
      <c r="M138" s="178"/>
      <c r="N138" s="179"/>
      <c r="O138" s="56"/>
      <c r="P138" s="56"/>
      <c r="Q138" s="56"/>
      <c r="R138" s="56"/>
      <c r="S138" s="56"/>
      <c r="T138" s="57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9" t="s">
        <v>229</v>
      </c>
      <c r="AU138" s="19" t="s">
        <v>22</v>
      </c>
    </row>
    <row r="139" spans="1:65" s="2" customFormat="1" ht="14.4" customHeight="1">
      <c r="A139" s="35"/>
      <c r="B139" s="145"/>
      <c r="C139" s="180" t="s">
        <v>332</v>
      </c>
      <c r="D139" s="180" t="s">
        <v>264</v>
      </c>
      <c r="E139" s="181" t="s">
        <v>2323</v>
      </c>
      <c r="F139" s="182" t="s">
        <v>2324</v>
      </c>
      <c r="G139" s="183" t="s">
        <v>391</v>
      </c>
      <c r="H139" s="184">
        <v>23</v>
      </c>
      <c r="I139" s="185"/>
      <c r="J139" s="186">
        <f aca="true" t="shared" si="0" ref="J139:J144">ROUND(I139*H139,2)</f>
        <v>0</v>
      </c>
      <c r="K139" s="182" t="s">
        <v>3</v>
      </c>
      <c r="L139" s="187"/>
      <c r="M139" s="188" t="s">
        <v>3</v>
      </c>
      <c r="N139" s="189" t="s">
        <v>52</v>
      </c>
      <c r="O139" s="56"/>
      <c r="P139" s="155">
        <f aca="true" t="shared" si="1" ref="P139:P144">O139*H139</f>
        <v>0</v>
      </c>
      <c r="Q139" s="155">
        <v>0</v>
      </c>
      <c r="R139" s="155">
        <f aca="true" t="shared" si="2" ref="R139:R144">Q139*H139</f>
        <v>0</v>
      </c>
      <c r="S139" s="155">
        <v>0</v>
      </c>
      <c r="T139" s="156">
        <f aca="true" t="shared" si="3" ref="T139:T144"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388</v>
      </c>
      <c r="AT139" s="157" t="s">
        <v>264</v>
      </c>
      <c r="AU139" s="157" t="s">
        <v>22</v>
      </c>
      <c r="AY139" s="19" t="s">
        <v>191</v>
      </c>
      <c r="BE139" s="158">
        <f aca="true" t="shared" si="4" ref="BE139:BE144">IF(N139="základní",J139,0)</f>
        <v>0</v>
      </c>
      <c r="BF139" s="158">
        <f aca="true" t="shared" si="5" ref="BF139:BF144">IF(N139="snížená",J139,0)</f>
        <v>0</v>
      </c>
      <c r="BG139" s="158">
        <f aca="true" t="shared" si="6" ref="BG139:BG144">IF(N139="zákl. přenesená",J139,0)</f>
        <v>0</v>
      </c>
      <c r="BH139" s="158">
        <f aca="true" t="shared" si="7" ref="BH139:BH144">IF(N139="sníž. přenesená",J139,0)</f>
        <v>0</v>
      </c>
      <c r="BI139" s="158">
        <f aca="true" t="shared" si="8" ref="BI139:BI144">IF(N139="nulová",J139,0)</f>
        <v>0</v>
      </c>
      <c r="BJ139" s="19" t="s">
        <v>88</v>
      </c>
      <c r="BK139" s="158">
        <f aca="true" t="shared" si="9" ref="BK139:BK144">ROUND(I139*H139,2)</f>
        <v>0</v>
      </c>
      <c r="BL139" s="19" t="s">
        <v>296</v>
      </c>
      <c r="BM139" s="157" t="s">
        <v>2325</v>
      </c>
    </row>
    <row r="140" spans="1:65" s="2" customFormat="1" ht="24.15" customHeight="1">
      <c r="A140" s="35"/>
      <c r="B140" s="145"/>
      <c r="C140" s="146" t="s">
        <v>340</v>
      </c>
      <c r="D140" s="146" t="s">
        <v>193</v>
      </c>
      <c r="E140" s="147" t="s">
        <v>2326</v>
      </c>
      <c r="F140" s="148" t="s">
        <v>2327</v>
      </c>
      <c r="G140" s="149" t="s">
        <v>391</v>
      </c>
      <c r="H140" s="150">
        <v>138</v>
      </c>
      <c r="I140" s="151"/>
      <c r="J140" s="152">
        <f t="shared" si="0"/>
        <v>0</v>
      </c>
      <c r="K140" s="148" t="s">
        <v>197</v>
      </c>
      <c r="L140" s="36"/>
      <c r="M140" s="153" t="s">
        <v>3</v>
      </c>
      <c r="N140" s="154" t="s">
        <v>52</v>
      </c>
      <c r="O140" s="56"/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7" t="s">
        <v>296</v>
      </c>
      <c r="AT140" s="157" t="s">
        <v>193</v>
      </c>
      <c r="AU140" s="157" t="s">
        <v>22</v>
      </c>
      <c r="AY140" s="19" t="s">
        <v>191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9" t="s">
        <v>88</v>
      </c>
      <c r="BK140" s="158">
        <f t="shared" si="9"/>
        <v>0</v>
      </c>
      <c r="BL140" s="19" t="s">
        <v>296</v>
      </c>
      <c r="BM140" s="157" t="s">
        <v>2328</v>
      </c>
    </row>
    <row r="141" spans="1:65" s="2" customFormat="1" ht="24.15" customHeight="1">
      <c r="A141" s="35"/>
      <c r="B141" s="145"/>
      <c r="C141" s="146" t="s">
        <v>344</v>
      </c>
      <c r="D141" s="146" t="s">
        <v>193</v>
      </c>
      <c r="E141" s="147" t="s">
        <v>2329</v>
      </c>
      <c r="F141" s="148" t="s">
        <v>2330</v>
      </c>
      <c r="G141" s="149" t="s">
        <v>391</v>
      </c>
      <c r="H141" s="150">
        <v>174</v>
      </c>
      <c r="I141" s="151"/>
      <c r="J141" s="152">
        <f t="shared" si="0"/>
        <v>0</v>
      </c>
      <c r="K141" s="148" t="s">
        <v>197</v>
      </c>
      <c r="L141" s="36"/>
      <c r="M141" s="153" t="s">
        <v>3</v>
      </c>
      <c r="N141" s="154" t="s">
        <v>52</v>
      </c>
      <c r="O141" s="56"/>
      <c r="P141" s="155">
        <f t="shared" si="1"/>
        <v>0</v>
      </c>
      <c r="Q141" s="155">
        <v>0</v>
      </c>
      <c r="R141" s="155">
        <f t="shared" si="2"/>
        <v>0</v>
      </c>
      <c r="S141" s="155">
        <v>0</v>
      </c>
      <c r="T141" s="15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296</v>
      </c>
      <c r="AT141" s="157" t="s">
        <v>193</v>
      </c>
      <c r="AU141" s="157" t="s">
        <v>22</v>
      </c>
      <c r="AY141" s="19" t="s">
        <v>191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9" t="s">
        <v>88</v>
      </c>
      <c r="BK141" s="158">
        <f t="shared" si="9"/>
        <v>0</v>
      </c>
      <c r="BL141" s="19" t="s">
        <v>296</v>
      </c>
      <c r="BM141" s="157" t="s">
        <v>2331</v>
      </c>
    </row>
    <row r="142" spans="1:65" s="2" customFormat="1" ht="14.4" customHeight="1">
      <c r="A142" s="35"/>
      <c r="B142" s="145"/>
      <c r="C142" s="146" t="s">
        <v>353</v>
      </c>
      <c r="D142" s="146" t="s">
        <v>193</v>
      </c>
      <c r="E142" s="147" t="s">
        <v>2332</v>
      </c>
      <c r="F142" s="148" t="s">
        <v>2333</v>
      </c>
      <c r="G142" s="149" t="s">
        <v>391</v>
      </c>
      <c r="H142" s="150">
        <v>23</v>
      </c>
      <c r="I142" s="151"/>
      <c r="J142" s="152">
        <f t="shared" si="0"/>
        <v>0</v>
      </c>
      <c r="K142" s="148" t="s">
        <v>197</v>
      </c>
      <c r="L142" s="36"/>
      <c r="M142" s="153" t="s">
        <v>3</v>
      </c>
      <c r="N142" s="154" t="s">
        <v>52</v>
      </c>
      <c r="O142" s="56"/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296</v>
      </c>
      <c r="AT142" s="157" t="s">
        <v>193</v>
      </c>
      <c r="AU142" s="157" t="s">
        <v>22</v>
      </c>
      <c r="AY142" s="19" t="s">
        <v>191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9" t="s">
        <v>88</v>
      </c>
      <c r="BK142" s="158">
        <f t="shared" si="9"/>
        <v>0</v>
      </c>
      <c r="BL142" s="19" t="s">
        <v>296</v>
      </c>
      <c r="BM142" s="157" t="s">
        <v>2334</v>
      </c>
    </row>
    <row r="143" spans="1:65" s="2" customFormat="1" ht="14.4" customHeight="1">
      <c r="A143" s="35"/>
      <c r="B143" s="145"/>
      <c r="C143" s="180" t="s">
        <v>357</v>
      </c>
      <c r="D143" s="180" t="s">
        <v>264</v>
      </c>
      <c r="E143" s="181" t="s">
        <v>2335</v>
      </c>
      <c r="F143" s="182" t="s">
        <v>2336</v>
      </c>
      <c r="G143" s="183" t="s">
        <v>391</v>
      </c>
      <c r="H143" s="184">
        <v>23</v>
      </c>
      <c r="I143" s="185"/>
      <c r="J143" s="186">
        <f t="shared" si="0"/>
        <v>0</v>
      </c>
      <c r="K143" s="182" t="s">
        <v>3</v>
      </c>
      <c r="L143" s="187"/>
      <c r="M143" s="188" t="s">
        <v>3</v>
      </c>
      <c r="N143" s="189" t="s">
        <v>52</v>
      </c>
      <c r="O143" s="56"/>
      <c r="P143" s="155">
        <f t="shared" si="1"/>
        <v>0</v>
      </c>
      <c r="Q143" s="155">
        <v>0</v>
      </c>
      <c r="R143" s="155">
        <f t="shared" si="2"/>
        <v>0</v>
      </c>
      <c r="S143" s="155">
        <v>0</v>
      </c>
      <c r="T143" s="15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7" t="s">
        <v>388</v>
      </c>
      <c r="AT143" s="157" t="s">
        <v>264</v>
      </c>
      <c r="AU143" s="157" t="s">
        <v>22</v>
      </c>
      <c r="AY143" s="19" t="s">
        <v>191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9" t="s">
        <v>88</v>
      </c>
      <c r="BK143" s="158">
        <f t="shared" si="9"/>
        <v>0</v>
      </c>
      <c r="BL143" s="19" t="s">
        <v>296</v>
      </c>
      <c r="BM143" s="157" t="s">
        <v>2337</v>
      </c>
    </row>
    <row r="144" spans="1:65" s="2" customFormat="1" ht="14.4" customHeight="1">
      <c r="A144" s="35"/>
      <c r="B144" s="145"/>
      <c r="C144" s="146" t="s">
        <v>365</v>
      </c>
      <c r="D144" s="146" t="s">
        <v>193</v>
      </c>
      <c r="E144" s="147" t="s">
        <v>2338</v>
      </c>
      <c r="F144" s="148" t="s">
        <v>2339</v>
      </c>
      <c r="G144" s="149" t="s">
        <v>391</v>
      </c>
      <c r="H144" s="150">
        <v>2</v>
      </c>
      <c r="I144" s="151"/>
      <c r="J144" s="152">
        <f t="shared" si="0"/>
        <v>0</v>
      </c>
      <c r="K144" s="148" t="s">
        <v>197</v>
      </c>
      <c r="L144" s="36"/>
      <c r="M144" s="153" t="s">
        <v>3</v>
      </c>
      <c r="N144" s="154" t="s">
        <v>52</v>
      </c>
      <c r="O144" s="56"/>
      <c r="P144" s="155">
        <f t="shared" si="1"/>
        <v>0</v>
      </c>
      <c r="Q144" s="155">
        <v>0</v>
      </c>
      <c r="R144" s="155">
        <f t="shared" si="2"/>
        <v>0</v>
      </c>
      <c r="S144" s="155">
        <v>0.0075</v>
      </c>
      <c r="T144" s="156">
        <f t="shared" si="3"/>
        <v>0.015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296</v>
      </c>
      <c r="AT144" s="157" t="s">
        <v>193</v>
      </c>
      <c r="AU144" s="157" t="s">
        <v>22</v>
      </c>
      <c r="AY144" s="19" t="s">
        <v>191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9" t="s">
        <v>88</v>
      </c>
      <c r="BK144" s="158">
        <f t="shared" si="9"/>
        <v>0</v>
      </c>
      <c r="BL144" s="19" t="s">
        <v>296</v>
      </c>
      <c r="BM144" s="157" t="s">
        <v>2340</v>
      </c>
    </row>
    <row r="145" spans="1:47" s="2" customFormat="1" ht="18">
      <c r="A145" s="35"/>
      <c r="B145" s="36"/>
      <c r="C145" s="35"/>
      <c r="D145" s="160" t="s">
        <v>229</v>
      </c>
      <c r="E145" s="35"/>
      <c r="F145" s="176" t="s">
        <v>2341</v>
      </c>
      <c r="G145" s="35"/>
      <c r="H145" s="35"/>
      <c r="I145" s="177"/>
      <c r="J145" s="35"/>
      <c r="K145" s="35"/>
      <c r="L145" s="36"/>
      <c r="M145" s="178"/>
      <c r="N145" s="179"/>
      <c r="O145" s="56"/>
      <c r="P145" s="56"/>
      <c r="Q145" s="56"/>
      <c r="R145" s="56"/>
      <c r="S145" s="56"/>
      <c r="T145" s="57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9" t="s">
        <v>229</v>
      </c>
      <c r="AU145" s="19" t="s">
        <v>22</v>
      </c>
    </row>
    <row r="146" spans="1:65" s="2" customFormat="1" ht="14.4" customHeight="1">
      <c r="A146" s="35"/>
      <c r="B146" s="145"/>
      <c r="C146" s="146" t="s">
        <v>371</v>
      </c>
      <c r="D146" s="146" t="s">
        <v>193</v>
      </c>
      <c r="E146" s="147" t="s">
        <v>2342</v>
      </c>
      <c r="F146" s="148" t="s">
        <v>2343</v>
      </c>
      <c r="G146" s="149" t="s">
        <v>391</v>
      </c>
      <c r="H146" s="150">
        <v>23</v>
      </c>
      <c r="I146" s="151"/>
      <c r="J146" s="152">
        <f aca="true" t="shared" si="10" ref="J146:J151">ROUND(I146*H146,2)</f>
        <v>0</v>
      </c>
      <c r="K146" s="148" t="s">
        <v>197</v>
      </c>
      <c r="L146" s="36"/>
      <c r="M146" s="153" t="s">
        <v>3</v>
      </c>
      <c r="N146" s="154" t="s">
        <v>52</v>
      </c>
      <c r="O146" s="56"/>
      <c r="P146" s="155">
        <f aca="true" t="shared" si="11" ref="P146:P151">O146*H146</f>
        <v>0</v>
      </c>
      <c r="Q146" s="155">
        <v>0</v>
      </c>
      <c r="R146" s="155">
        <f aca="true" t="shared" si="12" ref="R146:R151">Q146*H146</f>
        <v>0</v>
      </c>
      <c r="S146" s="155">
        <v>0</v>
      </c>
      <c r="T146" s="156">
        <f aca="true" t="shared" si="13" ref="T146:T151"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296</v>
      </c>
      <c r="AT146" s="157" t="s">
        <v>193</v>
      </c>
      <c r="AU146" s="157" t="s">
        <v>22</v>
      </c>
      <c r="AY146" s="19" t="s">
        <v>191</v>
      </c>
      <c r="BE146" s="158">
        <f aca="true" t="shared" si="14" ref="BE146:BE151">IF(N146="základní",J146,0)</f>
        <v>0</v>
      </c>
      <c r="BF146" s="158">
        <f aca="true" t="shared" si="15" ref="BF146:BF151">IF(N146="snížená",J146,0)</f>
        <v>0</v>
      </c>
      <c r="BG146" s="158">
        <f aca="true" t="shared" si="16" ref="BG146:BG151">IF(N146="zákl. přenesená",J146,0)</f>
        <v>0</v>
      </c>
      <c r="BH146" s="158">
        <f aca="true" t="shared" si="17" ref="BH146:BH151">IF(N146="sníž. přenesená",J146,0)</f>
        <v>0</v>
      </c>
      <c r="BI146" s="158">
        <f aca="true" t="shared" si="18" ref="BI146:BI151">IF(N146="nulová",J146,0)</f>
        <v>0</v>
      </c>
      <c r="BJ146" s="19" t="s">
        <v>88</v>
      </c>
      <c r="BK146" s="158">
        <f aca="true" t="shared" si="19" ref="BK146:BK151">ROUND(I146*H146,2)</f>
        <v>0</v>
      </c>
      <c r="BL146" s="19" t="s">
        <v>296</v>
      </c>
      <c r="BM146" s="157" t="s">
        <v>2344</v>
      </c>
    </row>
    <row r="147" spans="1:65" s="2" customFormat="1" ht="14.4" customHeight="1">
      <c r="A147" s="35"/>
      <c r="B147" s="145"/>
      <c r="C147" s="180" t="s">
        <v>376</v>
      </c>
      <c r="D147" s="180" t="s">
        <v>264</v>
      </c>
      <c r="E147" s="181" t="s">
        <v>2345</v>
      </c>
      <c r="F147" s="182" t="s">
        <v>2346</v>
      </c>
      <c r="G147" s="183" t="s">
        <v>391</v>
      </c>
      <c r="H147" s="184">
        <v>23</v>
      </c>
      <c r="I147" s="185"/>
      <c r="J147" s="186">
        <f t="shared" si="10"/>
        <v>0</v>
      </c>
      <c r="K147" s="182" t="s">
        <v>197</v>
      </c>
      <c r="L147" s="187"/>
      <c r="M147" s="188" t="s">
        <v>3</v>
      </c>
      <c r="N147" s="189" t="s">
        <v>52</v>
      </c>
      <c r="O147" s="56"/>
      <c r="P147" s="155">
        <f t="shared" si="11"/>
        <v>0</v>
      </c>
      <c r="Q147" s="155">
        <v>0.00408</v>
      </c>
      <c r="R147" s="155">
        <f t="shared" si="12"/>
        <v>0.09384</v>
      </c>
      <c r="S147" s="155">
        <v>0</v>
      </c>
      <c r="T147" s="156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388</v>
      </c>
      <c r="AT147" s="157" t="s">
        <v>264</v>
      </c>
      <c r="AU147" s="157" t="s">
        <v>22</v>
      </c>
      <c r="AY147" s="19" t="s">
        <v>191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9" t="s">
        <v>88</v>
      </c>
      <c r="BK147" s="158">
        <f t="shared" si="19"/>
        <v>0</v>
      </c>
      <c r="BL147" s="19" t="s">
        <v>296</v>
      </c>
      <c r="BM147" s="157" t="s">
        <v>2347</v>
      </c>
    </row>
    <row r="148" spans="1:65" s="2" customFormat="1" ht="24.15" customHeight="1">
      <c r="A148" s="35"/>
      <c r="B148" s="145"/>
      <c r="C148" s="146" t="s">
        <v>382</v>
      </c>
      <c r="D148" s="146" t="s">
        <v>193</v>
      </c>
      <c r="E148" s="147" t="s">
        <v>2348</v>
      </c>
      <c r="F148" s="148" t="s">
        <v>2349</v>
      </c>
      <c r="G148" s="149" t="s">
        <v>391</v>
      </c>
      <c r="H148" s="150">
        <v>23</v>
      </c>
      <c r="I148" s="151"/>
      <c r="J148" s="152">
        <f t="shared" si="10"/>
        <v>0</v>
      </c>
      <c r="K148" s="148" t="s">
        <v>197</v>
      </c>
      <c r="L148" s="36"/>
      <c r="M148" s="153" t="s">
        <v>3</v>
      </c>
      <c r="N148" s="154" t="s">
        <v>52</v>
      </c>
      <c r="O148" s="56"/>
      <c r="P148" s="155">
        <f t="shared" si="11"/>
        <v>0</v>
      </c>
      <c r="Q148" s="155">
        <v>0</v>
      </c>
      <c r="R148" s="155">
        <f t="shared" si="12"/>
        <v>0</v>
      </c>
      <c r="S148" s="155">
        <v>0</v>
      </c>
      <c r="T148" s="156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296</v>
      </c>
      <c r="AT148" s="157" t="s">
        <v>193</v>
      </c>
      <c r="AU148" s="157" t="s">
        <v>22</v>
      </c>
      <c r="AY148" s="19" t="s">
        <v>191</v>
      </c>
      <c r="BE148" s="158">
        <f t="shared" si="14"/>
        <v>0</v>
      </c>
      <c r="BF148" s="158">
        <f t="shared" si="15"/>
        <v>0</v>
      </c>
      <c r="BG148" s="158">
        <f t="shared" si="16"/>
        <v>0</v>
      </c>
      <c r="BH148" s="158">
        <f t="shared" si="17"/>
        <v>0</v>
      </c>
      <c r="BI148" s="158">
        <f t="shared" si="18"/>
        <v>0</v>
      </c>
      <c r="BJ148" s="19" t="s">
        <v>88</v>
      </c>
      <c r="BK148" s="158">
        <f t="shared" si="19"/>
        <v>0</v>
      </c>
      <c r="BL148" s="19" t="s">
        <v>296</v>
      </c>
      <c r="BM148" s="157" t="s">
        <v>2350</v>
      </c>
    </row>
    <row r="149" spans="1:65" s="2" customFormat="1" ht="14.4" customHeight="1">
      <c r="A149" s="35"/>
      <c r="B149" s="145"/>
      <c r="C149" s="180" t="s">
        <v>388</v>
      </c>
      <c r="D149" s="180" t="s">
        <v>264</v>
      </c>
      <c r="E149" s="181" t="s">
        <v>2351</v>
      </c>
      <c r="F149" s="182" t="s">
        <v>2352</v>
      </c>
      <c r="G149" s="183" t="s">
        <v>391</v>
      </c>
      <c r="H149" s="184">
        <v>23</v>
      </c>
      <c r="I149" s="185"/>
      <c r="J149" s="186">
        <f t="shared" si="10"/>
        <v>0</v>
      </c>
      <c r="K149" s="182" t="s">
        <v>197</v>
      </c>
      <c r="L149" s="187"/>
      <c r="M149" s="188" t="s">
        <v>3</v>
      </c>
      <c r="N149" s="189" t="s">
        <v>52</v>
      </c>
      <c r="O149" s="56"/>
      <c r="P149" s="155">
        <f t="shared" si="11"/>
        <v>0</v>
      </c>
      <c r="Q149" s="155">
        <v>0.115</v>
      </c>
      <c r="R149" s="155">
        <f t="shared" si="12"/>
        <v>2.645</v>
      </c>
      <c r="S149" s="155">
        <v>0</v>
      </c>
      <c r="T149" s="156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388</v>
      </c>
      <c r="AT149" s="157" t="s">
        <v>264</v>
      </c>
      <c r="AU149" s="157" t="s">
        <v>22</v>
      </c>
      <c r="AY149" s="19" t="s">
        <v>191</v>
      </c>
      <c r="BE149" s="158">
        <f t="shared" si="14"/>
        <v>0</v>
      </c>
      <c r="BF149" s="158">
        <f t="shared" si="15"/>
        <v>0</v>
      </c>
      <c r="BG149" s="158">
        <f t="shared" si="16"/>
        <v>0</v>
      </c>
      <c r="BH149" s="158">
        <f t="shared" si="17"/>
        <v>0</v>
      </c>
      <c r="BI149" s="158">
        <f t="shared" si="18"/>
        <v>0</v>
      </c>
      <c r="BJ149" s="19" t="s">
        <v>88</v>
      </c>
      <c r="BK149" s="158">
        <f t="shared" si="19"/>
        <v>0</v>
      </c>
      <c r="BL149" s="19" t="s">
        <v>296</v>
      </c>
      <c r="BM149" s="157" t="s">
        <v>2353</v>
      </c>
    </row>
    <row r="150" spans="1:65" s="2" customFormat="1" ht="24.15" customHeight="1">
      <c r="A150" s="35"/>
      <c r="B150" s="145"/>
      <c r="C150" s="146" t="s">
        <v>399</v>
      </c>
      <c r="D150" s="146" t="s">
        <v>193</v>
      </c>
      <c r="E150" s="147" t="s">
        <v>2354</v>
      </c>
      <c r="F150" s="148" t="s">
        <v>2355</v>
      </c>
      <c r="G150" s="149" t="s">
        <v>222</v>
      </c>
      <c r="H150" s="150">
        <v>766</v>
      </c>
      <c r="I150" s="151"/>
      <c r="J150" s="152">
        <f t="shared" si="10"/>
        <v>0</v>
      </c>
      <c r="K150" s="148" t="s">
        <v>197</v>
      </c>
      <c r="L150" s="36"/>
      <c r="M150" s="153" t="s">
        <v>3</v>
      </c>
      <c r="N150" s="154" t="s">
        <v>52</v>
      </c>
      <c r="O150" s="56"/>
      <c r="P150" s="155">
        <f t="shared" si="11"/>
        <v>0</v>
      </c>
      <c r="Q150" s="155">
        <v>0</v>
      </c>
      <c r="R150" s="155">
        <f t="shared" si="12"/>
        <v>0</v>
      </c>
      <c r="S150" s="155">
        <v>0</v>
      </c>
      <c r="T150" s="156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296</v>
      </c>
      <c r="AT150" s="157" t="s">
        <v>193</v>
      </c>
      <c r="AU150" s="157" t="s">
        <v>22</v>
      </c>
      <c r="AY150" s="19" t="s">
        <v>191</v>
      </c>
      <c r="BE150" s="158">
        <f t="shared" si="14"/>
        <v>0</v>
      </c>
      <c r="BF150" s="158">
        <f t="shared" si="15"/>
        <v>0</v>
      </c>
      <c r="BG150" s="158">
        <f t="shared" si="16"/>
        <v>0</v>
      </c>
      <c r="BH150" s="158">
        <f t="shared" si="17"/>
        <v>0</v>
      </c>
      <c r="BI150" s="158">
        <f t="shared" si="18"/>
        <v>0</v>
      </c>
      <c r="BJ150" s="19" t="s">
        <v>88</v>
      </c>
      <c r="BK150" s="158">
        <f t="shared" si="19"/>
        <v>0</v>
      </c>
      <c r="BL150" s="19" t="s">
        <v>296</v>
      </c>
      <c r="BM150" s="157" t="s">
        <v>2356</v>
      </c>
    </row>
    <row r="151" spans="1:65" s="2" customFormat="1" ht="14.4" customHeight="1">
      <c r="A151" s="35"/>
      <c r="B151" s="145"/>
      <c r="C151" s="180" t="s">
        <v>403</v>
      </c>
      <c r="D151" s="180" t="s">
        <v>264</v>
      </c>
      <c r="E151" s="181" t="s">
        <v>2357</v>
      </c>
      <c r="F151" s="182" t="s">
        <v>2358</v>
      </c>
      <c r="G151" s="183" t="s">
        <v>2359</v>
      </c>
      <c r="H151" s="184">
        <v>727.7</v>
      </c>
      <c r="I151" s="185"/>
      <c r="J151" s="186">
        <f t="shared" si="10"/>
        <v>0</v>
      </c>
      <c r="K151" s="182" t="s">
        <v>197</v>
      </c>
      <c r="L151" s="187"/>
      <c r="M151" s="188" t="s">
        <v>3</v>
      </c>
      <c r="N151" s="189" t="s">
        <v>52</v>
      </c>
      <c r="O151" s="56"/>
      <c r="P151" s="155">
        <f t="shared" si="11"/>
        <v>0</v>
      </c>
      <c r="Q151" s="155">
        <v>0.001</v>
      </c>
      <c r="R151" s="155">
        <f t="shared" si="12"/>
        <v>0.7277</v>
      </c>
      <c r="S151" s="155">
        <v>0</v>
      </c>
      <c r="T151" s="156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57" t="s">
        <v>388</v>
      </c>
      <c r="AT151" s="157" t="s">
        <v>264</v>
      </c>
      <c r="AU151" s="157" t="s">
        <v>22</v>
      </c>
      <c r="AY151" s="19" t="s">
        <v>191</v>
      </c>
      <c r="BE151" s="158">
        <f t="shared" si="14"/>
        <v>0</v>
      </c>
      <c r="BF151" s="158">
        <f t="shared" si="15"/>
        <v>0</v>
      </c>
      <c r="BG151" s="158">
        <f t="shared" si="16"/>
        <v>0</v>
      </c>
      <c r="BH151" s="158">
        <f t="shared" si="17"/>
        <v>0</v>
      </c>
      <c r="BI151" s="158">
        <f t="shared" si="18"/>
        <v>0</v>
      </c>
      <c r="BJ151" s="19" t="s">
        <v>88</v>
      </c>
      <c r="BK151" s="158">
        <f t="shared" si="19"/>
        <v>0</v>
      </c>
      <c r="BL151" s="19" t="s">
        <v>296</v>
      </c>
      <c r="BM151" s="157" t="s">
        <v>2360</v>
      </c>
    </row>
    <row r="152" spans="2:51" s="13" customFormat="1" ht="10">
      <c r="B152" s="159"/>
      <c r="D152" s="160" t="s">
        <v>200</v>
      </c>
      <c r="E152" s="161" t="s">
        <v>3</v>
      </c>
      <c r="F152" s="162" t="s">
        <v>2361</v>
      </c>
      <c r="H152" s="163">
        <v>727.7</v>
      </c>
      <c r="I152" s="164"/>
      <c r="L152" s="159"/>
      <c r="M152" s="165"/>
      <c r="N152" s="166"/>
      <c r="O152" s="166"/>
      <c r="P152" s="166"/>
      <c r="Q152" s="166"/>
      <c r="R152" s="166"/>
      <c r="S152" s="166"/>
      <c r="T152" s="167"/>
      <c r="AT152" s="161" t="s">
        <v>200</v>
      </c>
      <c r="AU152" s="161" t="s">
        <v>22</v>
      </c>
      <c r="AV152" s="13" t="s">
        <v>22</v>
      </c>
      <c r="AW152" s="13" t="s">
        <v>41</v>
      </c>
      <c r="AX152" s="13" t="s">
        <v>88</v>
      </c>
      <c r="AY152" s="161" t="s">
        <v>191</v>
      </c>
    </row>
    <row r="153" spans="1:65" s="2" customFormat="1" ht="24.15" customHeight="1">
      <c r="A153" s="35"/>
      <c r="B153" s="145"/>
      <c r="C153" s="146" t="s">
        <v>407</v>
      </c>
      <c r="D153" s="146" t="s">
        <v>193</v>
      </c>
      <c r="E153" s="147" t="s">
        <v>2362</v>
      </c>
      <c r="F153" s="148" t="s">
        <v>2363</v>
      </c>
      <c r="G153" s="149" t="s">
        <v>391</v>
      </c>
      <c r="H153" s="150">
        <v>1</v>
      </c>
      <c r="I153" s="151"/>
      <c r="J153" s="152">
        <f>ROUND(I153*H153,2)</f>
        <v>0</v>
      </c>
      <c r="K153" s="148" t="s">
        <v>197</v>
      </c>
      <c r="L153" s="36"/>
      <c r="M153" s="153" t="s">
        <v>3</v>
      </c>
      <c r="N153" s="154" t="s">
        <v>52</v>
      </c>
      <c r="O153" s="56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296</v>
      </c>
      <c r="AT153" s="157" t="s">
        <v>193</v>
      </c>
      <c r="AU153" s="157" t="s">
        <v>22</v>
      </c>
      <c r="AY153" s="19" t="s">
        <v>191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296</v>
      </c>
      <c r="BM153" s="157" t="s">
        <v>2364</v>
      </c>
    </row>
    <row r="154" spans="1:65" s="2" customFormat="1" ht="14.4" customHeight="1">
      <c r="A154" s="35"/>
      <c r="B154" s="145"/>
      <c r="C154" s="146" t="s">
        <v>411</v>
      </c>
      <c r="D154" s="146" t="s">
        <v>193</v>
      </c>
      <c r="E154" s="147" t="s">
        <v>2365</v>
      </c>
      <c r="F154" s="148" t="s">
        <v>2366</v>
      </c>
      <c r="G154" s="149" t="s">
        <v>2367</v>
      </c>
      <c r="H154" s="150">
        <v>1</v>
      </c>
      <c r="I154" s="151"/>
      <c r="J154" s="152">
        <f>ROUND(I154*H154,2)</f>
        <v>0</v>
      </c>
      <c r="K154" s="148" t="s">
        <v>197</v>
      </c>
      <c r="L154" s="36"/>
      <c r="M154" s="153" t="s">
        <v>3</v>
      </c>
      <c r="N154" s="154" t="s">
        <v>52</v>
      </c>
      <c r="O154" s="56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296</v>
      </c>
      <c r="AT154" s="157" t="s">
        <v>193</v>
      </c>
      <c r="AU154" s="157" t="s">
        <v>22</v>
      </c>
      <c r="AY154" s="19" t="s">
        <v>191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296</v>
      </c>
      <c r="BM154" s="157" t="s">
        <v>2368</v>
      </c>
    </row>
    <row r="155" spans="1:65" s="2" customFormat="1" ht="24.15" customHeight="1">
      <c r="A155" s="35"/>
      <c r="B155" s="145"/>
      <c r="C155" s="146" t="s">
        <v>415</v>
      </c>
      <c r="D155" s="146" t="s">
        <v>193</v>
      </c>
      <c r="E155" s="147" t="s">
        <v>2369</v>
      </c>
      <c r="F155" s="148" t="s">
        <v>2370</v>
      </c>
      <c r="G155" s="149" t="s">
        <v>2371</v>
      </c>
      <c r="H155" s="210"/>
      <c r="I155" s="151"/>
      <c r="J155" s="152">
        <f>ROUND(I155*H155,2)</f>
        <v>0</v>
      </c>
      <c r="K155" s="148" t="s">
        <v>197</v>
      </c>
      <c r="L155" s="36"/>
      <c r="M155" s="153" t="s">
        <v>3</v>
      </c>
      <c r="N155" s="154" t="s">
        <v>52</v>
      </c>
      <c r="O155" s="56"/>
      <c r="P155" s="155">
        <f>O155*H155</f>
        <v>0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57" t="s">
        <v>296</v>
      </c>
      <c r="AT155" s="157" t="s">
        <v>193</v>
      </c>
      <c r="AU155" s="157" t="s">
        <v>22</v>
      </c>
      <c r="AY155" s="19" t="s">
        <v>191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9" t="s">
        <v>88</v>
      </c>
      <c r="BK155" s="158">
        <f>ROUND(I155*H155,2)</f>
        <v>0</v>
      </c>
      <c r="BL155" s="19" t="s">
        <v>296</v>
      </c>
      <c r="BM155" s="157" t="s">
        <v>2372</v>
      </c>
    </row>
    <row r="156" spans="1:65" s="2" customFormat="1" ht="24.15" customHeight="1">
      <c r="A156" s="35"/>
      <c r="B156" s="145"/>
      <c r="C156" s="146" t="s">
        <v>419</v>
      </c>
      <c r="D156" s="146" t="s">
        <v>193</v>
      </c>
      <c r="E156" s="147" t="s">
        <v>2373</v>
      </c>
      <c r="F156" s="148" t="s">
        <v>2374</v>
      </c>
      <c r="G156" s="149" t="s">
        <v>2371</v>
      </c>
      <c r="H156" s="210"/>
      <c r="I156" s="151"/>
      <c r="J156" s="152">
        <f>ROUND(I156*H156,2)</f>
        <v>0</v>
      </c>
      <c r="K156" s="148" t="s">
        <v>197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296</v>
      </c>
      <c r="AT156" s="157" t="s">
        <v>193</v>
      </c>
      <c r="AU156" s="157" t="s">
        <v>22</v>
      </c>
      <c r="AY156" s="19" t="s">
        <v>191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296</v>
      </c>
      <c r="BM156" s="157" t="s">
        <v>2375</v>
      </c>
    </row>
    <row r="157" spans="2:63" s="12" customFormat="1" ht="22.75" customHeight="1">
      <c r="B157" s="132"/>
      <c r="D157" s="133" t="s">
        <v>80</v>
      </c>
      <c r="E157" s="143" t="s">
        <v>2376</v>
      </c>
      <c r="F157" s="143" t="s">
        <v>2377</v>
      </c>
      <c r="I157" s="135"/>
      <c r="J157" s="144">
        <f>BK157</f>
        <v>0</v>
      </c>
      <c r="L157" s="132"/>
      <c r="M157" s="137"/>
      <c r="N157" s="138"/>
      <c r="O157" s="138"/>
      <c r="P157" s="139">
        <f>SUM(P158:P159)</f>
        <v>0</v>
      </c>
      <c r="Q157" s="138"/>
      <c r="R157" s="139">
        <f>SUM(R158:R159)</f>
        <v>0</v>
      </c>
      <c r="S157" s="138"/>
      <c r="T157" s="140">
        <f>SUM(T158:T159)</f>
        <v>0</v>
      </c>
      <c r="AR157" s="133" t="s">
        <v>22</v>
      </c>
      <c r="AT157" s="141" t="s">
        <v>80</v>
      </c>
      <c r="AU157" s="141" t="s">
        <v>88</v>
      </c>
      <c r="AY157" s="133" t="s">
        <v>191</v>
      </c>
      <c r="BK157" s="142">
        <f>SUM(BK158:BK159)</f>
        <v>0</v>
      </c>
    </row>
    <row r="158" spans="1:65" s="2" customFormat="1" ht="14.4" customHeight="1">
      <c r="A158" s="35"/>
      <c r="B158" s="145"/>
      <c r="C158" s="146" t="s">
        <v>433</v>
      </c>
      <c r="D158" s="146" t="s">
        <v>193</v>
      </c>
      <c r="E158" s="147" t="s">
        <v>2378</v>
      </c>
      <c r="F158" s="148" t="s">
        <v>2379</v>
      </c>
      <c r="G158" s="149" t="s">
        <v>2380</v>
      </c>
      <c r="H158" s="150">
        <v>1</v>
      </c>
      <c r="I158" s="151"/>
      <c r="J158" s="152">
        <f>ROUND(I158*H158,2)</f>
        <v>0</v>
      </c>
      <c r="K158" s="148" t="s">
        <v>3</v>
      </c>
      <c r="L158" s="36"/>
      <c r="M158" s="153" t="s">
        <v>3</v>
      </c>
      <c r="N158" s="154" t="s">
        <v>52</v>
      </c>
      <c r="O158" s="56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296</v>
      </c>
      <c r="AT158" s="157" t="s">
        <v>193</v>
      </c>
      <c r="AU158" s="157" t="s">
        <v>22</v>
      </c>
      <c r="AY158" s="19" t="s">
        <v>191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88</v>
      </c>
      <c r="BK158" s="158">
        <f>ROUND(I158*H158,2)</f>
        <v>0</v>
      </c>
      <c r="BL158" s="19" t="s">
        <v>296</v>
      </c>
      <c r="BM158" s="157" t="s">
        <v>2381</v>
      </c>
    </row>
    <row r="159" spans="1:47" s="2" customFormat="1" ht="18">
      <c r="A159" s="35"/>
      <c r="B159" s="36"/>
      <c r="C159" s="35"/>
      <c r="D159" s="160" t="s">
        <v>229</v>
      </c>
      <c r="E159" s="35"/>
      <c r="F159" s="176" t="s">
        <v>2382</v>
      </c>
      <c r="G159" s="35"/>
      <c r="H159" s="35"/>
      <c r="I159" s="177"/>
      <c r="J159" s="35"/>
      <c r="K159" s="35"/>
      <c r="L159" s="36"/>
      <c r="M159" s="211"/>
      <c r="N159" s="212"/>
      <c r="O159" s="200"/>
      <c r="P159" s="200"/>
      <c r="Q159" s="200"/>
      <c r="R159" s="200"/>
      <c r="S159" s="200"/>
      <c r="T159" s="21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9" t="s">
        <v>229</v>
      </c>
      <c r="AU159" s="19" t="s">
        <v>22</v>
      </c>
    </row>
    <row r="160" spans="1:31" s="2" customFormat="1" ht="7" customHeight="1">
      <c r="A160" s="35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36"/>
      <c r="M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</sheetData>
  <autoFilter ref="C93:K159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151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2253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2383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ROUND(J92,2)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ROUND((SUM(BE92:BE129)),2)</f>
        <v>0</v>
      </c>
      <c r="G35" s="35"/>
      <c r="H35" s="35"/>
      <c r="I35" s="104">
        <v>0.21</v>
      </c>
      <c r="J35" s="103">
        <f>ROUND(((SUM(BE92:BE129))*I35),2)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ROUND((SUM(BF92:BF129)),2)</f>
        <v>0</v>
      </c>
      <c r="G36" s="35"/>
      <c r="H36" s="35"/>
      <c r="I36" s="104">
        <v>0.15</v>
      </c>
      <c r="J36" s="103">
        <f>ROUND(((SUM(BF92:BF129))*I36),2)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ROUND((SUM(BG92:BG129)),2)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ROUND((SUM(BH92:BH129)),2)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ROUND((SUM(BI92:BI129)),2)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2253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402 - Příprava chrániček pro metropolitní síť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J92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J93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J94</f>
        <v>0</v>
      </c>
      <c r="L65" s="118"/>
    </row>
    <row r="66" spans="2:12" s="10" customFormat="1" ht="19.9" customHeight="1">
      <c r="B66" s="118"/>
      <c r="D66" s="119" t="s">
        <v>872</v>
      </c>
      <c r="E66" s="120"/>
      <c r="F66" s="120"/>
      <c r="G66" s="120"/>
      <c r="H66" s="120"/>
      <c r="I66" s="120"/>
      <c r="J66" s="121">
        <f>J107</f>
        <v>0</v>
      </c>
      <c r="L66" s="118"/>
    </row>
    <row r="67" spans="2:12" s="10" customFormat="1" ht="19.9" customHeight="1">
      <c r="B67" s="118"/>
      <c r="D67" s="119" t="s">
        <v>175</v>
      </c>
      <c r="E67" s="120"/>
      <c r="F67" s="120"/>
      <c r="G67" s="120"/>
      <c r="H67" s="120"/>
      <c r="I67" s="120"/>
      <c r="J67" s="121">
        <f>J111</f>
        <v>0</v>
      </c>
      <c r="L67" s="118"/>
    </row>
    <row r="68" spans="2:12" s="9" customFormat="1" ht="25" customHeight="1">
      <c r="B68" s="114"/>
      <c r="D68" s="115" t="s">
        <v>783</v>
      </c>
      <c r="E68" s="116"/>
      <c r="F68" s="116"/>
      <c r="G68" s="116"/>
      <c r="H68" s="116"/>
      <c r="I68" s="116"/>
      <c r="J68" s="117">
        <f>J114</f>
        <v>0</v>
      </c>
      <c r="L68" s="114"/>
    </row>
    <row r="69" spans="2:12" s="10" customFormat="1" ht="19.9" customHeight="1">
      <c r="B69" s="118"/>
      <c r="D69" s="119" t="s">
        <v>1573</v>
      </c>
      <c r="E69" s="120"/>
      <c r="F69" s="120"/>
      <c r="G69" s="120"/>
      <c r="H69" s="120"/>
      <c r="I69" s="120"/>
      <c r="J69" s="121">
        <f>J115</f>
        <v>0</v>
      </c>
      <c r="L69" s="118"/>
    </row>
    <row r="70" spans="2:12" s="10" customFormat="1" ht="19.9" customHeight="1">
      <c r="B70" s="118"/>
      <c r="D70" s="119" t="s">
        <v>2255</v>
      </c>
      <c r="E70" s="120"/>
      <c r="F70" s="120"/>
      <c r="G70" s="120"/>
      <c r="H70" s="120"/>
      <c r="I70" s="120"/>
      <c r="J70" s="121">
        <f>J121</f>
        <v>0</v>
      </c>
      <c r="L70" s="118"/>
    </row>
    <row r="71" spans="1:31" s="2" customFormat="1" ht="21.75" customHeight="1">
      <c r="A71" s="35"/>
      <c r="B71" s="36"/>
      <c r="C71" s="35"/>
      <c r="D71" s="35"/>
      <c r="E71" s="35"/>
      <c r="F71" s="35"/>
      <c r="G71" s="35"/>
      <c r="H71" s="35"/>
      <c r="I71" s="35"/>
      <c r="J71" s="35"/>
      <c r="K71" s="35"/>
      <c r="L71" s="9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7" customHeight="1">
      <c r="A72" s="35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9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6" spans="1:31" s="2" customFormat="1" ht="7" customHeight="1">
      <c r="A76" s="35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5" customHeight="1">
      <c r="A77" s="35"/>
      <c r="B77" s="36"/>
      <c r="C77" s="23" t="s">
        <v>176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7" customHeight="1">
      <c r="A78" s="35"/>
      <c r="B78" s="36"/>
      <c r="C78" s="35"/>
      <c r="D78" s="35"/>
      <c r="E78" s="35"/>
      <c r="F78" s="35"/>
      <c r="G78" s="35"/>
      <c r="H78" s="35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17</v>
      </c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5"/>
      <c r="D80" s="35"/>
      <c r="E80" s="337" t="str">
        <f>E7</f>
        <v>Výstavba ZTV Za Školou II. etapa - aktualizace</v>
      </c>
      <c r="F80" s="338"/>
      <c r="G80" s="338"/>
      <c r="H80" s="338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2:12" s="1" customFormat="1" ht="12" customHeight="1">
      <c r="B81" s="22"/>
      <c r="C81" s="29" t="s">
        <v>162</v>
      </c>
      <c r="L81" s="22"/>
    </row>
    <row r="82" spans="1:31" s="2" customFormat="1" ht="16.5" customHeight="1">
      <c r="A82" s="35"/>
      <c r="B82" s="36"/>
      <c r="C82" s="35"/>
      <c r="D82" s="35"/>
      <c r="E82" s="337" t="s">
        <v>2253</v>
      </c>
      <c r="F82" s="339"/>
      <c r="G82" s="339"/>
      <c r="H82" s="339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29" t="s">
        <v>164</v>
      </c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5"/>
      <c r="D84" s="35"/>
      <c r="E84" s="295" t="str">
        <f>E11</f>
        <v>SO 402 - Příprava chrániček pro metropolitní síť</v>
      </c>
      <c r="F84" s="339"/>
      <c r="G84" s="339"/>
      <c r="H84" s="339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23</v>
      </c>
      <c r="D86" s="35"/>
      <c r="E86" s="35"/>
      <c r="F86" s="27" t="str">
        <f>F14</f>
        <v>Dačice</v>
      </c>
      <c r="G86" s="35"/>
      <c r="H86" s="35"/>
      <c r="I86" s="29" t="s">
        <v>25</v>
      </c>
      <c r="J86" s="53" t="str">
        <f>IF(J14="","",J14)</f>
        <v>3. 1. 2022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7" customHeight="1">
      <c r="A87" s="35"/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40" customHeight="1">
      <c r="A88" s="35"/>
      <c r="B88" s="36"/>
      <c r="C88" s="29" t="s">
        <v>31</v>
      </c>
      <c r="D88" s="35"/>
      <c r="E88" s="35"/>
      <c r="F88" s="27" t="str">
        <f>E17</f>
        <v>Město Dačice, Krajířova 27, 38013 Dačice</v>
      </c>
      <c r="G88" s="35"/>
      <c r="H88" s="35"/>
      <c r="I88" s="29" t="s">
        <v>38</v>
      </c>
      <c r="J88" s="33" t="str">
        <f>E23</f>
        <v>Ing. arch. Martin Jirovský Ph.D., MBA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40" customHeight="1">
      <c r="A89" s="35"/>
      <c r="B89" s="36"/>
      <c r="C89" s="29" t="s">
        <v>36</v>
      </c>
      <c r="D89" s="35"/>
      <c r="E89" s="35"/>
      <c r="F89" s="27" t="str">
        <f>IF(E20="","",E20)</f>
        <v>Vyplň údaj</v>
      </c>
      <c r="G89" s="35"/>
      <c r="H89" s="35"/>
      <c r="I89" s="29" t="s">
        <v>42</v>
      </c>
      <c r="J89" s="33" t="str">
        <f>E26</f>
        <v>Ateliér M.A.A.T., s.r.o.; Petra Stejskalová</v>
      </c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2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22"/>
      <c r="B91" s="123"/>
      <c r="C91" s="124" t="s">
        <v>177</v>
      </c>
      <c r="D91" s="125" t="s">
        <v>66</v>
      </c>
      <c r="E91" s="125" t="s">
        <v>62</v>
      </c>
      <c r="F91" s="125" t="s">
        <v>63</v>
      </c>
      <c r="G91" s="125" t="s">
        <v>178</v>
      </c>
      <c r="H91" s="125" t="s">
        <v>179</v>
      </c>
      <c r="I91" s="125" t="s">
        <v>180</v>
      </c>
      <c r="J91" s="125" t="s">
        <v>168</v>
      </c>
      <c r="K91" s="126" t="s">
        <v>181</v>
      </c>
      <c r="L91" s="127"/>
      <c r="M91" s="60" t="s">
        <v>3</v>
      </c>
      <c r="N91" s="61" t="s">
        <v>51</v>
      </c>
      <c r="O91" s="61" t="s">
        <v>182</v>
      </c>
      <c r="P91" s="61" t="s">
        <v>183</v>
      </c>
      <c r="Q91" s="61" t="s">
        <v>184</v>
      </c>
      <c r="R91" s="61" t="s">
        <v>185</v>
      </c>
      <c r="S91" s="61" t="s">
        <v>186</v>
      </c>
      <c r="T91" s="62" t="s">
        <v>187</v>
      </c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</row>
    <row r="92" spans="1:63" s="2" customFormat="1" ht="22.75" customHeight="1">
      <c r="A92" s="35"/>
      <c r="B92" s="36"/>
      <c r="C92" s="67" t="s">
        <v>188</v>
      </c>
      <c r="D92" s="35"/>
      <c r="E92" s="35"/>
      <c r="F92" s="35"/>
      <c r="G92" s="35"/>
      <c r="H92" s="35"/>
      <c r="I92" s="35"/>
      <c r="J92" s="128">
        <f>BK92</f>
        <v>0</v>
      </c>
      <c r="K92" s="35"/>
      <c r="L92" s="36"/>
      <c r="M92" s="63"/>
      <c r="N92" s="54"/>
      <c r="O92" s="64"/>
      <c r="P92" s="129">
        <f>P93+P114</f>
        <v>0</v>
      </c>
      <c r="Q92" s="64"/>
      <c r="R92" s="129">
        <f>R93+R114</f>
        <v>157.84372000000002</v>
      </c>
      <c r="S92" s="64"/>
      <c r="T92" s="130">
        <f>T93+T114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9" t="s">
        <v>80</v>
      </c>
      <c r="AU92" s="19" t="s">
        <v>169</v>
      </c>
      <c r="BK92" s="131">
        <f>BK93+BK114</f>
        <v>0</v>
      </c>
    </row>
    <row r="93" spans="2:63" s="12" customFormat="1" ht="25.9" customHeight="1">
      <c r="B93" s="132"/>
      <c r="D93" s="133" t="s">
        <v>80</v>
      </c>
      <c r="E93" s="134" t="s">
        <v>189</v>
      </c>
      <c r="F93" s="134" t="s">
        <v>190</v>
      </c>
      <c r="I93" s="135"/>
      <c r="J93" s="136">
        <f>BK93</f>
        <v>0</v>
      </c>
      <c r="L93" s="132"/>
      <c r="M93" s="137"/>
      <c r="N93" s="138"/>
      <c r="O93" s="138"/>
      <c r="P93" s="139">
        <f>P94+P107+P111</f>
        <v>0</v>
      </c>
      <c r="Q93" s="138"/>
      <c r="R93" s="139">
        <f>R94+R107+R111</f>
        <v>156.94651000000002</v>
      </c>
      <c r="S93" s="138"/>
      <c r="T93" s="140">
        <f>T94+T107+T111</f>
        <v>0</v>
      </c>
      <c r="AR93" s="133" t="s">
        <v>88</v>
      </c>
      <c r="AT93" s="141" t="s">
        <v>80</v>
      </c>
      <c r="AU93" s="141" t="s">
        <v>81</v>
      </c>
      <c r="AY93" s="133" t="s">
        <v>191</v>
      </c>
      <c r="BK93" s="142">
        <f>BK94+BK107+BK111</f>
        <v>0</v>
      </c>
    </row>
    <row r="94" spans="2:63" s="12" customFormat="1" ht="22.75" customHeight="1">
      <c r="B94" s="132"/>
      <c r="D94" s="133" t="s">
        <v>80</v>
      </c>
      <c r="E94" s="143" t="s">
        <v>88</v>
      </c>
      <c r="F94" s="143" t="s">
        <v>192</v>
      </c>
      <c r="I94" s="135"/>
      <c r="J94" s="144">
        <f>BK94</f>
        <v>0</v>
      </c>
      <c r="L94" s="132"/>
      <c r="M94" s="137"/>
      <c r="N94" s="138"/>
      <c r="O94" s="138"/>
      <c r="P94" s="139">
        <f>SUM(P95:P106)</f>
        <v>0</v>
      </c>
      <c r="Q94" s="138"/>
      <c r="R94" s="139">
        <f>SUM(R95:R106)</f>
        <v>156.8</v>
      </c>
      <c r="S94" s="138"/>
      <c r="T94" s="140">
        <f>SUM(T95:T106)</f>
        <v>0</v>
      </c>
      <c r="AR94" s="133" t="s">
        <v>88</v>
      </c>
      <c r="AT94" s="141" t="s">
        <v>80</v>
      </c>
      <c r="AU94" s="141" t="s">
        <v>88</v>
      </c>
      <c r="AY94" s="133" t="s">
        <v>191</v>
      </c>
      <c r="BK94" s="142">
        <f>SUM(BK95:BK106)</f>
        <v>0</v>
      </c>
    </row>
    <row r="95" spans="1:65" s="2" customFormat="1" ht="24.15" customHeight="1">
      <c r="A95" s="35"/>
      <c r="B95" s="145"/>
      <c r="C95" s="146" t="s">
        <v>88</v>
      </c>
      <c r="D95" s="146" t="s">
        <v>193</v>
      </c>
      <c r="E95" s="147" t="s">
        <v>2258</v>
      </c>
      <c r="F95" s="148" t="s">
        <v>2259</v>
      </c>
      <c r="G95" s="149" t="s">
        <v>208</v>
      </c>
      <c r="H95" s="150">
        <v>117.6</v>
      </c>
      <c r="I95" s="151"/>
      <c r="J95" s="152">
        <f>ROUND(I95*H95,2)</f>
        <v>0</v>
      </c>
      <c r="K95" s="148" t="s">
        <v>197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198</v>
      </c>
      <c r="AT95" s="157" t="s">
        <v>193</v>
      </c>
      <c r="AU95" s="157" t="s">
        <v>22</v>
      </c>
      <c r="AY95" s="19" t="s">
        <v>191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198</v>
      </c>
      <c r="BM95" s="157" t="s">
        <v>2384</v>
      </c>
    </row>
    <row r="96" spans="2:51" s="13" customFormat="1" ht="10">
      <c r="B96" s="159"/>
      <c r="D96" s="160" t="s">
        <v>200</v>
      </c>
      <c r="E96" s="161" t="s">
        <v>3</v>
      </c>
      <c r="F96" s="162" t="s">
        <v>2385</v>
      </c>
      <c r="H96" s="163">
        <v>117.6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200</v>
      </c>
      <c r="AU96" s="161" t="s">
        <v>22</v>
      </c>
      <c r="AV96" s="13" t="s">
        <v>22</v>
      </c>
      <c r="AW96" s="13" t="s">
        <v>41</v>
      </c>
      <c r="AX96" s="13" t="s">
        <v>88</v>
      </c>
      <c r="AY96" s="161" t="s">
        <v>191</v>
      </c>
    </row>
    <row r="97" spans="1:65" s="2" customFormat="1" ht="37.75" customHeight="1">
      <c r="A97" s="35"/>
      <c r="B97" s="145"/>
      <c r="C97" s="146" t="s">
        <v>22</v>
      </c>
      <c r="D97" s="146" t="s">
        <v>193</v>
      </c>
      <c r="E97" s="147" t="s">
        <v>239</v>
      </c>
      <c r="F97" s="148" t="s">
        <v>240</v>
      </c>
      <c r="G97" s="149" t="s">
        <v>208</v>
      </c>
      <c r="H97" s="150">
        <v>78.4</v>
      </c>
      <c r="I97" s="151"/>
      <c r="J97" s="152">
        <f>ROUND(I97*H97,2)</f>
        <v>0</v>
      </c>
      <c r="K97" s="148" t="s">
        <v>197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0</v>
      </c>
      <c r="R97" s="155">
        <f>Q97*H97</f>
        <v>0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198</v>
      </c>
      <c r="AT97" s="157" t="s">
        <v>193</v>
      </c>
      <c r="AU97" s="157" t="s">
        <v>22</v>
      </c>
      <c r="AY97" s="19" t="s">
        <v>191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198</v>
      </c>
      <c r="BM97" s="157" t="s">
        <v>2386</v>
      </c>
    </row>
    <row r="98" spans="2:51" s="13" customFormat="1" ht="10">
      <c r="B98" s="159"/>
      <c r="D98" s="160" t="s">
        <v>200</v>
      </c>
      <c r="E98" s="161" t="s">
        <v>3</v>
      </c>
      <c r="F98" s="162" t="s">
        <v>2387</v>
      </c>
      <c r="H98" s="163">
        <v>78.4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200</v>
      </c>
      <c r="AU98" s="161" t="s">
        <v>22</v>
      </c>
      <c r="AV98" s="13" t="s">
        <v>22</v>
      </c>
      <c r="AW98" s="13" t="s">
        <v>41</v>
      </c>
      <c r="AX98" s="13" t="s">
        <v>88</v>
      </c>
      <c r="AY98" s="161" t="s">
        <v>191</v>
      </c>
    </row>
    <row r="99" spans="1:65" s="2" customFormat="1" ht="24.15" customHeight="1">
      <c r="A99" s="35"/>
      <c r="B99" s="145"/>
      <c r="C99" s="146" t="s">
        <v>215</v>
      </c>
      <c r="D99" s="146" t="s">
        <v>193</v>
      </c>
      <c r="E99" s="147" t="s">
        <v>250</v>
      </c>
      <c r="F99" s="148" t="s">
        <v>251</v>
      </c>
      <c r="G99" s="149" t="s">
        <v>252</v>
      </c>
      <c r="H99" s="150">
        <v>156.8</v>
      </c>
      <c r="I99" s="151"/>
      <c r="J99" s="152">
        <f>ROUND(I99*H99,2)</f>
        <v>0</v>
      </c>
      <c r="K99" s="148" t="s">
        <v>197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198</v>
      </c>
      <c r="AT99" s="157" t="s">
        <v>193</v>
      </c>
      <c r="AU99" s="157" t="s">
        <v>22</v>
      </c>
      <c r="AY99" s="19" t="s">
        <v>191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198</v>
      </c>
      <c r="BM99" s="157" t="s">
        <v>2388</v>
      </c>
    </row>
    <row r="100" spans="2:51" s="13" customFormat="1" ht="10">
      <c r="B100" s="159"/>
      <c r="D100" s="160" t="s">
        <v>200</v>
      </c>
      <c r="E100" s="161" t="s">
        <v>3</v>
      </c>
      <c r="F100" s="162" t="s">
        <v>2389</v>
      </c>
      <c r="H100" s="163">
        <v>156.8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200</v>
      </c>
      <c r="AU100" s="161" t="s">
        <v>22</v>
      </c>
      <c r="AV100" s="13" t="s">
        <v>22</v>
      </c>
      <c r="AW100" s="13" t="s">
        <v>41</v>
      </c>
      <c r="AX100" s="13" t="s">
        <v>88</v>
      </c>
      <c r="AY100" s="161" t="s">
        <v>191</v>
      </c>
    </row>
    <row r="101" spans="1:65" s="2" customFormat="1" ht="24.15" customHeight="1">
      <c r="A101" s="35"/>
      <c r="B101" s="145"/>
      <c r="C101" s="146" t="s">
        <v>198</v>
      </c>
      <c r="D101" s="146" t="s">
        <v>193</v>
      </c>
      <c r="E101" s="147" t="s">
        <v>2266</v>
      </c>
      <c r="F101" s="148" t="s">
        <v>900</v>
      </c>
      <c r="G101" s="149" t="s">
        <v>208</v>
      </c>
      <c r="H101" s="150">
        <v>39.2</v>
      </c>
      <c r="I101" s="151"/>
      <c r="J101" s="152">
        <f>ROUND(I101*H101,2)</f>
        <v>0</v>
      </c>
      <c r="K101" s="148" t="s">
        <v>197</v>
      </c>
      <c r="L101" s="36"/>
      <c r="M101" s="153" t="s">
        <v>3</v>
      </c>
      <c r="N101" s="154" t="s">
        <v>52</v>
      </c>
      <c r="O101" s="56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57" t="s">
        <v>198</v>
      </c>
      <c r="AT101" s="157" t="s">
        <v>193</v>
      </c>
      <c r="AU101" s="157" t="s">
        <v>22</v>
      </c>
      <c r="AY101" s="19" t="s">
        <v>191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88</v>
      </c>
      <c r="BK101" s="158">
        <f>ROUND(I101*H101,2)</f>
        <v>0</v>
      </c>
      <c r="BL101" s="19" t="s">
        <v>198</v>
      </c>
      <c r="BM101" s="157" t="s">
        <v>2390</v>
      </c>
    </row>
    <row r="102" spans="2:51" s="13" customFormat="1" ht="10">
      <c r="B102" s="159"/>
      <c r="D102" s="160" t="s">
        <v>200</v>
      </c>
      <c r="E102" s="161" t="s">
        <v>3</v>
      </c>
      <c r="F102" s="162" t="s">
        <v>2391</v>
      </c>
      <c r="H102" s="163">
        <v>39.2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200</v>
      </c>
      <c r="AU102" s="161" t="s">
        <v>22</v>
      </c>
      <c r="AV102" s="13" t="s">
        <v>22</v>
      </c>
      <c r="AW102" s="13" t="s">
        <v>41</v>
      </c>
      <c r="AX102" s="13" t="s">
        <v>88</v>
      </c>
      <c r="AY102" s="161" t="s">
        <v>191</v>
      </c>
    </row>
    <row r="103" spans="1:65" s="2" customFormat="1" ht="37.75" customHeight="1">
      <c r="A103" s="35"/>
      <c r="B103" s="145"/>
      <c r="C103" s="146" t="s">
        <v>225</v>
      </c>
      <c r="D103" s="146" t="s">
        <v>193</v>
      </c>
      <c r="E103" s="147" t="s">
        <v>1171</v>
      </c>
      <c r="F103" s="148" t="s">
        <v>1172</v>
      </c>
      <c r="G103" s="149" t="s">
        <v>208</v>
      </c>
      <c r="H103" s="150">
        <v>78.4</v>
      </c>
      <c r="I103" s="151"/>
      <c r="J103" s="152">
        <f>ROUND(I103*H103,2)</f>
        <v>0</v>
      </c>
      <c r="K103" s="148" t="s">
        <v>197</v>
      </c>
      <c r="L103" s="36"/>
      <c r="M103" s="153" t="s">
        <v>3</v>
      </c>
      <c r="N103" s="154" t="s">
        <v>52</v>
      </c>
      <c r="O103" s="56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7" t="s">
        <v>198</v>
      </c>
      <c r="AT103" s="157" t="s">
        <v>193</v>
      </c>
      <c r="AU103" s="157" t="s">
        <v>22</v>
      </c>
      <c r="AY103" s="19" t="s">
        <v>191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9" t="s">
        <v>88</v>
      </c>
      <c r="BK103" s="158">
        <f>ROUND(I103*H103,2)</f>
        <v>0</v>
      </c>
      <c r="BL103" s="19" t="s">
        <v>198</v>
      </c>
      <c r="BM103" s="157" t="s">
        <v>2392</v>
      </c>
    </row>
    <row r="104" spans="2:51" s="13" customFormat="1" ht="10">
      <c r="B104" s="159"/>
      <c r="D104" s="160" t="s">
        <v>200</v>
      </c>
      <c r="E104" s="161" t="s">
        <v>3</v>
      </c>
      <c r="F104" s="162" t="s">
        <v>2393</v>
      </c>
      <c r="H104" s="163">
        <v>78.4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200</v>
      </c>
      <c r="AU104" s="161" t="s">
        <v>22</v>
      </c>
      <c r="AV104" s="13" t="s">
        <v>22</v>
      </c>
      <c r="AW104" s="13" t="s">
        <v>41</v>
      </c>
      <c r="AX104" s="13" t="s">
        <v>88</v>
      </c>
      <c r="AY104" s="161" t="s">
        <v>191</v>
      </c>
    </row>
    <row r="105" spans="1:65" s="2" customFormat="1" ht="14.4" customHeight="1">
      <c r="A105" s="35"/>
      <c r="B105" s="145"/>
      <c r="C105" s="180" t="s">
        <v>232</v>
      </c>
      <c r="D105" s="180" t="s">
        <v>264</v>
      </c>
      <c r="E105" s="181" t="s">
        <v>2271</v>
      </c>
      <c r="F105" s="182" t="s">
        <v>2272</v>
      </c>
      <c r="G105" s="183" t="s">
        <v>252</v>
      </c>
      <c r="H105" s="184">
        <v>156.8</v>
      </c>
      <c r="I105" s="185"/>
      <c r="J105" s="186">
        <f>ROUND(I105*H105,2)</f>
        <v>0</v>
      </c>
      <c r="K105" s="182" t="s">
        <v>197</v>
      </c>
      <c r="L105" s="187"/>
      <c r="M105" s="188" t="s">
        <v>3</v>
      </c>
      <c r="N105" s="189" t="s">
        <v>52</v>
      </c>
      <c r="O105" s="56"/>
      <c r="P105" s="155">
        <f>O105*H105</f>
        <v>0</v>
      </c>
      <c r="Q105" s="155">
        <v>1</v>
      </c>
      <c r="R105" s="155">
        <f>Q105*H105</f>
        <v>156.8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244</v>
      </c>
      <c r="AT105" s="157" t="s">
        <v>264</v>
      </c>
      <c r="AU105" s="157" t="s">
        <v>22</v>
      </c>
      <c r="AY105" s="19" t="s">
        <v>191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198</v>
      </c>
      <c r="BM105" s="157" t="s">
        <v>2394</v>
      </c>
    </row>
    <row r="106" spans="2:51" s="13" customFormat="1" ht="10">
      <c r="B106" s="159"/>
      <c r="D106" s="160" t="s">
        <v>200</v>
      </c>
      <c r="E106" s="161" t="s">
        <v>3</v>
      </c>
      <c r="F106" s="162" t="s">
        <v>2389</v>
      </c>
      <c r="H106" s="163">
        <v>156.8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200</v>
      </c>
      <c r="AU106" s="161" t="s">
        <v>22</v>
      </c>
      <c r="AV106" s="13" t="s">
        <v>22</v>
      </c>
      <c r="AW106" s="13" t="s">
        <v>41</v>
      </c>
      <c r="AX106" s="13" t="s">
        <v>88</v>
      </c>
      <c r="AY106" s="161" t="s">
        <v>191</v>
      </c>
    </row>
    <row r="107" spans="2:63" s="12" customFormat="1" ht="22.75" customHeight="1">
      <c r="B107" s="132"/>
      <c r="D107" s="133" t="s">
        <v>80</v>
      </c>
      <c r="E107" s="143" t="s">
        <v>244</v>
      </c>
      <c r="F107" s="143" t="s">
        <v>1000</v>
      </c>
      <c r="I107" s="135"/>
      <c r="J107" s="144">
        <f>BK107</f>
        <v>0</v>
      </c>
      <c r="L107" s="132"/>
      <c r="M107" s="137"/>
      <c r="N107" s="138"/>
      <c r="O107" s="138"/>
      <c r="P107" s="139">
        <f>SUM(P108:P110)</f>
        <v>0</v>
      </c>
      <c r="Q107" s="138"/>
      <c r="R107" s="139">
        <f>SUM(R108:R110)</f>
        <v>0.14651</v>
      </c>
      <c r="S107" s="138"/>
      <c r="T107" s="140">
        <f>SUM(T108:T110)</f>
        <v>0</v>
      </c>
      <c r="AR107" s="133" t="s">
        <v>88</v>
      </c>
      <c r="AT107" s="141" t="s">
        <v>80</v>
      </c>
      <c r="AU107" s="141" t="s">
        <v>88</v>
      </c>
      <c r="AY107" s="133" t="s">
        <v>191</v>
      </c>
      <c r="BK107" s="142">
        <f>SUM(BK108:BK110)</f>
        <v>0</v>
      </c>
    </row>
    <row r="108" spans="1:65" s="2" customFormat="1" ht="14.4" customHeight="1">
      <c r="A108" s="35"/>
      <c r="B108" s="145"/>
      <c r="C108" s="146" t="s">
        <v>238</v>
      </c>
      <c r="D108" s="146" t="s">
        <v>193</v>
      </c>
      <c r="E108" s="147" t="s">
        <v>2278</v>
      </c>
      <c r="F108" s="148" t="s">
        <v>2279</v>
      </c>
      <c r="G108" s="149" t="s">
        <v>222</v>
      </c>
      <c r="H108" s="150">
        <v>539</v>
      </c>
      <c r="I108" s="151"/>
      <c r="J108" s="152">
        <f>ROUND(I108*H108,2)</f>
        <v>0</v>
      </c>
      <c r="K108" s="148" t="s">
        <v>197</v>
      </c>
      <c r="L108" s="36"/>
      <c r="M108" s="153" t="s">
        <v>3</v>
      </c>
      <c r="N108" s="154" t="s">
        <v>52</v>
      </c>
      <c r="O108" s="56"/>
      <c r="P108" s="155">
        <f>O108*H108</f>
        <v>0</v>
      </c>
      <c r="Q108" s="155">
        <v>0.00019</v>
      </c>
      <c r="R108" s="155">
        <f>Q108*H108</f>
        <v>0.10241</v>
      </c>
      <c r="S108" s="155">
        <v>0</v>
      </c>
      <c r="T108" s="15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7" t="s">
        <v>198</v>
      </c>
      <c r="AT108" s="157" t="s">
        <v>193</v>
      </c>
      <c r="AU108" s="157" t="s">
        <v>22</v>
      </c>
      <c r="AY108" s="19" t="s">
        <v>191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9" t="s">
        <v>88</v>
      </c>
      <c r="BK108" s="158">
        <f>ROUND(I108*H108,2)</f>
        <v>0</v>
      </c>
      <c r="BL108" s="19" t="s">
        <v>198</v>
      </c>
      <c r="BM108" s="157" t="s">
        <v>2395</v>
      </c>
    </row>
    <row r="109" spans="2:51" s="13" customFormat="1" ht="10">
      <c r="B109" s="159"/>
      <c r="D109" s="160" t="s">
        <v>200</v>
      </c>
      <c r="E109" s="161" t="s">
        <v>3</v>
      </c>
      <c r="F109" s="162" t="s">
        <v>2396</v>
      </c>
      <c r="H109" s="163">
        <v>539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200</v>
      </c>
      <c r="AU109" s="161" t="s">
        <v>22</v>
      </c>
      <c r="AV109" s="13" t="s">
        <v>22</v>
      </c>
      <c r="AW109" s="13" t="s">
        <v>41</v>
      </c>
      <c r="AX109" s="13" t="s">
        <v>88</v>
      </c>
      <c r="AY109" s="161" t="s">
        <v>191</v>
      </c>
    </row>
    <row r="110" spans="1:65" s="2" customFormat="1" ht="14.4" customHeight="1">
      <c r="A110" s="35"/>
      <c r="B110" s="145"/>
      <c r="C110" s="146" t="s">
        <v>244</v>
      </c>
      <c r="D110" s="146" t="s">
        <v>193</v>
      </c>
      <c r="E110" s="147" t="s">
        <v>1756</v>
      </c>
      <c r="F110" s="148" t="s">
        <v>1757</v>
      </c>
      <c r="G110" s="149" t="s">
        <v>222</v>
      </c>
      <c r="H110" s="150">
        <v>490</v>
      </c>
      <c r="I110" s="151"/>
      <c r="J110" s="152">
        <f>ROUND(I110*H110,2)</f>
        <v>0</v>
      </c>
      <c r="K110" s="148" t="s">
        <v>197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9E-05</v>
      </c>
      <c r="R110" s="155">
        <f>Q110*H110</f>
        <v>0.0441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198</v>
      </c>
      <c r="AT110" s="157" t="s">
        <v>193</v>
      </c>
      <c r="AU110" s="157" t="s">
        <v>22</v>
      </c>
      <c r="AY110" s="19" t="s">
        <v>191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198</v>
      </c>
      <c r="BM110" s="157" t="s">
        <v>2397</v>
      </c>
    </row>
    <row r="111" spans="2:63" s="12" customFormat="1" ht="22.75" customHeight="1">
      <c r="B111" s="132"/>
      <c r="D111" s="133" t="s">
        <v>80</v>
      </c>
      <c r="E111" s="143" t="s">
        <v>465</v>
      </c>
      <c r="F111" s="143" t="s">
        <v>466</v>
      </c>
      <c r="I111" s="135"/>
      <c r="J111" s="144">
        <f>BK111</f>
        <v>0</v>
      </c>
      <c r="L111" s="132"/>
      <c r="M111" s="137"/>
      <c r="N111" s="138"/>
      <c r="O111" s="138"/>
      <c r="P111" s="139">
        <f>SUM(P112:P113)</f>
        <v>0</v>
      </c>
      <c r="Q111" s="138"/>
      <c r="R111" s="139">
        <f>SUM(R112:R113)</f>
        <v>0</v>
      </c>
      <c r="S111" s="138"/>
      <c r="T111" s="140">
        <f>SUM(T112:T113)</f>
        <v>0</v>
      </c>
      <c r="AR111" s="133" t="s">
        <v>88</v>
      </c>
      <c r="AT111" s="141" t="s">
        <v>80</v>
      </c>
      <c r="AU111" s="141" t="s">
        <v>88</v>
      </c>
      <c r="AY111" s="133" t="s">
        <v>191</v>
      </c>
      <c r="BK111" s="142">
        <f>SUM(BK112:BK113)</f>
        <v>0</v>
      </c>
    </row>
    <row r="112" spans="1:65" s="2" customFormat="1" ht="24.15" customHeight="1">
      <c r="A112" s="35"/>
      <c r="B112" s="145"/>
      <c r="C112" s="146" t="s">
        <v>249</v>
      </c>
      <c r="D112" s="146" t="s">
        <v>193</v>
      </c>
      <c r="E112" s="147" t="s">
        <v>1353</v>
      </c>
      <c r="F112" s="148" t="s">
        <v>1354</v>
      </c>
      <c r="G112" s="149" t="s">
        <v>252</v>
      </c>
      <c r="H112" s="150">
        <v>157.844</v>
      </c>
      <c r="I112" s="151"/>
      <c r="J112" s="152">
        <f>ROUND(I112*H112,2)</f>
        <v>0</v>
      </c>
      <c r="K112" s="148" t="s">
        <v>197</v>
      </c>
      <c r="L112" s="36"/>
      <c r="M112" s="153" t="s">
        <v>3</v>
      </c>
      <c r="N112" s="154" t="s">
        <v>52</v>
      </c>
      <c r="O112" s="56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7" t="s">
        <v>198</v>
      </c>
      <c r="AT112" s="157" t="s">
        <v>193</v>
      </c>
      <c r="AU112" s="157" t="s">
        <v>22</v>
      </c>
      <c r="AY112" s="19" t="s">
        <v>191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88</v>
      </c>
      <c r="BK112" s="158">
        <f>ROUND(I112*H112,2)</f>
        <v>0</v>
      </c>
      <c r="BL112" s="19" t="s">
        <v>198</v>
      </c>
      <c r="BM112" s="157" t="s">
        <v>2398</v>
      </c>
    </row>
    <row r="113" spans="1:65" s="2" customFormat="1" ht="24.15" customHeight="1">
      <c r="A113" s="35"/>
      <c r="B113" s="145"/>
      <c r="C113" s="146" t="s">
        <v>255</v>
      </c>
      <c r="D113" s="146" t="s">
        <v>193</v>
      </c>
      <c r="E113" s="147" t="s">
        <v>2288</v>
      </c>
      <c r="F113" s="148" t="s">
        <v>2289</v>
      </c>
      <c r="G113" s="149" t="s">
        <v>252</v>
      </c>
      <c r="H113" s="150">
        <v>157.844</v>
      </c>
      <c r="I113" s="151"/>
      <c r="J113" s="152">
        <f>ROUND(I113*H113,2)</f>
        <v>0</v>
      </c>
      <c r="K113" s="148" t="s">
        <v>197</v>
      </c>
      <c r="L113" s="36"/>
      <c r="M113" s="153" t="s">
        <v>3</v>
      </c>
      <c r="N113" s="154" t="s">
        <v>52</v>
      </c>
      <c r="O113" s="56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198</v>
      </c>
      <c r="AT113" s="157" t="s">
        <v>193</v>
      </c>
      <c r="AU113" s="157" t="s">
        <v>22</v>
      </c>
      <c r="AY113" s="19" t="s">
        <v>191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198</v>
      </c>
      <c r="BM113" s="157" t="s">
        <v>2399</v>
      </c>
    </row>
    <row r="114" spans="2:63" s="12" customFormat="1" ht="25.9" customHeight="1">
      <c r="B114" s="132"/>
      <c r="D114" s="133" t="s">
        <v>80</v>
      </c>
      <c r="E114" s="134" t="s">
        <v>813</v>
      </c>
      <c r="F114" s="134" t="s">
        <v>814</v>
      </c>
      <c r="I114" s="135"/>
      <c r="J114" s="136">
        <f>BK114</f>
        <v>0</v>
      </c>
      <c r="L114" s="132"/>
      <c r="M114" s="137"/>
      <c r="N114" s="138"/>
      <c r="O114" s="138"/>
      <c r="P114" s="139">
        <f>P115+P121</f>
        <v>0</v>
      </c>
      <c r="Q114" s="138"/>
      <c r="R114" s="139">
        <f>R115+R121</f>
        <v>0.8972100000000001</v>
      </c>
      <c r="S114" s="138"/>
      <c r="T114" s="140">
        <f>T115+T121</f>
        <v>0</v>
      </c>
      <c r="AR114" s="133" t="s">
        <v>22</v>
      </c>
      <c r="AT114" s="141" t="s">
        <v>80</v>
      </c>
      <c r="AU114" s="141" t="s">
        <v>81</v>
      </c>
      <c r="AY114" s="133" t="s">
        <v>191</v>
      </c>
      <c r="BK114" s="142">
        <f>BK115+BK121</f>
        <v>0</v>
      </c>
    </row>
    <row r="115" spans="2:63" s="12" customFormat="1" ht="22.75" customHeight="1">
      <c r="B115" s="132"/>
      <c r="D115" s="133" t="s">
        <v>80</v>
      </c>
      <c r="E115" s="143" t="s">
        <v>1784</v>
      </c>
      <c r="F115" s="143" t="s">
        <v>1785</v>
      </c>
      <c r="I115" s="135"/>
      <c r="J115" s="144">
        <f>BK115</f>
        <v>0</v>
      </c>
      <c r="L115" s="132"/>
      <c r="M115" s="137"/>
      <c r="N115" s="138"/>
      <c r="O115" s="138"/>
      <c r="P115" s="139">
        <f>SUM(P116:P120)</f>
        <v>0</v>
      </c>
      <c r="Q115" s="138"/>
      <c r="R115" s="139">
        <f>SUM(R116:R120)</f>
        <v>0.51597</v>
      </c>
      <c r="S115" s="138"/>
      <c r="T115" s="140">
        <f>SUM(T116:T120)</f>
        <v>0</v>
      </c>
      <c r="AR115" s="133" t="s">
        <v>22</v>
      </c>
      <c r="AT115" s="141" t="s">
        <v>80</v>
      </c>
      <c r="AU115" s="141" t="s">
        <v>88</v>
      </c>
      <c r="AY115" s="133" t="s">
        <v>191</v>
      </c>
      <c r="BK115" s="142">
        <f>SUM(BK116:BK120)</f>
        <v>0</v>
      </c>
    </row>
    <row r="116" spans="1:65" s="2" customFormat="1" ht="24.15" customHeight="1">
      <c r="A116" s="35"/>
      <c r="B116" s="145"/>
      <c r="C116" s="146" t="s">
        <v>263</v>
      </c>
      <c r="D116" s="146" t="s">
        <v>193</v>
      </c>
      <c r="E116" s="147" t="s">
        <v>2291</v>
      </c>
      <c r="F116" s="148" t="s">
        <v>2292</v>
      </c>
      <c r="G116" s="149" t="s">
        <v>222</v>
      </c>
      <c r="H116" s="150">
        <v>1820</v>
      </c>
      <c r="I116" s="151"/>
      <c r="J116" s="152">
        <f>ROUND(I116*H116,2)</f>
        <v>0</v>
      </c>
      <c r="K116" s="148" t="s">
        <v>197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296</v>
      </c>
      <c r="AT116" s="157" t="s">
        <v>193</v>
      </c>
      <c r="AU116" s="157" t="s">
        <v>22</v>
      </c>
      <c r="AY116" s="19" t="s">
        <v>191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296</v>
      </c>
      <c r="BM116" s="157" t="s">
        <v>2400</v>
      </c>
    </row>
    <row r="117" spans="1:65" s="2" customFormat="1" ht="14.4" customHeight="1">
      <c r="A117" s="35"/>
      <c r="B117" s="145"/>
      <c r="C117" s="180" t="s">
        <v>269</v>
      </c>
      <c r="D117" s="180" t="s">
        <v>264</v>
      </c>
      <c r="E117" s="181" t="s">
        <v>2294</v>
      </c>
      <c r="F117" s="182" t="s">
        <v>2295</v>
      </c>
      <c r="G117" s="183" t="s">
        <v>222</v>
      </c>
      <c r="H117" s="184">
        <v>1911</v>
      </c>
      <c r="I117" s="185"/>
      <c r="J117" s="186">
        <f>ROUND(I117*H117,2)</f>
        <v>0</v>
      </c>
      <c r="K117" s="182" t="s">
        <v>197</v>
      </c>
      <c r="L117" s="187"/>
      <c r="M117" s="188" t="s">
        <v>3</v>
      </c>
      <c r="N117" s="189" t="s">
        <v>52</v>
      </c>
      <c r="O117" s="56"/>
      <c r="P117" s="155">
        <f>O117*H117</f>
        <v>0</v>
      </c>
      <c r="Q117" s="155">
        <v>0.00027</v>
      </c>
      <c r="R117" s="155">
        <f>Q117*H117</f>
        <v>0.51597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388</v>
      </c>
      <c r="AT117" s="157" t="s">
        <v>264</v>
      </c>
      <c r="AU117" s="157" t="s">
        <v>22</v>
      </c>
      <c r="AY117" s="19" t="s">
        <v>191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296</v>
      </c>
      <c r="BM117" s="157" t="s">
        <v>2401</v>
      </c>
    </row>
    <row r="118" spans="2:51" s="13" customFormat="1" ht="10">
      <c r="B118" s="159"/>
      <c r="D118" s="160" t="s">
        <v>200</v>
      </c>
      <c r="E118" s="161" t="s">
        <v>3</v>
      </c>
      <c r="F118" s="162" t="s">
        <v>2402</v>
      </c>
      <c r="H118" s="163">
        <v>1911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200</v>
      </c>
      <c r="AU118" s="161" t="s">
        <v>22</v>
      </c>
      <c r="AV118" s="13" t="s">
        <v>22</v>
      </c>
      <c r="AW118" s="13" t="s">
        <v>41</v>
      </c>
      <c r="AX118" s="13" t="s">
        <v>88</v>
      </c>
      <c r="AY118" s="161" t="s">
        <v>191</v>
      </c>
    </row>
    <row r="119" spans="1:65" s="2" customFormat="1" ht="24.15" customHeight="1">
      <c r="A119" s="35"/>
      <c r="B119" s="145"/>
      <c r="C119" s="146" t="s">
        <v>281</v>
      </c>
      <c r="D119" s="146" t="s">
        <v>193</v>
      </c>
      <c r="E119" s="147" t="s">
        <v>2369</v>
      </c>
      <c r="F119" s="148" t="s">
        <v>2370</v>
      </c>
      <c r="G119" s="149" t="s">
        <v>2371</v>
      </c>
      <c r="H119" s="210"/>
      <c r="I119" s="151"/>
      <c r="J119" s="152">
        <f>ROUND(I119*H119,2)</f>
        <v>0</v>
      </c>
      <c r="K119" s="148" t="s">
        <v>197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296</v>
      </c>
      <c r="AT119" s="157" t="s">
        <v>193</v>
      </c>
      <c r="AU119" s="157" t="s">
        <v>22</v>
      </c>
      <c r="AY119" s="19" t="s">
        <v>191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296</v>
      </c>
      <c r="BM119" s="157" t="s">
        <v>2403</v>
      </c>
    </row>
    <row r="120" spans="1:65" s="2" customFormat="1" ht="24.15" customHeight="1">
      <c r="A120" s="35"/>
      <c r="B120" s="145"/>
      <c r="C120" s="146" t="s">
        <v>287</v>
      </c>
      <c r="D120" s="146" t="s">
        <v>193</v>
      </c>
      <c r="E120" s="147" t="s">
        <v>2373</v>
      </c>
      <c r="F120" s="148" t="s">
        <v>2374</v>
      </c>
      <c r="G120" s="149" t="s">
        <v>2371</v>
      </c>
      <c r="H120" s="210"/>
      <c r="I120" s="151"/>
      <c r="J120" s="152">
        <f>ROUND(I120*H120,2)</f>
        <v>0</v>
      </c>
      <c r="K120" s="148" t="s">
        <v>197</v>
      </c>
      <c r="L120" s="36"/>
      <c r="M120" s="153" t="s">
        <v>3</v>
      </c>
      <c r="N120" s="154" t="s">
        <v>52</v>
      </c>
      <c r="O120" s="56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296</v>
      </c>
      <c r="AT120" s="157" t="s">
        <v>193</v>
      </c>
      <c r="AU120" s="157" t="s">
        <v>22</v>
      </c>
      <c r="AY120" s="19" t="s">
        <v>191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296</v>
      </c>
      <c r="BM120" s="157" t="s">
        <v>2404</v>
      </c>
    </row>
    <row r="121" spans="2:63" s="12" customFormat="1" ht="22.75" customHeight="1">
      <c r="B121" s="132"/>
      <c r="D121" s="133" t="s">
        <v>80</v>
      </c>
      <c r="E121" s="143" t="s">
        <v>2376</v>
      </c>
      <c r="F121" s="143" t="s">
        <v>2377</v>
      </c>
      <c r="I121" s="135"/>
      <c r="J121" s="144">
        <f>BK121</f>
        <v>0</v>
      </c>
      <c r="L121" s="132"/>
      <c r="M121" s="137"/>
      <c r="N121" s="138"/>
      <c r="O121" s="138"/>
      <c r="P121" s="139">
        <f>SUM(P122:P129)</f>
        <v>0</v>
      </c>
      <c r="Q121" s="138"/>
      <c r="R121" s="139">
        <f>SUM(R122:R129)</f>
        <v>0.38124</v>
      </c>
      <c r="S121" s="138"/>
      <c r="T121" s="140">
        <f>SUM(T122:T129)</f>
        <v>0</v>
      </c>
      <c r="AR121" s="133" t="s">
        <v>22</v>
      </c>
      <c r="AT121" s="141" t="s">
        <v>80</v>
      </c>
      <c r="AU121" s="141" t="s">
        <v>88</v>
      </c>
      <c r="AY121" s="133" t="s">
        <v>191</v>
      </c>
      <c r="BK121" s="142">
        <f>SUM(BK122:BK129)</f>
        <v>0</v>
      </c>
    </row>
    <row r="122" spans="1:65" s="2" customFormat="1" ht="14.4" customHeight="1">
      <c r="A122" s="35"/>
      <c r="B122" s="145"/>
      <c r="C122" s="146" t="s">
        <v>9</v>
      </c>
      <c r="D122" s="146" t="s">
        <v>193</v>
      </c>
      <c r="E122" s="147" t="s">
        <v>2405</v>
      </c>
      <c r="F122" s="148" t="s">
        <v>2406</v>
      </c>
      <c r="G122" s="149" t="s">
        <v>222</v>
      </c>
      <c r="H122" s="150">
        <v>2480</v>
      </c>
      <c r="I122" s="151"/>
      <c r="J122" s="152">
        <f>ROUND(I122*H122,2)</f>
        <v>0</v>
      </c>
      <c r="K122" s="148" t="s">
        <v>197</v>
      </c>
      <c r="L122" s="36"/>
      <c r="M122" s="153" t="s">
        <v>3</v>
      </c>
      <c r="N122" s="154" t="s">
        <v>52</v>
      </c>
      <c r="O122" s="56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296</v>
      </c>
      <c r="AT122" s="157" t="s">
        <v>193</v>
      </c>
      <c r="AU122" s="157" t="s">
        <v>22</v>
      </c>
      <c r="AY122" s="19" t="s">
        <v>191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9" t="s">
        <v>88</v>
      </c>
      <c r="BK122" s="158">
        <f>ROUND(I122*H122,2)</f>
        <v>0</v>
      </c>
      <c r="BL122" s="19" t="s">
        <v>296</v>
      </c>
      <c r="BM122" s="157" t="s">
        <v>2407</v>
      </c>
    </row>
    <row r="123" spans="1:65" s="2" customFormat="1" ht="14.4" customHeight="1">
      <c r="A123" s="35"/>
      <c r="B123" s="145"/>
      <c r="C123" s="180" t="s">
        <v>296</v>
      </c>
      <c r="D123" s="180" t="s">
        <v>264</v>
      </c>
      <c r="E123" s="181" t="s">
        <v>2408</v>
      </c>
      <c r="F123" s="182" t="s">
        <v>2409</v>
      </c>
      <c r="G123" s="183" t="s">
        <v>222</v>
      </c>
      <c r="H123" s="184">
        <v>2604</v>
      </c>
      <c r="I123" s="185"/>
      <c r="J123" s="186">
        <f>ROUND(I123*H123,2)</f>
        <v>0</v>
      </c>
      <c r="K123" s="182" t="s">
        <v>3</v>
      </c>
      <c r="L123" s="187"/>
      <c r="M123" s="188" t="s">
        <v>3</v>
      </c>
      <c r="N123" s="189" t="s">
        <v>52</v>
      </c>
      <c r="O123" s="56"/>
      <c r="P123" s="155">
        <f>O123*H123</f>
        <v>0</v>
      </c>
      <c r="Q123" s="155">
        <v>6E-05</v>
      </c>
      <c r="R123" s="155">
        <f>Q123*H123</f>
        <v>0.15624000000000002</v>
      </c>
      <c r="S123" s="155">
        <v>0</v>
      </c>
      <c r="T123" s="15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57" t="s">
        <v>388</v>
      </c>
      <c r="AT123" s="157" t="s">
        <v>264</v>
      </c>
      <c r="AU123" s="157" t="s">
        <v>22</v>
      </c>
      <c r="AY123" s="19" t="s">
        <v>191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9" t="s">
        <v>88</v>
      </c>
      <c r="BK123" s="158">
        <f>ROUND(I123*H123,2)</f>
        <v>0</v>
      </c>
      <c r="BL123" s="19" t="s">
        <v>296</v>
      </c>
      <c r="BM123" s="157" t="s">
        <v>2410</v>
      </c>
    </row>
    <row r="124" spans="1:47" s="2" customFormat="1" ht="63">
      <c r="A124" s="35"/>
      <c r="B124" s="36"/>
      <c r="C124" s="35"/>
      <c r="D124" s="160" t="s">
        <v>229</v>
      </c>
      <c r="E124" s="35"/>
      <c r="F124" s="176" t="s">
        <v>2411</v>
      </c>
      <c r="G124" s="35"/>
      <c r="H124" s="35"/>
      <c r="I124" s="177"/>
      <c r="J124" s="35"/>
      <c r="K124" s="35"/>
      <c r="L124" s="36"/>
      <c r="M124" s="178"/>
      <c r="N124" s="179"/>
      <c r="O124" s="56"/>
      <c r="P124" s="56"/>
      <c r="Q124" s="56"/>
      <c r="R124" s="56"/>
      <c r="S124" s="56"/>
      <c r="T124" s="57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9" t="s">
        <v>229</v>
      </c>
      <c r="AU124" s="19" t="s">
        <v>22</v>
      </c>
    </row>
    <row r="125" spans="2:51" s="13" customFormat="1" ht="10">
      <c r="B125" s="159"/>
      <c r="D125" s="160" t="s">
        <v>200</v>
      </c>
      <c r="E125" s="161" t="s">
        <v>3</v>
      </c>
      <c r="F125" s="162" t="s">
        <v>2412</v>
      </c>
      <c r="H125" s="163">
        <v>2604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200</v>
      </c>
      <c r="AU125" s="161" t="s">
        <v>22</v>
      </c>
      <c r="AV125" s="13" t="s">
        <v>22</v>
      </c>
      <c r="AW125" s="13" t="s">
        <v>41</v>
      </c>
      <c r="AX125" s="13" t="s">
        <v>88</v>
      </c>
      <c r="AY125" s="161" t="s">
        <v>191</v>
      </c>
    </row>
    <row r="126" spans="1:65" s="2" customFormat="1" ht="24.15" customHeight="1">
      <c r="A126" s="35"/>
      <c r="B126" s="145"/>
      <c r="C126" s="146" t="s">
        <v>301</v>
      </c>
      <c r="D126" s="146" t="s">
        <v>193</v>
      </c>
      <c r="E126" s="147" t="s">
        <v>2413</v>
      </c>
      <c r="F126" s="148" t="s">
        <v>2414</v>
      </c>
      <c r="G126" s="149" t="s">
        <v>391</v>
      </c>
      <c r="H126" s="150">
        <v>9</v>
      </c>
      <c r="I126" s="151"/>
      <c r="J126" s="152">
        <f>ROUND(I126*H126,2)</f>
        <v>0</v>
      </c>
      <c r="K126" s="148" t="s">
        <v>3</v>
      </c>
      <c r="L126" s="36"/>
      <c r="M126" s="153" t="s">
        <v>3</v>
      </c>
      <c r="N126" s="154" t="s">
        <v>52</v>
      </c>
      <c r="O126" s="56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296</v>
      </c>
      <c r="AT126" s="157" t="s">
        <v>193</v>
      </c>
      <c r="AU126" s="157" t="s">
        <v>22</v>
      </c>
      <c r="AY126" s="19" t="s">
        <v>191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296</v>
      </c>
      <c r="BM126" s="157" t="s">
        <v>2415</v>
      </c>
    </row>
    <row r="127" spans="1:65" s="2" customFormat="1" ht="14.4" customHeight="1">
      <c r="A127" s="35"/>
      <c r="B127" s="145"/>
      <c r="C127" s="180" t="s">
        <v>306</v>
      </c>
      <c r="D127" s="180" t="s">
        <v>264</v>
      </c>
      <c r="E127" s="181" t="s">
        <v>2416</v>
      </c>
      <c r="F127" s="182" t="s">
        <v>2417</v>
      </c>
      <c r="G127" s="183" t="s">
        <v>391</v>
      </c>
      <c r="H127" s="184">
        <v>9</v>
      </c>
      <c r="I127" s="185"/>
      <c r="J127" s="186">
        <f>ROUND(I127*H127,2)</f>
        <v>0</v>
      </c>
      <c r="K127" s="182" t="s">
        <v>3</v>
      </c>
      <c r="L127" s="187"/>
      <c r="M127" s="188" t="s">
        <v>3</v>
      </c>
      <c r="N127" s="189" t="s">
        <v>52</v>
      </c>
      <c r="O127" s="56"/>
      <c r="P127" s="155">
        <f>O127*H127</f>
        <v>0</v>
      </c>
      <c r="Q127" s="155">
        <v>0.025</v>
      </c>
      <c r="R127" s="155">
        <f>Q127*H127</f>
        <v>0.225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388</v>
      </c>
      <c r="AT127" s="157" t="s">
        <v>264</v>
      </c>
      <c r="AU127" s="157" t="s">
        <v>22</v>
      </c>
      <c r="AY127" s="19" t="s">
        <v>191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296</v>
      </c>
      <c r="BM127" s="157" t="s">
        <v>2418</v>
      </c>
    </row>
    <row r="128" spans="1:65" s="2" customFormat="1" ht="24.15" customHeight="1">
      <c r="A128" s="35"/>
      <c r="B128" s="145"/>
      <c r="C128" s="146" t="s">
        <v>310</v>
      </c>
      <c r="D128" s="146" t="s">
        <v>193</v>
      </c>
      <c r="E128" s="147" t="s">
        <v>2419</v>
      </c>
      <c r="F128" s="148" t="s">
        <v>2420</v>
      </c>
      <c r="G128" s="149" t="s">
        <v>2371</v>
      </c>
      <c r="H128" s="210"/>
      <c r="I128" s="151"/>
      <c r="J128" s="152">
        <f>ROUND(I128*H128,2)</f>
        <v>0</v>
      </c>
      <c r="K128" s="148" t="s">
        <v>197</v>
      </c>
      <c r="L128" s="36"/>
      <c r="M128" s="153" t="s">
        <v>3</v>
      </c>
      <c r="N128" s="154" t="s">
        <v>52</v>
      </c>
      <c r="O128" s="56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296</v>
      </c>
      <c r="AT128" s="157" t="s">
        <v>193</v>
      </c>
      <c r="AU128" s="157" t="s">
        <v>22</v>
      </c>
      <c r="AY128" s="19" t="s">
        <v>191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296</v>
      </c>
      <c r="BM128" s="157" t="s">
        <v>2421</v>
      </c>
    </row>
    <row r="129" spans="1:65" s="2" customFormat="1" ht="24.15" customHeight="1">
      <c r="A129" s="35"/>
      <c r="B129" s="145"/>
      <c r="C129" s="146" t="s">
        <v>315</v>
      </c>
      <c r="D129" s="146" t="s">
        <v>193</v>
      </c>
      <c r="E129" s="147" t="s">
        <v>2422</v>
      </c>
      <c r="F129" s="148" t="s">
        <v>2423</v>
      </c>
      <c r="G129" s="149" t="s">
        <v>2371</v>
      </c>
      <c r="H129" s="210"/>
      <c r="I129" s="151"/>
      <c r="J129" s="152">
        <f>ROUND(I129*H129,2)</f>
        <v>0</v>
      </c>
      <c r="K129" s="148" t="s">
        <v>197</v>
      </c>
      <c r="L129" s="36"/>
      <c r="M129" s="198" t="s">
        <v>3</v>
      </c>
      <c r="N129" s="199" t="s">
        <v>52</v>
      </c>
      <c r="O129" s="20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57" t="s">
        <v>296</v>
      </c>
      <c r="AT129" s="157" t="s">
        <v>193</v>
      </c>
      <c r="AU129" s="157" t="s">
        <v>22</v>
      </c>
      <c r="AY129" s="19" t="s">
        <v>191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9" t="s">
        <v>88</v>
      </c>
      <c r="BK129" s="158">
        <f>ROUND(I129*H129,2)</f>
        <v>0</v>
      </c>
      <c r="BL129" s="19" t="s">
        <v>296</v>
      </c>
      <c r="BM129" s="157" t="s">
        <v>2424</v>
      </c>
    </row>
    <row r="130" spans="1:31" s="2" customFormat="1" ht="7" customHeight="1">
      <c r="A130" s="35"/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36"/>
      <c r="M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</sheetData>
  <autoFilter ref="C91:K129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94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163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165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ROUND(J91,2)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ROUND((SUM(BE91:BE297)),2)</f>
        <v>0</v>
      </c>
      <c r="G35" s="35"/>
      <c r="H35" s="35"/>
      <c r="I35" s="104">
        <v>0.21</v>
      </c>
      <c r="J35" s="103">
        <f>ROUND(((SUM(BE91:BE297))*I35),2)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ROUND((SUM(BF91:BF297)),2)</f>
        <v>0</v>
      </c>
      <c r="G36" s="35"/>
      <c r="H36" s="35"/>
      <c r="I36" s="104">
        <v>0.15</v>
      </c>
      <c r="J36" s="103">
        <f>ROUND(((SUM(BF91:BF297))*I36),2)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ROUND((SUM(BG91:BG297)),2)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ROUND((SUM(BH91:BH297)),2)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ROUND((SUM(BI91:BI297)),2)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163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101 - Místní komunikace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J91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J92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J93</f>
        <v>0</v>
      </c>
      <c r="L65" s="118"/>
    </row>
    <row r="66" spans="2:12" s="10" customFormat="1" ht="19.9" customHeight="1">
      <c r="B66" s="118"/>
      <c r="D66" s="119" t="s">
        <v>172</v>
      </c>
      <c r="E66" s="120"/>
      <c r="F66" s="120"/>
      <c r="G66" s="120"/>
      <c r="H66" s="120"/>
      <c r="I66" s="120"/>
      <c r="J66" s="121">
        <f>J148</f>
        <v>0</v>
      </c>
      <c r="L66" s="118"/>
    </row>
    <row r="67" spans="2:12" s="10" customFormat="1" ht="19.9" customHeight="1">
      <c r="B67" s="118"/>
      <c r="D67" s="119" t="s">
        <v>173</v>
      </c>
      <c r="E67" s="120"/>
      <c r="F67" s="120"/>
      <c r="G67" s="120"/>
      <c r="H67" s="120"/>
      <c r="I67" s="120"/>
      <c r="J67" s="121">
        <f>J155</f>
        <v>0</v>
      </c>
      <c r="L67" s="118"/>
    </row>
    <row r="68" spans="2:12" s="10" customFormat="1" ht="19.9" customHeight="1">
      <c r="B68" s="118"/>
      <c r="D68" s="119" t="s">
        <v>174</v>
      </c>
      <c r="E68" s="120"/>
      <c r="F68" s="120"/>
      <c r="G68" s="120"/>
      <c r="H68" s="120"/>
      <c r="I68" s="120"/>
      <c r="J68" s="121">
        <f>J238</f>
        <v>0</v>
      </c>
      <c r="L68" s="118"/>
    </row>
    <row r="69" spans="2:12" s="10" customFormat="1" ht="19.9" customHeight="1">
      <c r="B69" s="118"/>
      <c r="D69" s="119" t="s">
        <v>175</v>
      </c>
      <c r="E69" s="120"/>
      <c r="F69" s="120"/>
      <c r="G69" s="120"/>
      <c r="H69" s="120"/>
      <c r="I69" s="120"/>
      <c r="J69" s="121">
        <f>J295</f>
        <v>0</v>
      </c>
      <c r="L69" s="118"/>
    </row>
    <row r="70" spans="1:31" s="2" customFormat="1" ht="21.75" customHeight="1">
      <c r="A70" s="35"/>
      <c r="B70" s="36"/>
      <c r="C70" s="35"/>
      <c r="D70" s="35"/>
      <c r="E70" s="35"/>
      <c r="F70" s="35"/>
      <c r="G70" s="35"/>
      <c r="H70" s="35"/>
      <c r="I70" s="35"/>
      <c r="J70" s="35"/>
      <c r="K70" s="35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7" customHeight="1">
      <c r="A71" s="35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7" customHeight="1">
      <c r="A75" s="35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5" customHeight="1">
      <c r="A76" s="35"/>
      <c r="B76" s="36"/>
      <c r="C76" s="23" t="s">
        <v>176</v>
      </c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7" customHeight="1">
      <c r="A77" s="35"/>
      <c r="B77" s="36"/>
      <c r="C77" s="35"/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17</v>
      </c>
      <c r="D78" s="35"/>
      <c r="E78" s="35"/>
      <c r="F78" s="35"/>
      <c r="G78" s="35"/>
      <c r="H78" s="35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5"/>
      <c r="D79" s="35"/>
      <c r="E79" s="337" t="str">
        <f>E7</f>
        <v>Výstavba ZTV Za Školou II. etapa - aktualizace</v>
      </c>
      <c r="F79" s="338"/>
      <c r="G79" s="338"/>
      <c r="H79" s="338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2:12" s="1" customFormat="1" ht="12" customHeight="1">
      <c r="B80" s="22"/>
      <c r="C80" s="29" t="s">
        <v>162</v>
      </c>
      <c r="L80" s="22"/>
    </row>
    <row r="81" spans="1:31" s="2" customFormat="1" ht="16.5" customHeight="1">
      <c r="A81" s="35"/>
      <c r="B81" s="36"/>
      <c r="C81" s="35"/>
      <c r="D81" s="35"/>
      <c r="E81" s="337" t="s">
        <v>163</v>
      </c>
      <c r="F81" s="339"/>
      <c r="G81" s="339"/>
      <c r="H81" s="339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164</v>
      </c>
      <c r="D82" s="35"/>
      <c r="E82" s="35"/>
      <c r="F82" s="35"/>
      <c r="G82" s="35"/>
      <c r="H82" s="35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5"/>
      <c r="D83" s="35"/>
      <c r="E83" s="295" t="str">
        <f>E11</f>
        <v>SO 101 - Místní komunikace</v>
      </c>
      <c r="F83" s="339"/>
      <c r="G83" s="339"/>
      <c r="H83" s="339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23</v>
      </c>
      <c r="D85" s="35"/>
      <c r="E85" s="35"/>
      <c r="F85" s="27" t="str">
        <f>F14</f>
        <v>Dačice</v>
      </c>
      <c r="G85" s="35"/>
      <c r="H85" s="35"/>
      <c r="I85" s="29" t="s">
        <v>25</v>
      </c>
      <c r="J85" s="53" t="str">
        <f>IF(J14="","",J14)</f>
        <v>3. 1. 2022</v>
      </c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7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31</v>
      </c>
      <c r="D87" s="35"/>
      <c r="E87" s="35"/>
      <c r="F87" s="27" t="str">
        <f>E17</f>
        <v>Město Dačice, Krajířova 27, 38013 Dačice</v>
      </c>
      <c r="G87" s="35"/>
      <c r="H87" s="35"/>
      <c r="I87" s="29" t="s">
        <v>38</v>
      </c>
      <c r="J87" s="33" t="str">
        <f>E23</f>
        <v>Ing. arch. Martin Jirovský Ph.D., MBA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40" customHeight="1">
      <c r="A88" s="35"/>
      <c r="B88" s="36"/>
      <c r="C88" s="29" t="s">
        <v>36</v>
      </c>
      <c r="D88" s="35"/>
      <c r="E88" s="35"/>
      <c r="F88" s="27" t="str">
        <f>IF(E20="","",E20)</f>
        <v>Vyplň údaj</v>
      </c>
      <c r="G88" s="35"/>
      <c r="H88" s="35"/>
      <c r="I88" s="29" t="s">
        <v>42</v>
      </c>
      <c r="J88" s="33" t="str">
        <f>E26</f>
        <v>Ateliér M.A.A.T., s.r.o.; Petra Stejskalová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2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22"/>
      <c r="B90" s="123"/>
      <c r="C90" s="124" t="s">
        <v>177</v>
      </c>
      <c r="D90" s="125" t="s">
        <v>66</v>
      </c>
      <c r="E90" s="125" t="s">
        <v>62</v>
      </c>
      <c r="F90" s="125" t="s">
        <v>63</v>
      </c>
      <c r="G90" s="125" t="s">
        <v>178</v>
      </c>
      <c r="H90" s="125" t="s">
        <v>179</v>
      </c>
      <c r="I90" s="125" t="s">
        <v>180</v>
      </c>
      <c r="J90" s="125" t="s">
        <v>168</v>
      </c>
      <c r="K90" s="126" t="s">
        <v>181</v>
      </c>
      <c r="L90" s="127"/>
      <c r="M90" s="60" t="s">
        <v>3</v>
      </c>
      <c r="N90" s="61" t="s">
        <v>51</v>
      </c>
      <c r="O90" s="61" t="s">
        <v>182</v>
      </c>
      <c r="P90" s="61" t="s">
        <v>183</v>
      </c>
      <c r="Q90" s="61" t="s">
        <v>184</v>
      </c>
      <c r="R90" s="61" t="s">
        <v>185</v>
      </c>
      <c r="S90" s="61" t="s">
        <v>186</v>
      </c>
      <c r="T90" s="62" t="s">
        <v>187</v>
      </c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</row>
    <row r="91" spans="1:63" s="2" customFormat="1" ht="22.75" customHeight="1">
      <c r="A91" s="35"/>
      <c r="B91" s="36"/>
      <c r="C91" s="67" t="s">
        <v>188</v>
      </c>
      <c r="D91" s="35"/>
      <c r="E91" s="35"/>
      <c r="F91" s="35"/>
      <c r="G91" s="35"/>
      <c r="H91" s="35"/>
      <c r="I91" s="35"/>
      <c r="J91" s="128">
        <f>BK91</f>
        <v>0</v>
      </c>
      <c r="K91" s="35"/>
      <c r="L91" s="36"/>
      <c r="M91" s="63"/>
      <c r="N91" s="54"/>
      <c r="O91" s="64"/>
      <c r="P91" s="129">
        <f>P92</f>
        <v>0</v>
      </c>
      <c r="Q91" s="64"/>
      <c r="R91" s="129">
        <f>R92</f>
        <v>7640.6462851</v>
      </c>
      <c r="S91" s="64"/>
      <c r="T91" s="130">
        <f>T92</f>
        <v>0.164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9" t="s">
        <v>80</v>
      </c>
      <c r="AU91" s="19" t="s">
        <v>169</v>
      </c>
      <c r="BK91" s="131">
        <f>BK92</f>
        <v>0</v>
      </c>
    </row>
    <row r="92" spans="2:63" s="12" customFormat="1" ht="25.9" customHeight="1">
      <c r="B92" s="132"/>
      <c r="D92" s="133" t="s">
        <v>80</v>
      </c>
      <c r="E92" s="134" t="s">
        <v>189</v>
      </c>
      <c r="F92" s="134" t="s">
        <v>190</v>
      </c>
      <c r="I92" s="135"/>
      <c r="J92" s="136">
        <f>BK92</f>
        <v>0</v>
      </c>
      <c r="L92" s="132"/>
      <c r="M92" s="137"/>
      <c r="N92" s="138"/>
      <c r="O92" s="138"/>
      <c r="P92" s="139">
        <f>P93+P148+P155+P238+P295</f>
        <v>0</v>
      </c>
      <c r="Q92" s="138"/>
      <c r="R92" s="139">
        <f>R93+R148+R155+R238+R295</f>
        <v>7640.6462851</v>
      </c>
      <c r="S92" s="138"/>
      <c r="T92" s="140">
        <f>T93+T148+T155+T238+T295</f>
        <v>0.164</v>
      </c>
      <c r="AR92" s="133" t="s">
        <v>88</v>
      </c>
      <c r="AT92" s="141" t="s">
        <v>80</v>
      </c>
      <c r="AU92" s="141" t="s">
        <v>81</v>
      </c>
      <c r="AY92" s="133" t="s">
        <v>191</v>
      </c>
      <c r="BK92" s="142">
        <f>BK93+BK148+BK155+BK238+BK295</f>
        <v>0</v>
      </c>
    </row>
    <row r="93" spans="2:63" s="12" customFormat="1" ht="22.75" customHeight="1">
      <c r="B93" s="132"/>
      <c r="D93" s="133" t="s">
        <v>80</v>
      </c>
      <c r="E93" s="143" t="s">
        <v>88</v>
      </c>
      <c r="F93" s="143" t="s">
        <v>192</v>
      </c>
      <c r="I93" s="135"/>
      <c r="J93" s="144">
        <f>BK93</f>
        <v>0</v>
      </c>
      <c r="L93" s="132"/>
      <c r="M93" s="137"/>
      <c r="N93" s="138"/>
      <c r="O93" s="138"/>
      <c r="P93" s="139">
        <f>SUM(P94:P147)</f>
        <v>0</v>
      </c>
      <c r="Q93" s="138"/>
      <c r="R93" s="139">
        <f>SUM(R94:R147)</f>
        <v>361.48</v>
      </c>
      <c r="S93" s="138"/>
      <c r="T93" s="140">
        <f>SUM(T94:T147)</f>
        <v>0</v>
      </c>
      <c r="AR93" s="133" t="s">
        <v>88</v>
      </c>
      <c r="AT93" s="141" t="s">
        <v>80</v>
      </c>
      <c r="AU93" s="141" t="s">
        <v>88</v>
      </c>
      <c r="AY93" s="133" t="s">
        <v>191</v>
      </c>
      <c r="BK93" s="142">
        <f>SUM(BK94:BK147)</f>
        <v>0</v>
      </c>
    </row>
    <row r="94" spans="1:65" s="2" customFormat="1" ht="14.4" customHeight="1">
      <c r="A94" s="35"/>
      <c r="B94" s="145"/>
      <c r="C94" s="146" t="s">
        <v>88</v>
      </c>
      <c r="D94" s="146" t="s">
        <v>193</v>
      </c>
      <c r="E94" s="147" t="s">
        <v>194</v>
      </c>
      <c r="F94" s="148" t="s">
        <v>195</v>
      </c>
      <c r="G94" s="149" t="s">
        <v>196</v>
      </c>
      <c r="H94" s="150">
        <v>4005.75</v>
      </c>
      <c r="I94" s="151"/>
      <c r="J94" s="152">
        <f>ROUND(I94*H94,2)</f>
        <v>0</v>
      </c>
      <c r="K94" s="148" t="s">
        <v>197</v>
      </c>
      <c r="L94" s="36"/>
      <c r="M94" s="153" t="s">
        <v>3</v>
      </c>
      <c r="N94" s="154" t="s">
        <v>52</v>
      </c>
      <c r="O94" s="56"/>
      <c r="P94" s="155">
        <f>O94*H94</f>
        <v>0</v>
      </c>
      <c r="Q94" s="155">
        <v>0</v>
      </c>
      <c r="R94" s="155">
        <f>Q94*H94</f>
        <v>0</v>
      </c>
      <c r="S94" s="155">
        <v>0</v>
      </c>
      <c r="T94" s="15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57" t="s">
        <v>198</v>
      </c>
      <c r="AT94" s="157" t="s">
        <v>193</v>
      </c>
      <c r="AU94" s="157" t="s">
        <v>22</v>
      </c>
      <c r="AY94" s="19" t="s">
        <v>191</v>
      </c>
      <c r="BE94" s="158">
        <f>IF(N94="základní",J94,0)</f>
        <v>0</v>
      </c>
      <c r="BF94" s="158">
        <f>IF(N94="snížená",J94,0)</f>
        <v>0</v>
      </c>
      <c r="BG94" s="158">
        <f>IF(N94="zákl. přenesená",J94,0)</f>
        <v>0</v>
      </c>
      <c r="BH94" s="158">
        <f>IF(N94="sníž. přenesená",J94,0)</f>
        <v>0</v>
      </c>
      <c r="BI94" s="158">
        <f>IF(N94="nulová",J94,0)</f>
        <v>0</v>
      </c>
      <c r="BJ94" s="19" t="s">
        <v>88</v>
      </c>
      <c r="BK94" s="158">
        <f>ROUND(I94*H94,2)</f>
        <v>0</v>
      </c>
      <c r="BL94" s="19" t="s">
        <v>198</v>
      </c>
      <c r="BM94" s="157" t="s">
        <v>199</v>
      </c>
    </row>
    <row r="95" spans="2:51" s="13" customFormat="1" ht="10">
      <c r="B95" s="159"/>
      <c r="D95" s="160" t="s">
        <v>200</v>
      </c>
      <c r="E95" s="161" t="s">
        <v>3</v>
      </c>
      <c r="F95" s="162" t="s">
        <v>201</v>
      </c>
      <c r="H95" s="163">
        <v>2615.6</v>
      </c>
      <c r="I95" s="164"/>
      <c r="L95" s="159"/>
      <c r="M95" s="165"/>
      <c r="N95" s="166"/>
      <c r="O95" s="166"/>
      <c r="P95" s="166"/>
      <c r="Q95" s="166"/>
      <c r="R95" s="166"/>
      <c r="S95" s="166"/>
      <c r="T95" s="167"/>
      <c r="AT95" s="161" t="s">
        <v>200</v>
      </c>
      <c r="AU95" s="161" t="s">
        <v>22</v>
      </c>
      <c r="AV95" s="13" t="s">
        <v>22</v>
      </c>
      <c r="AW95" s="13" t="s">
        <v>41</v>
      </c>
      <c r="AX95" s="13" t="s">
        <v>81</v>
      </c>
      <c r="AY95" s="161" t="s">
        <v>191</v>
      </c>
    </row>
    <row r="96" spans="2:51" s="13" customFormat="1" ht="10">
      <c r="B96" s="159"/>
      <c r="D96" s="160" t="s">
        <v>200</v>
      </c>
      <c r="E96" s="161" t="s">
        <v>3</v>
      </c>
      <c r="F96" s="162" t="s">
        <v>202</v>
      </c>
      <c r="H96" s="163">
        <v>354.5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200</v>
      </c>
      <c r="AU96" s="161" t="s">
        <v>22</v>
      </c>
      <c r="AV96" s="13" t="s">
        <v>22</v>
      </c>
      <c r="AW96" s="13" t="s">
        <v>41</v>
      </c>
      <c r="AX96" s="13" t="s">
        <v>81</v>
      </c>
      <c r="AY96" s="161" t="s">
        <v>191</v>
      </c>
    </row>
    <row r="97" spans="2:51" s="13" customFormat="1" ht="10">
      <c r="B97" s="159"/>
      <c r="D97" s="160" t="s">
        <v>200</v>
      </c>
      <c r="E97" s="161" t="s">
        <v>3</v>
      </c>
      <c r="F97" s="162" t="s">
        <v>203</v>
      </c>
      <c r="H97" s="163">
        <v>145.9</v>
      </c>
      <c r="I97" s="164"/>
      <c r="L97" s="159"/>
      <c r="M97" s="165"/>
      <c r="N97" s="166"/>
      <c r="O97" s="166"/>
      <c r="P97" s="166"/>
      <c r="Q97" s="166"/>
      <c r="R97" s="166"/>
      <c r="S97" s="166"/>
      <c r="T97" s="167"/>
      <c r="AT97" s="161" t="s">
        <v>200</v>
      </c>
      <c r="AU97" s="161" t="s">
        <v>22</v>
      </c>
      <c r="AV97" s="13" t="s">
        <v>22</v>
      </c>
      <c r="AW97" s="13" t="s">
        <v>41</v>
      </c>
      <c r="AX97" s="13" t="s">
        <v>81</v>
      </c>
      <c r="AY97" s="161" t="s">
        <v>191</v>
      </c>
    </row>
    <row r="98" spans="2:51" s="13" customFormat="1" ht="10">
      <c r="B98" s="159"/>
      <c r="D98" s="160" t="s">
        <v>200</v>
      </c>
      <c r="E98" s="161" t="s">
        <v>3</v>
      </c>
      <c r="F98" s="162" t="s">
        <v>204</v>
      </c>
      <c r="H98" s="163">
        <v>889.75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200</v>
      </c>
      <c r="AU98" s="161" t="s">
        <v>22</v>
      </c>
      <c r="AV98" s="13" t="s">
        <v>22</v>
      </c>
      <c r="AW98" s="13" t="s">
        <v>41</v>
      </c>
      <c r="AX98" s="13" t="s">
        <v>81</v>
      </c>
      <c r="AY98" s="161" t="s">
        <v>191</v>
      </c>
    </row>
    <row r="99" spans="2:51" s="14" customFormat="1" ht="10">
      <c r="B99" s="168"/>
      <c r="D99" s="160" t="s">
        <v>200</v>
      </c>
      <c r="E99" s="169" t="s">
        <v>3</v>
      </c>
      <c r="F99" s="170" t="s">
        <v>205</v>
      </c>
      <c r="H99" s="171">
        <v>4005.75</v>
      </c>
      <c r="I99" s="172"/>
      <c r="L99" s="168"/>
      <c r="M99" s="173"/>
      <c r="N99" s="174"/>
      <c r="O99" s="174"/>
      <c r="P99" s="174"/>
      <c r="Q99" s="174"/>
      <c r="R99" s="174"/>
      <c r="S99" s="174"/>
      <c r="T99" s="175"/>
      <c r="AT99" s="169" t="s">
        <v>200</v>
      </c>
      <c r="AU99" s="169" t="s">
        <v>22</v>
      </c>
      <c r="AV99" s="14" t="s">
        <v>198</v>
      </c>
      <c r="AW99" s="14" t="s">
        <v>41</v>
      </c>
      <c r="AX99" s="14" t="s">
        <v>88</v>
      </c>
      <c r="AY99" s="169" t="s">
        <v>191</v>
      </c>
    </row>
    <row r="100" spans="1:65" s="2" customFormat="1" ht="14.4" customHeight="1">
      <c r="A100" s="35"/>
      <c r="B100" s="145"/>
      <c r="C100" s="146" t="s">
        <v>22</v>
      </c>
      <c r="D100" s="146" t="s">
        <v>193</v>
      </c>
      <c r="E100" s="147" t="s">
        <v>206</v>
      </c>
      <c r="F100" s="148" t="s">
        <v>207</v>
      </c>
      <c r="G100" s="149" t="s">
        <v>208</v>
      </c>
      <c r="H100" s="150">
        <v>1846.786</v>
      </c>
      <c r="I100" s="151"/>
      <c r="J100" s="152">
        <f>ROUND(I100*H100,2)</f>
        <v>0</v>
      </c>
      <c r="K100" s="148" t="s">
        <v>197</v>
      </c>
      <c r="L100" s="36"/>
      <c r="M100" s="153" t="s">
        <v>3</v>
      </c>
      <c r="N100" s="154" t="s">
        <v>52</v>
      </c>
      <c r="O100" s="56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7" t="s">
        <v>198</v>
      </c>
      <c r="AT100" s="157" t="s">
        <v>193</v>
      </c>
      <c r="AU100" s="157" t="s">
        <v>22</v>
      </c>
      <c r="AY100" s="19" t="s">
        <v>191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9" t="s">
        <v>88</v>
      </c>
      <c r="BK100" s="158">
        <f>ROUND(I100*H100,2)</f>
        <v>0</v>
      </c>
      <c r="BL100" s="19" t="s">
        <v>198</v>
      </c>
      <c r="BM100" s="157" t="s">
        <v>209</v>
      </c>
    </row>
    <row r="101" spans="2:51" s="13" customFormat="1" ht="10">
      <c r="B101" s="159"/>
      <c r="D101" s="160" t="s">
        <v>200</v>
      </c>
      <c r="E101" s="161" t="s">
        <v>3</v>
      </c>
      <c r="F101" s="162" t="s">
        <v>210</v>
      </c>
      <c r="H101" s="163">
        <v>322.17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200</v>
      </c>
      <c r="AU101" s="161" t="s">
        <v>22</v>
      </c>
      <c r="AV101" s="13" t="s">
        <v>22</v>
      </c>
      <c r="AW101" s="13" t="s">
        <v>41</v>
      </c>
      <c r="AX101" s="13" t="s">
        <v>81</v>
      </c>
      <c r="AY101" s="161" t="s">
        <v>191</v>
      </c>
    </row>
    <row r="102" spans="2:51" s="13" customFormat="1" ht="10">
      <c r="B102" s="159"/>
      <c r="D102" s="160" t="s">
        <v>200</v>
      </c>
      <c r="E102" s="161" t="s">
        <v>3</v>
      </c>
      <c r="F102" s="162" t="s">
        <v>211</v>
      </c>
      <c r="H102" s="163">
        <v>50.21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200</v>
      </c>
      <c r="AU102" s="161" t="s">
        <v>22</v>
      </c>
      <c r="AV102" s="13" t="s">
        <v>22</v>
      </c>
      <c r="AW102" s="13" t="s">
        <v>41</v>
      </c>
      <c r="AX102" s="13" t="s">
        <v>81</v>
      </c>
      <c r="AY102" s="161" t="s">
        <v>191</v>
      </c>
    </row>
    <row r="103" spans="2:51" s="13" customFormat="1" ht="10">
      <c r="B103" s="159"/>
      <c r="D103" s="160" t="s">
        <v>200</v>
      </c>
      <c r="E103" s="161" t="s">
        <v>3</v>
      </c>
      <c r="F103" s="162" t="s">
        <v>212</v>
      </c>
      <c r="H103" s="163">
        <v>4.24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200</v>
      </c>
      <c r="AU103" s="161" t="s">
        <v>22</v>
      </c>
      <c r="AV103" s="13" t="s">
        <v>22</v>
      </c>
      <c r="AW103" s="13" t="s">
        <v>41</v>
      </c>
      <c r="AX103" s="13" t="s">
        <v>81</v>
      </c>
      <c r="AY103" s="161" t="s">
        <v>191</v>
      </c>
    </row>
    <row r="104" spans="2:51" s="13" customFormat="1" ht="10">
      <c r="B104" s="159"/>
      <c r="D104" s="160" t="s">
        <v>200</v>
      </c>
      <c r="E104" s="161" t="s">
        <v>3</v>
      </c>
      <c r="F104" s="162" t="s">
        <v>213</v>
      </c>
      <c r="H104" s="163">
        <v>183.04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200</v>
      </c>
      <c r="AU104" s="161" t="s">
        <v>22</v>
      </c>
      <c r="AV104" s="13" t="s">
        <v>22</v>
      </c>
      <c r="AW104" s="13" t="s">
        <v>41</v>
      </c>
      <c r="AX104" s="13" t="s">
        <v>81</v>
      </c>
      <c r="AY104" s="161" t="s">
        <v>191</v>
      </c>
    </row>
    <row r="105" spans="2:51" s="13" customFormat="1" ht="10">
      <c r="B105" s="159"/>
      <c r="D105" s="160" t="s">
        <v>200</v>
      </c>
      <c r="E105" s="161" t="s">
        <v>3</v>
      </c>
      <c r="F105" s="162" t="s">
        <v>214</v>
      </c>
      <c r="H105" s="163">
        <v>1287.126</v>
      </c>
      <c r="I105" s="164"/>
      <c r="L105" s="159"/>
      <c r="M105" s="165"/>
      <c r="N105" s="166"/>
      <c r="O105" s="166"/>
      <c r="P105" s="166"/>
      <c r="Q105" s="166"/>
      <c r="R105" s="166"/>
      <c r="S105" s="166"/>
      <c r="T105" s="167"/>
      <c r="AT105" s="161" t="s">
        <v>200</v>
      </c>
      <c r="AU105" s="161" t="s">
        <v>22</v>
      </c>
      <c r="AV105" s="13" t="s">
        <v>22</v>
      </c>
      <c r="AW105" s="13" t="s">
        <v>41</v>
      </c>
      <c r="AX105" s="13" t="s">
        <v>81</v>
      </c>
      <c r="AY105" s="161" t="s">
        <v>191</v>
      </c>
    </row>
    <row r="106" spans="2:51" s="14" customFormat="1" ht="10">
      <c r="B106" s="168"/>
      <c r="D106" s="160" t="s">
        <v>200</v>
      </c>
      <c r="E106" s="169" t="s">
        <v>3</v>
      </c>
      <c r="F106" s="170" t="s">
        <v>205</v>
      </c>
      <c r="H106" s="171">
        <v>1846.786</v>
      </c>
      <c r="I106" s="172"/>
      <c r="L106" s="168"/>
      <c r="M106" s="173"/>
      <c r="N106" s="174"/>
      <c r="O106" s="174"/>
      <c r="P106" s="174"/>
      <c r="Q106" s="174"/>
      <c r="R106" s="174"/>
      <c r="S106" s="174"/>
      <c r="T106" s="175"/>
      <c r="AT106" s="169" t="s">
        <v>200</v>
      </c>
      <c r="AU106" s="169" t="s">
        <v>22</v>
      </c>
      <c r="AV106" s="14" t="s">
        <v>198</v>
      </c>
      <c r="AW106" s="14" t="s">
        <v>41</v>
      </c>
      <c r="AX106" s="14" t="s">
        <v>88</v>
      </c>
      <c r="AY106" s="169" t="s">
        <v>191</v>
      </c>
    </row>
    <row r="107" spans="1:65" s="2" customFormat="1" ht="24.15" customHeight="1">
      <c r="A107" s="35"/>
      <c r="B107" s="145"/>
      <c r="C107" s="146" t="s">
        <v>215</v>
      </c>
      <c r="D107" s="146" t="s">
        <v>193</v>
      </c>
      <c r="E107" s="147" t="s">
        <v>216</v>
      </c>
      <c r="F107" s="148" t="s">
        <v>217</v>
      </c>
      <c r="G107" s="149" t="s">
        <v>208</v>
      </c>
      <c r="H107" s="150">
        <v>4.5</v>
      </c>
      <c r="I107" s="151"/>
      <c r="J107" s="152">
        <f>ROUND(I107*H107,2)</f>
        <v>0</v>
      </c>
      <c r="K107" s="148" t="s">
        <v>197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198</v>
      </c>
      <c r="AT107" s="157" t="s">
        <v>193</v>
      </c>
      <c r="AU107" s="157" t="s">
        <v>22</v>
      </c>
      <c r="AY107" s="19" t="s">
        <v>191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198</v>
      </c>
      <c r="BM107" s="157" t="s">
        <v>218</v>
      </c>
    </row>
    <row r="108" spans="2:51" s="13" customFormat="1" ht="10">
      <c r="B108" s="159"/>
      <c r="D108" s="160" t="s">
        <v>200</v>
      </c>
      <c r="E108" s="161" t="s">
        <v>3</v>
      </c>
      <c r="F108" s="162" t="s">
        <v>219</v>
      </c>
      <c r="H108" s="163">
        <v>4.5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200</v>
      </c>
      <c r="AU108" s="161" t="s">
        <v>22</v>
      </c>
      <c r="AV108" s="13" t="s">
        <v>22</v>
      </c>
      <c r="AW108" s="13" t="s">
        <v>41</v>
      </c>
      <c r="AX108" s="13" t="s">
        <v>88</v>
      </c>
      <c r="AY108" s="161" t="s">
        <v>191</v>
      </c>
    </row>
    <row r="109" spans="1:65" s="2" customFormat="1" ht="37.75" customHeight="1">
      <c r="A109" s="35"/>
      <c r="B109" s="145"/>
      <c r="C109" s="146" t="s">
        <v>198</v>
      </c>
      <c r="D109" s="146" t="s">
        <v>193</v>
      </c>
      <c r="E109" s="147" t="s">
        <v>220</v>
      </c>
      <c r="F109" s="148" t="s">
        <v>221</v>
      </c>
      <c r="G109" s="149" t="s">
        <v>222</v>
      </c>
      <c r="H109" s="150">
        <v>639.9</v>
      </c>
      <c r="I109" s="151"/>
      <c r="J109" s="152">
        <f>ROUND(I109*H109,2)</f>
        <v>0</v>
      </c>
      <c r="K109" s="148" t="s">
        <v>197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198</v>
      </c>
      <c r="AT109" s="157" t="s">
        <v>193</v>
      </c>
      <c r="AU109" s="157" t="s">
        <v>22</v>
      </c>
      <c r="AY109" s="19" t="s">
        <v>191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198</v>
      </c>
      <c r="BM109" s="157" t="s">
        <v>223</v>
      </c>
    </row>
    <row r="110" spans="2:51" s="13" customFormat="1" ht="10">
      <c r="B110" s="159"/>
      <c r="D110" s="160" t="s">
        <v>200</v>
      </c>
      <c r="E110" s="161" t="s">
        <v>3</v>
      </c>
      <c r="F110" s="162" t="s">
        <v>224</v>
      </c>
      <c r="H110" s="163">
        <v>639.9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200</v>
      </c>
      <c r="AU110" s="161" t="s">
        <v>22</v>
      </c>
      <c r="AV110" s="13" t="s">
        <v>22</v>
      </c>
      <c r="AW110" s="13" t="s">
        <v>41</v>
      </c>
      <c r="AX110" s="13" t="s">
        <v>88</v>
      </c>
      <c r="AY110" s="161" t="s">
        <v>191</v>
      </c>
    </row>
    <row r="111" spans="1:65" s="2" customFormat="1" ht="37.75" customHeight="1">
      <c r="A111" s="35"/>
      <c r="B111" s="145"/>
      <c r="C111" s="146" t="s">
        <v>225</v>
      </c>
      <c r="D111" s="146" t="s">
        <v>193</v>
      </c>
      <c r="E111" s="147" t="s">
        <v>226</v>
      </c>
      <c r="F111" s="148" t="s">
        <v>227</v>
      </c>
      <c r="G111" s="149" t="s">
        <v>208</v>
      </c>
      <c r="H111" s="150">
        <v>509.48</v>
      </c>
      <c r="I111" s="151"/>
      <c r="J111" s="152">
        <f>ROUND(I111*H111,2)</f>
        <v>0</v>
      </c>
      <c r="K111" s="148" t="s">
        <v>197</v>
      </c>
      <c r="L111" s="36"/>
      <c r="M111" s="153" t="s">
        <v>3</v>
      </c>
      <c r="N111" s="154" t="s">
        <v>52</v>
      </c>
      <c r="O111" s="56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198</v>
      </c>
      <c r="AT111" s="157" t="s">
        <v>193</v>
      </c>
      <c r="AU111" s="157" t="s">
        <v>22</v>
      </c>
      <c r="AY111" s="19" t="s">
        <v>191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88</v>
      </c>
      <c r="BK111" s="158">
        <f>ROUND(I111*H111,2)</f>
        <v>0</v>
      </c>
      <c r="BL111" s="19" t="s">
        <v>198</v>
      </c>
      <c r="BM111" s="157" t="s">
        <v>228</v>
      </c>
    </row>
    <row r="112" spans="1:47" s="2" customFormat="1" ht="18">
      <c r="A112" s="35"/>
      <c r="B112" s="36"/>
      <c r="C112" s="35"/>
      <c r="D112" s="160" t="s">
        <v>229</v>
      </c>
      <c r="E112" s="35"/>
      <c r="F112" s="176" t="s">
        <v>230</v>
      </c>
      <c r="G112" s="35"/>
      <c r="H112" s="35"/>
      <c r="I112" s="177"/>
      <c r="J112" s="35"/>
      <c r="K112" s="35"/>
      <c r="L112" s="36"/>
      <c r="M112" s="178"/>
      <c r="N112" s="179"/>
      <c r="O112" s="56"/>
      <c r="P112" s="56"/>
      <c r="Q112" s="56"/>
      <c r="R112" s="56"/>
      <c r="S112" s="56"/>
      <c r="T112" s="57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9" t="s">
        <v>229</v>
      </c>
      <c r="AU112" s="19" t="s">
        <v>22</v>
      </c>
    </row>
    <row r="113" spans="2:51" s="13" customFormat="1" ht="10">
      <c r="B113" s="159"/>
      <c r="D113" s="160" t="s">
        <v>200</v>
      </c>
      <c r="E113" s="161" t="s">
        <v>3</v>
      </c>
      <c r="F113" s="162" t="s">
        <v>231</v>
      </c>
      <c r="H113" s="163">
        <v>509.48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200</v>
      </c>
      <c r="AU113" s="161" t="s">
        <v>22</v>
      </c>
      <c r="AV113" s="13" t="s">
        <v>22</v>
      </c>
      <c r="AW113" s="13" t="s">
        <v>41</v>
      </c>
      <c r="AX113" s="13" t="s">
        <v>88</v>
      </c>
      <c r="AY113" s="161" t="s">
        <v>191</v>
      </c>
    </row>
    <row r="114" spans="1:65" s="2" customFormat="1" ht="37.75" customHeight="1">
      <c r="A114" s="35"/>
      <c r="B114" s="145"/>
      <c r="C114" s="146" t="s">
        <v>232</v>
      </c>
      <c r="D114" s="146" t="s">
        <v>193</v>
      </c>
      <c r="E114" s="147" t="s">
        <v>233</v>
      </c>
      <c r="F114" s="148" t="s">
        <v>234</v>
      </c>
      <c r="G114" s="149" t="s">
        <v>208</v>
      </c>
      <c r="H114" s="150">
        <v>546.45</v>
      </c>
      <c r="I114" s="151"/>
      <c r="J114" s="152">
        <f>ROUND(I114*H114,2)</f>
        <v>0</v>
      </c>
      <c r="K114" s="148" t="s">
        <v>197</v>
      </c>
      <c r="L114" s="36"/>
      <c r="M114" s="153" t="s">
        <v>3</v>
      </c>
      <c r="N114" s="154" t="s">
        <v>52</v>
      </c>
      <c r="O114" s="56"/>
      <c r="P114" s="155">
        <f>O114*H114</f>
        <v>0</v>
      </c>
      <c r="Q114" s="155">
        <v>0</v>
      </c>
      <c r="R114" s="155">
        <f>Q114*H114</f>
        <v>0</v>
      </c>
      <c r="S114" s="155">
        <v>0</v>
      </c>
      <c r="T114" s="15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198</v>
      </c>
      <c r="AT114" s="157" t="s">
        <v>193</v>
      </c>
      <c r="AU114" s="157" t="s">
        <v>22</v>
      </c>
      <c r="AY114" s="19" t="s">
        <v>191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88</v>
      </c>
      <c r="BK114" s="158">
        <f>ROUND(I114*H114,2)</f>
        <v>0</v>
      </c>
      <c r="BL114" s="19" t="s">
        <v>198</v>
      </c>
      <c r="BM114" s="157" t="s">
        <v>235</v>
      </c>
    </row>
    <row r="115" spans="1:47" s="2" customFormat="1" ht="18">
      <c r="A115" s="35"/>
      <c r="B115" s="36"/>
      <c r="C115" s="35"/>
      <c r="D115" s="160" t="s">
        <v>229</v>
      </c>
      <c r="E115" s="35"/>
      <c r="F115" s="176" t="s">
        <v>236</v>
      </c>
      <c r="G115" s="35"/>
      <c r="H115" s="35"/>
      <c r="I115" s="177"/>
      <c r="J115" s="35"/>
      <c r="K115" s="35"/>
      <c r="L115" s="36"/>
      <c r="M115" s="178"/>
      <c r="N115" s="179"/>
      <c r="O115" s="56"/>
      <c r="P115" s="56"/>
      <c r="Q115" s="56"/>
      <c r="R115" s="56"/>
      <c r="S115" s="56"/>
      <c r="T115" s="57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9" t="s">
        <v>229</v>
      </c>
      <c r="AU115" s="19" t="s">
        <v>22</v>
      </c>
    </row>
    <row r="116" spans="2:51" s="13" customFormat="1" ht="10">
      <c r="B116" s="159"/>
      <c r="D116" s="160" t="s">
        <v>200</v>
      </c>
      <c r="E116" s="161" t="s">
        <v>3</v>
      </c>
      <c r="F116" s="162" t="s">
        <v>237</v>
      </c>
      <c r="H116" s="163">
        <v>546.45</v>
      </c>
      <c r="I116" s="164"/>
      <c r="L116" s="159"/>
      <c r="M116" s="165"/>
      <c r="N116" s="166"/>
      <c r="O116" s="166"/>
      <c r="P116" s="166"/>
      <c r="Q116" s="166"/>
      <c r="R116" s="166"/>
      <c r="S116" s="166"/>
      <c r="T116" s="167"/>
      <c r="AT116" s="161" t="s">
        <v>200</v>
      </c>
      <c r="AU116" s="161" t="s">
        <v>22</v>
      </c>
      <c r="AV116" s="13" t="s">
        <v>22</v>
      </c>
      <c r="AW116" s="13" t="s">
        <v>41</v>
      </c>
      <c r="AX116" s="13" t="s">
        <v>88</v>
      </c>
      <c r="AY116" s="161" t="s">
        <v>191</v>
      </c>
    </row>
    <row r="117" spans="1:65" s="2" customFormat="1" ht="37.75" customHeight="1">
      <c r="A117" s="35"/>
      <c r="B117" s="145"/>
      <c r="C117" s="146" t="s">
        <v>238</v>
      </c>
      <c r="D117" s="146" t="s">
        <v>193</v>
      </c>
      <c r="E117" s="147" t="s">
        <v>239</v>
      </c>
      <c r="F117" s="148" t="s">
        <v>240</v>
      </c>
      <c r="G117" s="149" t="s">
        <v>208</v>
      </c>
      <c r="H117" s="150">
        <v>1949.17</v>
      </c>
      <c r="I117" s="151"/>
      <c r="J117" s="152">
        <f>ROUND(I117*H117,2)</f>
        <v>0</v>
      </c>
      <c r="K117" s="148" t="s">
        <v>197</v>
      </c>
      <c r="L117" s="36"/>
      <c r="M117" s="153" t="s">
        <v>3</v>
      </c>
      <c r="N117" s="154" t="s">
        <v>52</v>
      </c>
      <c r="O117" s="56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198</v>
      </c>
      <c r="AT117" s="157" t="s">
        <v>193</v>
      </c>
      <c r="AU117" s="157" t="s">
        <v>22</v>
      </c>
      <c r="AY117" s="19" t="s">
        <v>191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198</v>
      </c>
      <c r="BM117" s="157" t="s">
        <v>241</v>
      </c>
    </row>
    <row r="118" spans="2:51" s="13" customFormat="1" ht="10">
      <c r="B118" s="159"/>
      <c r="D118" s="160" t="s">
        <v>200</v>
      </c>
      <c r="E118" s="161" t="s">
        <v>3</v>
      </c>
      <c r="F118" s="162" t="s">
        <v>242</v>
      </c>
      <c r="H118" s="163">
        <v>1846.786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200</v>
      </c>
      <c r="AU118" s="161" t="s">
        <v>22</v>
      </c>
      <c r="AV118" s="13" t="s">
        <v>22</v>
      </c>
      <c r="AW118" s="13" t="s">
        <v>41</v>
      </c>
      <c r="AX118" s="13" t="s">
        <v>81</v>
      </c>
      <c r="AY118" s="161" t="s">
        <v>191</v>
      </c>
    </row>
    <row r="119" spans="2:51" s="13" customFormat="1" ht="10">
      <c r="B119" s="159"/>
      <c r="D119" s="160" t="s">
        <v>200</v>
      </c>
      <c r="E119" s="161" t="s">
        <v>3</v>
      </c>
      <c r="F119" s="162" t="s">
        <v>243</v>
      </c>
      <c r="H119" s="163">
        <v>102.384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200</v>
      </c>
      <c r="AU119" s="161" t="s">
        <v>22</v>
      </c>
      <c r="AV119" s="13" t="s">
        <v>22</v>
      </c>
      <c r="AW119" s="13" t="s">
        <v>41</v>
      </c>
      <c r="AX119" s="13" t="s">
        <v>81</v>
      </c>
      <c r="AY119" s="161" t="s">
        <v>191</v>
      </c>
    </row>
    <row r="120" spans="2:51" s="14" customFormat="1" ht="10">
      <c r="B120" s="168"/>
      <c r="D120" s="160" t="s">
        <v>200</v>
      </c>
      <c r="E120" s="169" t="s">
        <v>3</v>
      </c>
      <c r="F120" s="170" t="s">
        <v>205</v>
      </c>
      <c r="H120" s="171">
        <v>1949.17</v>
      </c>
      <c r="I120" s="172"/>
      <c r="L120" s="168"/>
      <c r="M120" s="173"/>
      <c r="N120" s="174"/>
      <c r="O120" s="174"/>
      <c r="P120" s="174"/>
      <c r="Q120" s="174"/>
      <c r="R120" s="174"/>
      <c r="S120" s="174"/>
      <c r="T120" s="175"/>
      <c r="AT120" s="169" t="s">
        <v>200</v>
      </c>
      <c r="AU120" s="169" t="s">
        <v>22</v>
      </c>
      <c r="AV120" s="14" t="s">
        <v>198</v>
      </c>
      <c r="AW120" s="14" t="s">
        <v>41</v>
      </c>
      <c r="AX120" s="14" t="s">
        <v>88</v>
      </c>
      <c r="AY120" s="169" t="s">
        <v>191</v>
      </c>
    </row>
    <row r="121" spans="1:65" s="2" customFormat="1" ht="24.15" customHeight="1">
      <c r="A121" s="35"/>
      <c r="B121" s="145"/>
      <c r="C121" s="146" t="s">
        <v>244</v>
      </c>
      <c r="D121" s="146" t="s">
        <v>193</v>
      </c>
      <c r="E121" s="147" t="s">
        <v>245</v>
      </c>
      <c r="F121" s="148" t="s">
        <v>246</v>
      </c>
      <c r="G121" s="149" t="s">
        <v>208</v>
      </c>
      <c r="H121" s="150">
        <v>254.74</v>
      </c>
      <c r="I121" s="151"/>
      <c r="J121" s="152">
        <f>ROUND(I121*H121,2)</f>
        <v>0</v>
      </c>
      <c r="K121" s="148" t="s">
        <v>197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198</v>
      </c>
      <c r="AT121" s="157" t="s">
        <v>193</v>
      </c>
      <c r="AU121" s="157" t="s">
        <v>22</v>
      </c>
      <c r="AY121" s="19" t="s">
        <v>191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198</v>
      </c>
      <c r="BM121" s="157" t="s">
        <v>247</v>
      </c>
    </row>
    <row r="122" spans="2:51" s="13" customFormat="1" ht="10">
      <c r="B122" s="159"/>
      <c r="D122" s="160" t="s">
        <v>200</v>
      </c>
      <c r="E122" s="161" t="s">
        <v>3</v>
      </c>
      <c r="F122" s="162" t="s">
        <v>248</v>
      </c>
      <c r="H122" s="163">
        <v>254.74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200</v>
      </c>
      <c r="AU122" s="161" t="s">
        <v>22</v>
      </c>
      <c r="AV122" s="13" t="s">
        <v>22</v>
      </c>
      <c r="AW122" s="13" t="s">
        <v>41</v>
      </c>
      <c r="AX122" s="13" t="s">
        <v>88</v>
      </c>
      <c r="AY122" s="161" t="s">
        <v>191</v>
      </c>
    </row>
    <row r="123" spans="1:65" s="2" customFormat="1" ht="24.15" customHeight="1">
      <c r="A123" s="35"/>
      <c r="B123" s="145"/>
      <c r="C123" s="146" t="s">
        <v>249</v>
      </c>
      <c r="D123" s="146" t="s">
        <v>193</v>
      </c>
      <c r="E123" s="147" t="s">
        <v>250</v>
      </c>
      <c r="F123" s="148" t="s">
        <v>251</v>
      </c>
      <c r="G123" s="149" t="s">
        <v>252</v>
      </c>
      <c r="H123" s="150">
        <v>3898.34</v>
      </c>
      <c r="I123" s="151"/>
      <c r="J123" s="152">
        <f>ROUND(I123*H123,2)</f>
        <v>0</v>
      </c>
      <c r="K123" s="148" t="s">
        <v>197</v>
      </c>
      <c r="L123" s="36"/>
      <c r="M123" s="153" t="s">
        <v>3</v>
      </c>
      <c r="N123" s="154" t="s">
        <v>52</v>
      </c>
      <c r="O123" s="56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57" t="s">
        <v>198</v>
      </c>
      <c r="AT123" s="157" t="s">
        <v>193</v>
      </c>
      <c r="AU123" s="157" t="s">
        <v>22</v>
      </c>
      <c r="AY123" s="19" t="s">
        <v>191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9" t="s">
        <v>88</v>
      </c>
      <c r="BK123" s="158">
        <f>ROUND(I123*H123,2)</f>
        <v>0</v>
      </c>
      <c r="BL123" s="19" t="s">
        <v>198</v>
      </c>
      <c r="BM123" s="157" t="s">
        <v>253</v>
      </c>
    </row>
    <row r="124" spans="2:51" s="13" customFormat="1" ht="10">
      <c r="B124" s="159"/>
      <c r="D124" s="160" t="s">
        <v>200</v>
      </c>
      <c r="E124" s="161" t="s">
        <v>3</v>
      </c>
      <c r="F124" s="162" t="s">
        <v>254</v>
      </c>
      <c r="H124" s="163">
        <v>3898.34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200</v>
      </c>
      <c r="AU124" s="161" t="s">
        <v>22</v>
      </c>
      <c r="AV124" s="13" t="s">
        <v>22</v>
      </c>
      <c r="AW124" s="13" t="s">
        <v>41</v>
      </c>
      <c r="AX124" s="13" t="s">
        <v>88</v>
      </c>
      <c r="AY124" s="161" t="s">
        <v>191</v>
      </c>
    </row>
    <row r="125" spans="1:65" s="2" customFormat="1" ht="24.15" customHeight="1">
      <c r="A125" s="35"/>
      <c r="B125" s="145"/>
      <c r="C125" s="146" t="s">
        <v>255</v>
      </c>
      <c r="D125" s="146" t="s">
        <v>193</v>
      </c>
      <c r="E125" s="147" t="s">
        <v>256</v>
      </c>
      <c r="F125" s="148" t="s">
        <v>257</v>
      </c>
      <c r="G125" s="149" t="s">
        <v>208</v>
      </c>
      <c r="H125" s="150">
        <v>180.74</v>
      </c>
      <c r="I125" s="151"/>
      <c r="J125" s="152">
        <f>ROUND(I125*H125,2)</f>
        <v>0</v>
      </c>
      <c r="K125" s="148" t="s">
        <v>197</v>
      </c>
      <c r="L125" s="36"/>
      <c r="M125" s="153" t="s">
        <v>3</v>
      </c>
      <c r="N125" s="154" t="s">
        <v>52</v>
      </c>
      <c r="O125" s="56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198</v>
      </c>
      <c r="AT125" s="157" t="s">
        <v>193</v>
      </c>
      <c r="AU125" s="157" t="s">
        <v>22</v>
      </c>
      <c r="AY125" s="19" t="s">
        <v>191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88</v>
      </c>
      <c r="BK125" s="158">
        <f>ROUND(I125*H125,2)</f>
        <v>0</v>
      </c>
      <c r="BL125" s="19" t="s">
        <v>198</v>
      </c>
      <c r="BM125" s="157" t="s">
        <v>258</v>
      </c>
    </row>
    <row r="126" spans="2:51" s="13" customFormat="1" ht="10">
      <c r="B126" s="159"/>
      <c r="D126" s="160" t="s">
        <v>200</v>
      </c>
      <c r="E126" s="161" t="s">
        <v>3</v>
      </c>
      <c r="F126" s="162" t="s">
        <v>259</v>
      </c>
      <c r="H126" s="163">
        <v>133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200</v>
      </c>
      <c r="AU126" s="161" t="s">
        <v>22</v>
      </c>
      <c r="AV126" s="13" t="s">
        <v>22</v>
      </c>
      <c r="AW126" s="13" t="s">
        <v>41</v>
      </c>
      <c r="AX126" s="13" t="s">
        <v>81</v>
      </c>
      <c r="AY126" s="161" t="s">
        <v>191</v>
      </c>
    </row>
    <row r="127" spans="2:51" s="13" customFormat="1" ht="10">
      <c r="B127" s="159"/>
      <c r="D127" s="160" t="s">
        <v>200</v>
      </c>
      <c r="E127" s="161" t="s">
        <v>3</v>
      </c>
      <c r="F127" s="162" t="s">
        <v>260</v>
      </c>
      <c r="H127" s="163">
        <v>15.34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200</v>
      </c>
      <c r="AU127" s="161" t="s">
        <v>22</v>
      </c>
      <c r="AV127" s="13" t="s">
        <v>22</v>
      </c>
      <c r="AW127" s="13" t="s">
        <v>41</v>
      </c>
      <c r="AX127" s="13" t="s">
        <v>81</v>
      </c>
      <c r="AY127" s="161" t="s">
        <v>191</v>
      </c>
    </row>
    <row r="128" spans="2:51" s="13" customFormat="1" ht="10">
      <c r="B128" s="159"/>
      <c r="D128" s="160" t="s">
        <v>200</v>
      </c>
      <c r="E128" s="161" t="s">
        <v>3</v>
      </c>
      <c r="F128" s="162" t="s">
        <v>261</v>
      </c>
      <c r="H128" s="163">
        <v>1.86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200</v>
      </c>
      <c r="AU128" s="161" t="s">
        <v>22</v>
      </c>
      <c r="AV128" s="13" t="s">
        <v>22</v>
      </c>
      <c r="AW128" s="13" t="s">
        <v>41</v>
      </c>
      <c r="AX128" s="13" t="s">
        <v>81</v>
      </c>
      <c r="AY128" s="161" t="s">
        <v>191</v>
      </c>
    </row>
    <row r="129" spans="2:51" s="13" customFormat="1" ht="10">
      <c r="B129" s="159"/>
      <c r="D129" s="160" t="s">
        <v>200</v>
      </c>
      <c r="E129" s="161" t="s">
        <v>3</v>
      </c>
      <c r="F129" s="162" t="s">
        <v>262</v>
      </c>
      <c r="H129" s="163">
        <v>30.54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200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191</v>
      </c>
    </row>
    <row r="130" spans="2:51" s="14" customFormat="1" ht="10">
      <c r="B130" s="168"/>
      <c r="D130" s="160" t="s">
        <v>200</v>
      </c>
      <c r="E130" s="169" t="s">
        <v>3</v>
      </c>
      <c r="F130" s="170" t="s">
        <v>205</v>
      </c>
      <c r="H130" s="171">
        <v>180.74</v>
      </c>
      <c r="I130" s="172"/>
      <c r="L130" s="168"/>
      <c r="M130" s="173"/>
      <c r="N130" s="174"/>
      <c r="O130" s="174"/>
      <c r="P130" s="174"/>
      <c r="Q130" s="174"/>
      <c r="R130" s="174"/>
      <c r="S130" s="174"/>
      <c r="T130" s="175"/>
      <c r="AT130" s="169" t="s">
        <v>200</v>
      </c>
      <c r="AU130" s="169" t="s">
        <v>22</v>
      </c>
      <c r="AV130" s="14" t="s">
        <v>198</v>
      </c>
      <c r="AW130" s="14" t="s">
        <v>41</v>
      </c>
      <c r="AX130" s="14" t="s">
        <v>88</v>
      </c>
      <c r="AY130" s="169" t="s">
        <v>191</v>
      </c>
    </row>
    <row r="131" spans="1:65" s="2" customFormat="1" ht="14.4" customHeight="1">
      <c r="A131" s="35"/>
      <c r="B131" s="145"/>
      <c r="C131" s="180" t="s">
        <v>263</v>
      </c>
      <c r="D131" s="180" t="s">
        <v>264</v>
      </c>
      <c r="E131" s="181" t="s">
        <v>265</v>
      </c>
      <c r="F131" s="182" t="s">
        <v>266</v>
      </c>
      <c r="G131" s="183" t="s">
        <v>252</v>
      </c>
      <c r="H131" s="184">
        <v>361.48</v>
      </c>
      <c r="I131" s="185"/>
      <c r="J131" s="186">
        <f>ROUND(I131*H131,2)</f>
        <v>0</v>
      </c>
      <c r="K131" s="182" t="s">
        <v>197</v>
      </c>
      <c r="L131" s="187"/>
      <c r="M131" s="188" t="s">
        <v>3</v>
      </c>
      <c r="N131" s="189" t="s">
        <v>52</v>
      </c>
      <c r="O131" s="56"/>
      <c r="P131" s="155">
        <f>O131*H131</f>
        <v>0</v>
      </c>
      <c r="Q131" s="155">
        <v>1</v>
      </c>
      <c r="R131" s="155">
        <f>Q131*H131</f>
        <v>361.48</v>
      </c>
      <c r="S131" s="155">
        <v>0</v>
      </c>
      <c r="T131" s="15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57" t="s">
        <v>244</v>
      </c>
      <c r="AT131" s="157" t="s">
        <v>264</v>
      </c>
      <c r="AU131" s="157" t="s">
        <v>22</v>
      </c>
      <c r="AY131" s="19" t="s">
        <v>191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9" t="s">
        <v>88</v>
      </c>
      <c r="BK131" s="158">
        <f>ROUND(I131*H131,2)</f>
        <v>0</v>
      </c>
      <c r="BL131" s="19" t="s">
        <v>198</v>
      </c>
      <c r="BM131" s="157" t="s">
        <v>267</v>
      </c>
    </row>
    <row r="132" spans="2:51" s="13" customFormat="1" ht="10">
      <c r="B132" s="159"/>
      <c r="D132" s="160" t="s">
        <v>200</v>
      </c>
      <c r="E132" s="161" t="s">
        <v>3</v>
      </c>
      <c r="F132" s="162" t="s">
        <v>268</v>
      </c>
      <c r="H132" s="163">
        <v>361.48</v>
      </c>
      <c r="I132" s="164"/>
      <c r="L132" s="159"/>
      <c r="M132" s="165"/>
      <c r="N132" s="166"/>
      <c r="O132" s="166"/>
      <c r="P132" s="166"/>
      <c r="Q132" s="166"/>
      <c r="R132" s="166"/>
      <c r="S132" s="166"/>
      <c r="T132" s="167"/>
      <c r="AT132" s="161" t="s">
        <v>200</v>
      </c>
      <c r="AU132" s="161" t="s">
        <v>22</v>
      </c>
      <c r="AV132" s="13" t="s">
        <v>22</v>
      </c>
      <c r="AW132" s="13" t="s">
        <v>41</v>
      </c>
      <c r="AX132" s="13" t="s">
        <v>88</v>
      </c>
      <c r="AY132" s="161" t="s">
        <v>191</v>
      </c>
    </row>
    <row r="133" spans="1:65" s="2" customFormat="1" ht="14.4" customHeight="1">
      <c r="A133" s="35"/>
      <c r="B133" s="145"/>
      <c r="C133" s="146" t="s">
        <v>269</v>
      </c>
      <c r="D133" s="146" t="s">
        <v>193</v>
      </c>
      <c r="E133" s="147" t="s">
        <v>270</v>
      </c>
      <c r="F133" s="148" t="s">
        <v>271</v>
      </c>
      <c r="G133" s="149" t="s">
        <v>196</v>
      </c>
      <c r="H133" s="150">
        <v>4290.416</v>
      </c>
      <c r="I133" s="151"/>
      <c r="J133" s="152">
        <f>ROUND(I133*H133,2)</f>
        <v>0</v>
      </c>
      <c r="K133" s="148" t="s">
        <v>197</v>
      </c>
      <c r="L133" s="36"/>
      <c r="M133" s="153" t="s">
        <v>3</v>
      </c>
      <c r="N133" s="154" t="s">
        <v>52</v>
      </c>
      <c r="O133" s="56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57" t="s">
        <v>198</v>
      </c>
      <c r="AT133" s="157" t="s">
        <v>193</v>
      </c>
      <c r="AU133" s="157" t="s">
        <v>22</v>
      </c>
      <c r="AY133" s="19" t="s">
        <v>191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9" t="s">
        <v>88</v>
      </c>
      <c r="BK133" s="158">
        <f>ROUND(I133*H133,2)</f>
        <v>0</v>
      </c>
      <c r="BL133" s="19" t="s">
        <v>198</v>
      </c>
      <c r="BM133" s="157" t="s">
        <v>272</v>
      </c>
    </row>
    <row r="134" spans="1:47" s="2" customFormat="1" ht="18">
      <c r="A134" s="35"/>
      <c r="B134" s="36"/>
      <c r="C134" s="35"/>
      <c r="D134" s="160" t="s">
        <v>229</v>
      </c>
      <c r="E134" s="35"/>
      <c r="F134" s="176" t="s">
        <v>273</v>
      </c>
      <c r="G134" s="35"/>
      <c r="H134" s="35"/>
      <c r="I134" s="177"/>
      <c r="J134" s="35"/>
      <c r="K134" s="35"/>
      <c r="L134" s="36"/>
      <c r="M134" s="178"/>
      <c r="N134" s="179"/>
      <c r="O134" s="56"/>
      <c r="P134" s="56"/>
      <c r="Q134" s="56"/>
      <c r="R134" s="56"/>
      <c r="S134" s="56"/>
      <c r="T134" s="57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9" t="s">
        <v>229</v>
      </c>
      <c r="AU134" s="19" t="s">
        <v>22</v>
      </c>
    </row>
    <row r="135" spans="2:51" s="13" customFormat="1" ht="10">
      <c r="B135" s="159"/>
      <c r="D135" s="160" t="s">
        <v>200</v>
      </c>
      <c r="E135" s="161" t="s">
        <v>3</v>
      </c>
      <c r="F135" s="162" t="s">
        <v>274</v>
      </c>
      <c r="H135" s="163">
        <v>2624.193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200</v>
      </c>
      <c r="AU135" s="161" t="s">
        <v>22</v>
      </c>
      <c r="AV135" s="13" t="s">
        <v>22</v>
      </c>
      <c r="AW135" s="13" t="s">
        <v>41</v>
      </c>
      <c r="AX135" s="13" t="s">
        <v>81</v>
      </c>
      <c r="AY135" s="161" t="s">
        <v>191</v>
      </c>
    </row>
    <row r="136" spans="2:51" s="13" customFormat="1" ht="10">
      <c r="B136" s="159"/>
      <c r="D136" s="160" t="s">
        <v>200</v>
      </c>
      <c r="E136" s="161" t="s">
        <v>3</v>
      </c>
      <c r="F136" s="162" t="s">
        <v>275</v>
      </c>
      <c r="H136" s="163">
        <v>251.42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200</v>
      </c>
      <c r="AU136" s="161" t="s">
        <v>22</v>
      </c>
      <c r="AV136" s="13" t="s">
        <v>22</v>
      </c>
      <c r="AW136" s="13" t="s">
        <v>41</v>
      </c>
      <c r="AX136" s="13" t="s">
        <v>81</v>
      </c>
      <c r="AY136" s="161" t="s">
        <v>191</v>
      </c>
    </row>
    <row r="137" spans="2:51" s="15" customFormat="1" ht="10">
      <c r="B137" s="190"/>
      <c r="D137" s="160" t="s">
        <v>200</v>
      </c>
      <c r="E137" s="191" t="s">
        <v>3</v>
      </c>
      <c r="F137" s="192" t="s">
        <v>276</v>
      </c>
      <c r="H137" s="193">
        <v>2875.6130000000003</v>
      </c>
      <c r="I137" s="194"/>
      <c r="L137" s="190"/>
      <c r="M137" s="195"/>
      <c r="N137" s="196"/>
      <c r="O137" s="196"/>
      <c r="P137" s="196"/>
      <c r="Q137" s="196"/>
      <c r="R137" s="196"/>
      <c r="S137" s="196"/>
      <c r="T137" s="197"/>
      <c r="AT137" s="191" t="s">
        <v>200</v>
      </c>
      <c r="AU137" s="191" t="s">
        <v>22</v>
      </c>
      <c r="AV137" s="15" t="s">
        <v>215</v>
      </c>
      <c r="AW137" s="15" t="s">
        <v>41</v>
      </c>
      <c r="AX137" s="15" t="s">
        <v>81</v>
      </c>
      <c r="AY137" s="191" t="s">
        <v>191</v>
      </c>
    </row>
    <row r="138" spans="2:51" s="13" customFormat="1" ht="10">
      <c r="B138" s="159"/>
      <c r="D138" s="160" t="s">
        <v>200</v>
      </c>
      <c r="E138" s="161" t="s">
        <v>3</v>
      </c>
      <c r="F138" s="162" t="s">
        <v>277</v>
      </c>
      <c r="H138" s="163">
        <v>398.034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200</v>
      </c>
      <c r="AU138" s="161" t="s">
        <v>22</v>
      </c>
      <c r="AV138" s="13" t="s">
        <v>22</v>
      </c>
      <c r="AW138" s="13" t="s">
        <v>41</v>
      </c>
      <c r="AX138" s="13" t="s">
        <v>81</v>
      </c>
      <c r="AY138" s="161" t="s">
        <v>191</v>
      </c>
    </row>
    <row r="139" spans="2:51" s="15" customFormat="1" ht="10">
      <c r="B139" s="190"/>
      <c r="D139" s="160" t="s">
        <v>200</v>
      </c>
      <c r="E139" s="191" t="s">
        <v>3</v>
      </c>
      <c r="F139" s="192" t="s">
        <v>276</v>
      </c>
      <c r="H139" s="193">
        <v>398.034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1" t="s">
        <v>200</v>
      </c>
      <c r="AU139" s="191" t="s">
        <v>22</v>
      </c>
      <c r="AV139" s="15" t="s">
        <v>215</v>
      </c>
      <c r="AW139" s="15" t="s">
        <v>41</v>
      </c>
      <c r="AX139" s="15" t="s">
        <v>81</v>
      </c>
      <c r="AY139" s="191" t="s">
        <v>191</v>
      </c>
    </row>
    <row r="140" spans="2:51" s="13" customFormat="1" ht="10">
      <c r="B140" s="159"/>
      <c r="D140" s="160" t="s">
        <v>200</v>
      </c>
      <c r="E140" s="161" t="s">
        <v>3</v>
      </c>
      <c r="F140" s="162" t="s">
        <v>278</v>
      </c>
      <c r="H140" s="163">
        <v>58.5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200</v>
      </c>
      <c r="AU140" s="161" t="s">
        <v>22</v>
      </c>
      <c r="AV140" s="13" t="s">
        <v>22</v>
      </c>
      <c r="AW140" s="13" t="s">
        <v>41</v>
      </c>
      <c r="AX140" s="13" t="s">
        <v>81</v>
      </c>
      <c r="AY140" s="161" t="s">
        <v>191</v>
      </c>
    </row>
    <row r="141" spans="2:51" s="15" customFormat="1" ht="10">
      <c r="B141" s="190"/>
      <c r="D141" s="160" t="s">
        <v>200</v>
      </c>
      <c r="E141" s="191" t="s">
        <v>3</v>
      </c>
      <c r="F141" s="192" t="s">
        <v>276</v>
      </c>
      <c r="H141" s="193">
        <v>58.5</v>
      </c>
      <c r="I141" s="194"/>
      <c r="L141" s="190"/>
      <c r="M141" s="195"/>
      <c r="N141" s="196"/>
      <c r="O141" s="196"/>
      <c r="P141" s="196"/>
      <c r="Q141" s="196"/>
      <c r="R141" s="196"/>
      <c r="S141" s="196"/>
      <c r="T141" s="197"/>
      <c r="AT141" s="191" t="s">
        <v>200</v>
      </c>
      <c r="AU141" s="191" t="s">
        <v>22</v>
      </c>
      <c r="AV141" s="15" t="s">
        <v>215</v>
      </c>
      <c r="AW141" s="15" t="s">
        <v>41</v>
      </c>
      <c r="AX141" s="15" t="s">
        <v>81</v>
      </c>
      <c r="AY141" s="191" t="s">
        <v>191</v>
      </c>
    </row>
    <row r="142" spans="2:51" s="13" customFormat="1" ht="10">
      <c r="B142" s="159"/>
      <c r="D142" s="160" t="s">
        <v>200</v>
      </c>
      <c r="E142" s="161" t="s">
        <v>3</v>
      </c>
      <c r="F142" s="162" t="s">
        <v>279</v>
      </c>
      <c r="H142" s="163">
        <v>813.449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200</v>
      </c>
      <c r="AU142" s="161" t="s">
        <v>22</v>
      </c>
      <c r="AV142" s="13" t="s">
        <v>22</v>
      </c>
      <c r="AW142" s="13" t="s">
        <v>41</v>
      </c>
      <c r="AX142" s="13" t="s">
        <v>81</v>
      </c>
      <c r="AY142" s="161" t="s">
        <v>191</v>
      </c>
    </row>
    <row r="143" spans="2:51" s="13" customFormat="1" ht="10">
      <c r="B143" s="159"/>
      <c r="D143" s="160" t="s">
        <v>200</v>
      </c>
      <c r="E143" s="161" t="s">
        <v>3</v>
      </c>
      <c r="F143" s="162" t="s">
        <v>280</v>
      </c>
      <c r="H143" s="163">
        <v>144.82</v>
      </c>
      <c r="I143" s="164"/>
      <c r="L143" s="159"/>
      <c r="M143" s="165"/>
      <c r="N143" s="166"/>
      <c r="O143" s="166"/>
      <c r="P143" s="166"/>
      <c r="Q143" s="166"/>
      <c r="R143" s="166"/>
      <c r="S143" s="166"/>
      <c r="T143" s="167"/>
      <c r="AT143" s="161" t="s">
        <v>200</v>
      </c>
      <c r="AU143" s="161" t="s">
        <v>22</v>
      </c>
      <c r="AV143" s="13" t="s">
        <v>22</v>
      </c>
      <c r="AW143" s="13" t="s">
        <v>41</v>
      </c>
      <c r="AX143" s="13" t="s">
        <v>81</v>
      </c>
      <c r="AY143" s="161" t="s">
        <v>191</v>
      </c>
    </row>
    <row r="144" spans="2:51" s="15" customFormat="1" ht="10">
      <c r="B144" s="190"/>
      <c r="D144" s="160" t="s">
        <v>200</v>
      </c>
      <c r="E144" s="191" t="s">
        <v>3</v>
      </c>
      <c r="F144" s="192" t="s">
        <v>276</v>
      </c>
      <c r="H144" s="193">
        <v>958.269</v>
      </c>
      <c r="I144" s="194"/>
      <c r="L144" s="190"/>
      <c r="M144" s="195"/>
      <c r="N144" s="196"/>
      <c r="O144" s="196"/>
      <c r="P144" s="196"/>
      <c r="Q144" s="196"/>
      <c r="R144" s="196"/>
      <c r="S144" s="196"/>
      <c r="T144" s="197"/>
      <c r="AT144" s="191" t="s">
        <v>200</v>
      </c>
      <c r="AU144" s="191" t="s">
        <v>22</v>
      </c>
      <c r="AV144" s="15" t="s">
        <v>215</v>
      </c>
      <c r="AW144" s="15" t="s">
        <v>41</v>
      </c>
      <c r="AX144" s="15" t="s">
        <v>81</v>
      </c>
      <c r="AY144" s="191" t="s">
        <v>191</v>
      </c>
    </row>
    <row r="145" spans="2:51" s="14" customFormat="1" ht="10">
      <c r="B145" s="168"/>
      <c r="D145" s="160" t="s">
        <v>200</v>
      </c>
      <c r="E145" s="169" t="s">
        <v>3</v>
      </c>
      <c r="F145" s="170" t="s">
        <v>205</v>
      </c>
      <c r="H145" s="171">
        <v>4290.416</v>
      </c>
      <c r="I145" s="172"/>
      <c r="L145" s="168"/>
      <c r="M145" s="173"/>
      <c r="N145" s="174"/>
      <c r="O145" s="174"/>
      <c r="P145" s="174"/>
      <c r="Q145" s="174"/>
      <c r="R145" s="174"/>
      <c r="S145" s="174"/>
      <c r="T145" s="175"/>
      <c r="AT145" s="169" t="s">
        <v>200</v>
      </c>
      <c r="AU145" s="169" t="s">
        <v>22</v>
      </c>
      <c r="AV145" s="14" t="s">
        <v>198</v>
      </c>
      <c r="AW145" s="14" t="s">
        <v>41</v>
      </c>
      <c r="AX145" s="14" t="s">
        <v>88</v>
      </c>
      <c r="AY145" s="169" t="s">
        <v>191</v>
      </c>
    </row>
    <row r="146" spans="1:65" s="2" customFormat="1" ht="24.15" customHeight="1">
      <c r="A146" s="35"/>
      <c r="B146" s="145"/>
      <c r="C146" s="146" t="s">
        <v>281</v>
      </c>
      <c r="D146" s="146" t="s">
        <v>193</v>
      </c>
      <c r="E146" s="147" t="s">
        <v>282</v>
      </c>
      <c r="F146" s="148" t="s">
        <v>283</v>
      </c>
      <c r="G146" s="149" t="s">
        <v>196</v>
      </c>
      <c r="H146" s="150">
        <v>3643</v>
      </c>
      <c r="I146" s="151"/>
      <c r="J146" s="152">
        <f>ROUND(I146*H146,2)</f>
        <v>0</v>
      </c>
      <c r="K146" s="148" t="s">
        <v>197</v>
      </c>
      <c r="L146" s="36"/>
      <c r="M146" s="153" t="s">
        <v>3</v>
      </c>
      <c r="N146" s="154" t="s">
        <v>52</v>
      </c>
      <c r="O146" s="56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198</v>
      </c>
      <c r="AT146" s="157" t="s">
        <v>193</v>
      </c>
      <c r="AU146" s="157" t="s">
        <v>22</v>
      </c>
      <c r="AY146" s="19" t="s">
        <v>191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198</v>
      </c>
      <c r="BM146" s="157" t="s">
        <v>284</v>
      </c>
    </row>
    <row r="147" spans="2:51" s="13" customFormat="1" ht="10">
      <c r="B147" s="159"/>
      <c r="D147" s="160" t="s">
        <v>200</v>
      </c>
      <c r="E147" s="161" t="s">
        <v>3</v>
      </c>
      <c r="F147" s="162" t="s">
        <v>285</v>
      </c>
      <c r="H147" s="163">
        <v>3643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200</v>
      </c>
      <c r="AU147" s="161" t="s">
        <v>22</v>
      </c>
      <c r="AV147" s="13" t="s">
        <v>22</v>
      </c>
      <c r="AW147" s="13" t="s">
        <v>41</v>
      </c>
      <c r="AX147" s="13" t="s">
        <v>88</v>
      </c>
      <c r="AY147" s="161" t="s">
        <v>191</v>
      </c>
    </row>
    <row r="148" spans="2:63" s="12" customFormat="1" ht="22.75" customHeight="1">
      <c r="B148" s="132"/>
      <c r="D148" s="133" t="s">
        <v>80</v>
      </c>
      <c r="E148" s="143" t="s">
        <v>22</v>
      </c>
      <c r="F148" s="143" t="s">
        <v>286</v>
      </c>
      <c r="I148" s="135"/>
      <c r="J148" s="144">
        <f>BK148</f>
        <v>0</v>
      </c>
      <c r="L148" s="132"/>
      <c r="M148" s="137"/>
      <c r="N148" s="138"/>
      <c r="O148" s="138"/>
      <c r="P148" s="139">
        <f>SUM(P149:P154)</f>
        <v>0</v>
      </c>
      <c r="Q148" s="138"/>
      <c r="R148" s="139">
        <f>SUM(R149:R154)</f>
        <v>175.65314501000003</v>
      </c>
      <c r="S148" s="138"/>
      <c r="T148" s="140">
        <f>SUM(T149:T154)</f>
        <v>0</v>
      </c>
      <c r="AR148" s="133" t="s">
        <v>88</v>
      </c>
      <c r="AT148" s="141" t="s">
        <v>80</v>
      </c>
      <c r="AU148" s="141" t="s">
        <v>88</v>
      </c>
      <c r="AY148" s="133" t="s">
        <v>191</v>
      </c>
      <c r="BK148" s="142">
        <f>SUM(BK149:BK154)</f>
        <v>0</v>
      </c>
    </row>
    <row r="149" spans="1:65" s="2" customFormat="1" ht="24.15" customHeight="1">
      <c r="A149" s="35"/>
      <c r="B149" s="145"/>
      <c r="C149" s="146" t="s">
        <v>287</v>
      </c>
      <c r="D149" s="146" t="s">
        <v>193</v>
      </c>
      <c r="E149" s="147" t="s">
        <v>288</v>
      </c>
      <c r="F149" s="148" t="s">
        <v>289</v>
      </c>
      <c r="G149" s="149" t="s">
        <v>196</v>
      </c>
      <c r="H149" s="150">
        <v>301.393</v>
      </c>
      <c r="I149" s="151"/>
      <c r="J149" s="152">
        <f>ROUND(I149*H149,2)</f>
        <v>0</v>
      </c>
      <c r="K149" s="148" t="s">
        <v>197</v>
      </c>
      <c r="L149" s="36"/>
      <c r="M149" s="153" t="s">
        <v>3</v>
      </c>
      <c r="N149" s="154" t="s">
        <v>52</v>
      </c>
      <c r="O149" s="56"/>
      <c r="P149" s="155">
        <f>O149*H149</f>
        <v>0</v>
      </c>
      <c r="Q149" s="155">
        <v>0.00017</v>
      </c>
      <c r="R149" s="155">
        <f>Q149*H149</f>
        <v>0.05123681</v>
      </c>
      <c r="S149" s="155">
        <v>0</v>
      </c>
      <c r="T149" s="15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198</v>
      </c>
      <c r="AT149" s="157" t="s">
        <v>193</v>
      </c>
      <c r="AU149" s="157" t="s">
        <v>22</v>
      </c>
      <c r="AY149" s="19" t="s">
        <v>191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9" t="s">
        <v>88</v>
      </c>
      <c r="BK149" s="158">
        <f>ROUND(I149*H149,2)</f>
        <v>0</v>
      </c>
      <c r="BL149" s="19" t="s">
        <v>198</v>
      </c>
      <c r="BM149" s="157" t="s">
        <v>290</v>
      </c>
    </row>
    <row r="150" spans="2:51" s="13" customFormat="1" ht="10">
      <c r="B150" s="159"/>
      <c r="D150" s="160" t="s">
        <v>200</v>
      </c>
      <c r="E150" s="161" t="s">
        <v>3</v>
      </c>
      <c r="F150" s="162" t="s">
        <v>291</v>
      </c>
      <c r="H150" s="163">
        <v>301.393</v>
      </c>
      <c r="I150" s="164"/>
      <c r="L150" s="159"/>
      <c r="M150" s="165"/>
      <c r="N150" s="166"/>
      <c r="O150" s="166"/>
      <c r="P150" s="166"/>
      <c r="Q150" s="166"/>
      <c r="R150" s="166"/>
      <c r="S150" s="166"/>
      <c r="T150" s="167"/>
      <c r="AT150" s="161" t="s">
        <v>200</v>
      </c>
      <c r="AU150" s="161" t="s">
        <v>22</v>
      </c>
      <c r="AV150" s="13" t="s">
        <v>22</v>
      </c>
      <c r="AW150" s="13" t="s">
        <v>41</v>
      </c>
      <c r="AX150" s="13" t="s">
        <v>88</v>
      </c>
      <c r="AY150" s="161" t="s">
        <v>191</v>
      </c>
    </row>
    <row r="151" spans="1:65" s="2" customFormat="1" ht="14.4" customHeight="1">
      <c r="A151" s="35"/>
      <c r="B151" s="145"/>
      <c r="C151" s="180" t="s">
        <v>9</v>
      </c>
      <c r="D151" s="180" t="s">
        <v>264</v>
      </c>
      <c r="E151" s="181" t="s">
        <v>292</v>
      </c>
      <c r="F151" s="182" t="s">
        <v>293</v>
      </c>
      <c r="G151" s="183" t="s">
        <v>196</v>
      </c>
      <c r="H151" s="184">
        <v>331.532</v>
      </c>
      <c r="I151" s="185"/>
      <c r="J151" s="186">
        <f>ROUND(I151*H151,2)</f>
        <v>0</v>
      </c>
      <c r="K151" s="182" t="s">
        <v>197</v>
      </c>
      <c r="L151" s="187"/>
      <c r="M151" s="188" t="s">
        <v>3</v>
      </c>
      <c r="N151" s="189" t="s">
        <v>52</v>
      </c>
      <c r="O151" s="56"/>
      <c r="P151" s="155">
        <f>O151*H151</f>
        <v>0</v>
      </c>
      <c r="Q151" s="155">
        <v>0.0006</v>
      </c>
      <c r="R151" s="155">
        <f>Q151*H151</f>
        <v>0.19891919999999996</v>
      </c>
      <c r="S151" s="155">
        <v>0</v>
      </c>
      <c r="T151" s="15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57" t="s">
        <v>244</v>
      </c>
      <c r="AT151" s="157" t="s">
        <v>264</v>
      </c>
      <c r="AU151" s="157" t="s">
        <v>22</v>
      </c>
      <c r="AY151" s="19" t="s">
        <v>191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9" t="s">
        <v>88</v>
      </c>
      <c r="BK151" s="158">
        <f>ROUND(I151*H151,2)</f>
        <v>0</v>
      </c>
      <c r="BL151" s="19" t="s">
        <v>198</v>
      </c>
      <c r="BM151" s="157" t="s">
        <v>294</v>
      </c>
    </row>
    <row r="152" spans="2:51" s="13" customFormat="1" ht="10">
      <c r="B152" s="159"/>
      <c r="D152" s="160" t="s">
        <v>200</v>
      </c>
      <c r="E152" s="161" t="s">
        <v>3</v>
      </c>
      <c r="F152" s="162" t="s">
        <v>295</v>
      </c>
      <c r="H152" s="163">
        <v>331.532</v>
      </c>
      <c r="I152" s="164"/>
      <c r="L152" s="159"/>
      <c r="M152" s="165"/>
      <c r="N152" s="166"/>
      <c r="O152" s="166"/>
      <c r="P152" s="166"/>
      <c r="Q152" s="166"/>
      <c r="R152" s="166"/>
      <c r="S152" s="166"/>
      <c r="T152" s="167"/>
      <c r="AT152" s="161" t="s">
        <v>200</v>
      </c>
      <c r="AU152" s="161" t="s">
        <v>22</v>
      </c>
      <c r="AV152" s="13" t="s">
        <v>22</v>
      </c>
      <c r="AW152" s="13" t="s">
        <v>41</v>
      </c>
      <c r="AX152" s="13" t="s">
        <v>88</v>
      </c>
      <c r="AY152" s="161" t="s">
        <v>191</v>
      </c>
    </row>
    <row r="153" spans="1:65" s="2" customFormat="1" ht="24.15" customHeight="1">
      <c r="A153" s="35"/>
      <c r="B153" s="145"/>
      <c r="C153" s="146" t="s">
        <v>296</v>
      </c>
      <c r="D153" s="146" t="s">
        <v>193</v>
      </c>
      <c r="E153" s="147" t="s">
        <v>297</v>
      </c>
      <c r="F153" s="148" t="s">
        <v>298</v>
      </c>
      <c r="G153" s="149" t="s">
        <v>222</v>
      </c>
      <c r="H153" s="150">
        <v>639.9</v>
      </c>
      <c r="I153" s="151"/>
      <c r="J153" s="152">
        <f>ROUND(I153*H153,2)</f>
        <v>0</v>
      </c>
      <c r="K153" s="148" t="s">
        <v>197</v>
      </c>
      <c r="L153" s="36"/>
      <c r="M153" s="153" t="s">
        <v>3</v>
      </c>
      <c r="N153" s="154" t="s">
        <v>52</v>
      </c>
      <c r="O153" s="56"/>
      <c r="P153" s="155">
        <f>O153*H153</f>
        <v>0</v>
      </c>
      <c r="Q153" s="155">
        <v>0.27411</v>
      </c>
      <c r="R153" s="155">
        <f>Q153*H153</f>
        <v>175.40298900000002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198</v>
      </c>
      <c r="AT153" s="157" t="s">
        <v>193</v>
      </c>
      <c r="AU153" s="157" t="s">
        <v>22</v>
      </c>
      <c r="AY153" s="19" t="s">
        <v>191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198</v>
      </c>
      <c r="BM153" s="157" t="s">
        <v>299</v>
      </c>
    </row>
    <row r="154" spans="2:51" s="13" customFormat="1" ht="10">
      <c r="B154" s="159"/>
      <c r="D154" s="160" t="s">
        <v>200</v>
      </c>
      <c r="E154" s="161" t="s">
        <v>3</v>
      </c>
      <c r="F154" s="162" t="s">
        <v>224</v>
      </c>
      <c r="H154" s="163">
        <v>639.9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200</v>
      </c>
      <c r="AU154" s="161" t="s">
        <v>22</v>
      </c>
      <c r="AV154" s="13" t="s">
        <v>22</v>
      </c>
      <c r="AW154" s="13" t="s">
        <v>41</v>
      </c>
      <c r="AX154" s="13" t="s">
        <v>88</v>
      </c>
      <c r="AY154" s="161" t="s">
        <v>191</v>
      </c>
    </row>
    <row r="155" spans="2:63" s="12" customFormat="1" ht="22.75" customHeight="1">
      <c r="B155" s="132"/>
      <c r="D155" s="133" t="s">
        <v>80</v>
      </c>
      <c r="E155" s="143" t="s">
        <v>225</v>
      </c>
      <c r="F155" s="143" t="s">
        <v>300</v>
      </c>
      <c r="I155" s="135"/>
      <c r="J155" s="144">
        <f>BK155</f>
        <v>0</v>
      </c>
      <c r="L155" s="132"/>
      <c r="M155" s="137"/>
      <c r="N155" s="138"/>
      <c r="O155" s="138"/>
      <c r="P155" s="139">
        <f>SUM(P156:P237)</f>
        <v>0</v>
      </c>
      <c r="Q155" s="138"/>
      <c r="R155" s="139">
        <f>SUM(R156:R237)</f>
        <v>6795.36773973</v>
      </c>
      <c r="S155" s="138"/>
      <c r="T155" s="140">
        <f>SUM(T156:T237)</f>
        <v>0</v>
      </c>
      <c r="AR155" s="133" t="s">
        <v>88</v>
      </c>
      <c r="AT155" s="141" t="s">
        <v>80</v>
      </c>
      <c r="AU155" s="141" t="s">
        <v>88</v>
      </c>
      <c r="AY155" s="133" t="s">
        <v>191</v>
      </c>
      <c r="BK155" s="142">
        <f>SUM(BK156:BK237)</f>
        <v>0</v>
      </c>
    </row>
    <row r="156" spans="1:65" s="2" customFormat="1" ht="24.15" customHeight="1">
      <c r="A156" s="35"/>
      <c r="B156" s="145"/>
      <c r="C156" s="146" t="s">
        <v>301</v>
      </c>
      <c r="D156" s="146" t="s">
        <v>193</v>
      </c>
      <c r="E156" s="147" t="s">
        <v>302</v>
      </c>
      <c r="F156" s="148" t="s">
        <v>303</v>
      </c>
      <c r="G156" s="149" t="s">
        <v>196</v>
      </c>
      <c r="H156" s="150">
        <v>4290.416</v>
      </c>
      <c r="I156" s="151"/>
      <c r="J156" s="152">
        <f>ROUND(I156*H156,2)</f>
        <v>0</v>
      </c>
      <c r="K156" s="148" t="s">
        <v>197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198</v>
      </c>
      <c r="AT156" s="157" t="s">
        <v>193</v>
      </c>
      <c r="AU156" s="157" t="s">
        <v>22</v>
      </c>
      <c r="AY156" s="19" t="s">
        <v>191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198</v>
      </c>
      <c r="BM156" s="157" t="s">
        <v>304</v>
      </c>
    </row>
    <row r="157" spans="1:47" s="2" customFormat="1" ht="18">
      <c r="A157" s="35"/>
      <c r="B157" s="36"/>
      <c r="C157" s="35"/>
      <c r="D157" s="160" t="s">
        <v>229</v>
      </c>
      <c r="E157" s="35"/>
      <c r="F157" s="176" t="s">
        <v>305</v>
      </c>
      <c r="G157" s="35"/>
      <c r="H157" s="35"/>
      <c r="I157" s="177"/>
      <c r="J157" s="35"/>
      <c r="K157" s="35"/>
      <c r="L157" s="36"/>
      <c r="M157" s="178"/>
      <c r="N157" s="179"/>
      <c r="O157" s="56"/>
      <c r="P157" s="56"/>
      <c r="Q157" s="56"/>
      <c r="R157" s="56"/>
      <c r="S157" s="56"/>
      <c r="T157" s="57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9" t="s">
        <v>229</v>
      </c>
      <c r="AU157" s="19" t="s">
        <v>22</v>
      </c>
    </row>
    <row r="158" spans="2:51" s="13" customFormat="1" ht="10">
      <c r="B158" s="159"/>
      <c r="D158" s="160" t="s">
        <v>200</v>
      </c>
      <c r="E158" s="161" t="s">
        <v>3</v>
      </c>
      <c r="F158" s="162" t="s">
        <v>274</v>
      </c>
      <c r="H158" s="163">
        <v>2624.193</v>
      </c>
      <c r="I158" s="164"/>
      <c r="L158" s="159"/>
      <c r="M158" s="165"/>
      <c r="N158" s="166"/>
      <c r="O158" s="166"/>
      <c r="P158" s="166"/>
      <c r="Q158" s="166"/>
      <c r="R158" s="166"/>
      <c r="S158" s="166"/>
      <c r="T158" s="167"/>
      <c r="AT158" s="161" t="s">
        <v>200</v>
      </c>
      <c r="AU158" s="161" t="s">
        <v>22</v>
      </c>
      <c r="AV158" s="13" t="s">
        <v>22</v>
      </c>
      <c r="AW158" s="13" t="s">
        <v>41</v>
      </c>
      <c r="AX158" s="13" t="s">
        <v>81</v>
      </c>
      <c r="AY158" s="161" t="s">
        <v>191</v>
      </c>
    </row>
    <row r="159" spans="2:51" s="13" customFormat="1" ht="10">
      <c r="B159" s="159"/>
      <c r="D159" s="160" t="s">
        <v>200</v>
      </c>
      <c r="E159" s="161" t="s">
        <v>3</v>
      </c>
      <c r="F159" s="162" t="s">
        <v>275</v>
      </c>
      <c r="H159" s="163">
        <v>251.42</v>
      </c>
      <c r="I159" s="164"/>
      <c r="L159" s="159"/>
      <c r="M159" s="165"/>
      <c r="N159" s="166"/>
      <c r="O159" s="166"/>
      <c r="P159" s="166"/>
      <c r="Q159" s="166"/>
      <c r="R159" s="166"/>
      <c r="S159" s="166"/>
      <c r="T159" s="167"/>
      <c r="AT159" s="161" t="s">
        <v>200</v>
      </c>
      <c r="AU159" s="161" t="s">
        <v>22</v>
      </c>
      <c r="AV159" s="13" t="s">
        <v>22</v>
      </c>
      <c r="AW159" s="13" t="s">
        <v>41</v>
      </c>
      <c r="AX159" s="13" t="s">
        <v>81</v>
      </c>
      <c r="AY159" s="161" t="s">
        <v>191</v>
      </c>
    </row>
    <row r="160" spans="2:51" s="15" customFormat="1" ht="10">
      <c r="B160" s="190"/>
      <c r="D160" s="160" t="s">
        <v>200</v>
      </c>
      <c r="E160" s="191" t="s">
        <v>3</v>
      </c>
      <c r="F160" s="192" t="s">
        <v>276</v>
      </c>
      <c r="H160" s="193">
        <v>2875.6130000000003</v>
      </c>
      <c r="I160" s="194"/>
      <c r="L160" s="190"/>
      <c r="M160" s="195"/>
      <c r="N160" s="196"/>
      <c r="O160" s="196"/>
      <c r="P160" s="196"/>
      <c r="Q160" s="196"/>
      <c r="R160" s="196"/>
      <c r="S160" s="196"/>
      <c r="T160" s="197"/>
      <c r="AT160" s="191" t="s">
        <v>200</v>
      </c>
      <c r="AU160" s="191" t="s">
        <v>22</v>
      </c>
      <c r="AV160" s="15" t="s">
        <v>215</v>
      </c>
      <c r="AW160" s="15" t="s">
        <v>41</v>
      </c>
      <c r="AX160" s="15" t="s">
        <v>81</v>
      </c>
      <c r="AY160" s="191" t="s">
        <v>191</v>
      </c>
    </row>
    <row r="161" spans="2:51" s="13" customFormat="1" ht="10">
      <c r="B161" s="159"/>
      <c r="D161" s="160" t="s">
        <v>200</v>
      </c>
      <c r="E161" s="161" t="s">
        <v>3</v>
      </c>
      <c r="F161" s="162" t="s">
        <v>277</v>
      </c>
      <c r="H161" s="163">
        <v>398.034</v>
      </c>
      <c r="I161" s="164"/>
      <c r="L161" s="159"/>
      <c r="M161" s="165"/>
      <c r="N161" s="166"/>
      <c r="O161" s="166"/>
      <c r="P161" s="166"/>
      <c r="Q161" s="166"/>
      <c r="R161" s="166"/>
      <c r="S161" s="166"/>
      <c r="T161" s="167"/>
      <c r="AT161" s="161" t="s">
        <v>200</v>
      </c>
      <c r="AU161" s="161" t="s">
        <v>22</v>
      </c>
      <c r="AV161" s="13" t="s">
        <v>22</v>
      </c>
      <c r="AW161" s="13" t="s">
        <v>41</v>
      </c>
      <c r="AX161" s="13" t="s">
        <v>81</v>
      </c>
      <c r="AY161" s="161" t="s">
        <v>191</v>
      </c>
    </row>
    <row r="162" spans="2:51" s="15" customFormat="1" ht="10">
      <c r="B162" s="190"/>
      <c r="D162" s="160" t="s">
        <v>200</v>
      </c>
      <c r="E162" s="191" t="s">
        <v>3</v>
      </c>
      <c r="F162" s="192" t="s">
        <v>276</v>
      </c>
      <c r="H162" s="193">
        <v>398.034</v>
      </c>
      <c r="I162" s="194"/>
      <c r="L162" s="190"/>
      <c r="M162" s="195"/>
      <c r="N162" s="196"/>
      <c r="O162" s="196"/>
      <c r="P162" s="196"/>
      <c r="Q162" s="196"/>
      <c r="R162" s="196"/>
      <c r="S162" s="196"/>
      <c r="T162" s="197"/>
      <c r="AT162" s="191" t="s">
        <v>200</v>
      </c>
      <c r="AU162" s="191" t="s">
        <v>22</v>
      </c>
      <c r="AV162" s="15" t="s">
        <v>215</v>
      </c>
      <c r="AW162" s="15" t="s">
        <v>41</v>
      </c>
      <c r="AX162" s="15" t="s">
        <v>81</v>
      </c>
      <c r="AY162" s="191" t="s">
        <v>191</v>
      </c>
    </row>
    <row r="163" spans="2:51" s="13" customFormat="1" ht="10">
      <c r="B163" s="159"/>
      <c r="D163" s="160" t="s">
        <v>200</v>
      </c>
      <c r="E163" s="161" t="s">
        <v>3</v>
      </c>
      <c r="F163" s="162" t="s">
        <v>278</v>
      </c>
      <c r="H163" s="163">
        <v>58.5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200</v>
      </c>
      <c r="AU163" s="161" t="s">
        <v>22</v>
      </c>
      <c r="AV163" s="13" t="s">
        <v>22</v>
      </c>
      <c r="AW163" s="13" t="s">
        <v>41</v>
      </c>
      <c r="AX163" s="13" t="s">
        <v>81</v>
      </c>
      <c r="AY163" s="161" t="s">
        <v>191</v>
      </c>
    </row>
    <row r="164" spans="2:51" s="15" customFormat="1" ht="10">
      <c r="B164" s="190"/>
      <c r="D164" s="160" t="s">
        <v>200</v>
      </c>
      <c r="E164" s="191" t="s">
        <v>3</v>
      </c>
      <c r="F164" s="192" t="s">
        <v>276</v>
      </c>
      <c r="H164" s="193">
        <v>58.5</v>
      </c>
      <c r="I164" s="194"/>
      <c r="L164" s="190"/>
      <c r="M164" s="195"/>
      <c r="N164" s="196"/>
      <c r="O164" s="196"/>
      <c r="P164" s="196"/>
      <c r="Q164" s="196"/>
      <c r="R164" s="196"/>
      <c r="S164" s="196"/>
      <c r="T164" s="197"/>
      <c r="AT164" s="191" t="s">
        <v>200</v>
      </c>
      <c r="AU164" s="191" t="s">
        <v>22</v>
      </c>
      <c r="AV164" s="15" t="s">
        <v>215</v>
      </c>
      <c r="AW164" s="15" t="s">
        <v>41</v>
      </c>
      <c r="AX164" s="15" t="s">
        <v>81</v>
      </c>
      <c r="AY164" s="191" t="s">
        <v>191</v>
      </c>
    </row>
    <row r="165" spans="2:51" s="13" customFormat="1" ht="10">
      <c r="B165" s="159"/>
      <c r="D165" s="160" t="s">
        <v>200</v>
      </c>
      <c r="E165" s="161" t="s">
        <v>3</v>
      </c>
      <c r="F165" s="162" t="s">
        <v>279</v>
      </c>
      <c r="H165" s="163">
        <v>813.449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200</v>
      </c>
      <c r="AU165" s="161" t="s">
        <v>22</v>
      </c>
      <c r="AV165" s="13" t="s">
        <v>22</v>
      </c>
      <c r="AW165" s="13" t="s">
        <v>41</v>
      </c>
      <c r="AX165" s="13" t="s">
        <v>81</v>
      </c>
      <c r="AY165" s="161" t="s">
        <v>191</v>
      </c>
    </row>
    <row r="166" spans="2:51" s="13" customFormat="1" ht="10">
      <c r="B166" s="159"/>
      <c r="D166" s="160" t="s">
        <v>200</v>
      </c>
      <c r="E166" s="161" t="s">
        <v>3</v>
      </c>
      <c r="F166" s="162" t="s">
        <v>280</v>
      </c>
      <c r="H166" s="163">
        <v>144.82</v>
      </c>
      <c r="I166" s="164"/>
      <c r="L166" s="159"/>
      <c r="M166" s="165"/>
      <c r="N166" s="166"/>
      <c r="O166" s="166"/>
      <c r="P166" s="166"/>
      <c r="Q166" s="166"/>
      <c r="R166" s="166"/>
      <c r="S166" s="166"/>
      <c r="T166" s="167"/>
      <c r="AT166" s="161" t="s">
        <v>200</v>
      </c>
      <c r="AU166" s="161" t="s">
        <v>22</v>
      </c>
      <c r="AV166" s="13" t="s">
        <v>22</v>
      </c>
      <c r="AW166" s="13" t="s">
        <v>41</v>
      </c>
      <c r="AX166" s="13" t="s">
        <v>81</v>
      </c>
      <c r="AY166" s="161" t="s">
        <v>191</v>
      </c>
    </row>
    <row r="167" spans="2:51" s="15" customFormat="1" ht="10">
      <c r="B167" s="190"/>
      <c r="D167" s="160" t="s">
        <v>200</v>
      </c>
      <c r="E167" s="191" t="s">
        <v>3</v>
      </c>
      <c r="F167" s="192" t="s">
        <v>276</v>
      </c>
      <c r="H167" s="193">
        <v>958.269</v>
      </c>
      <c r="I167" s="194"/>
      <c r="L167" s="190"/>
      <c r="M167" s="195"/>
      <c r="N167" s="196"/>
      <c r="O167" s="196"/>
      <c r="P167" s="196"/>
      <c r="Q167" s="196"/>
      <c r="R167" s="196"/>
      <c r="S167" s="196"/>
      <c r="T167" s="197"/>
      <c r="AT167" s="191" t="s">
        <v>200</v>
      </c>
      <c r="AU167" s="191" t="s">
        <v>22</v>
      </c>
      <c r="AV167" s="15" t="s">
        <v>215</v>
      </c>
      <c r="AW167" s="15" t="s">
        <v>41</v>
      </c>
      <c r="AX167" s="15" t="s">
        <v>81</v>
      </c>
      <c r="AY167" s="191" t="s">
        <v>191</v>
      </c>
    </row>
    <row r="168" spans="2:51" s="14" customFormat="1" ht="10">
      <c r="B168" s="168"/>
      <c r="D168" s="160" t="s">
        <v>200</v>
      </c>
      <c r="E168" s="169" t="s">
        <v>3</v>
      </c>
      <c r="F168" s="170" t="s">
        <v>205</v>
      </c>
      <c r="H168" s="171">
        <v>4290.416</v>
      </c>
      <c r="I168" s="172"/>
      <c r="L168" s="168"/>
      <c r="M168" s="173"/>
      <c r="N168" s="174"/>
      <c r="O168" s="174"/>
      <c r="P168" s="174"/>
      <c r="Q168" s="174"/>
      <c r="R168" s="174"/>
      <c r="S168" s="174"/>
      <c r="T168" s="175"/>
      <c r="AT168" s="169" t="s">
        <v>200</v>
      </c>
      <c r="AU168" s="169" t="s">
        <v>22</v>
      </c>
      <c r="AV168" s="14" t="s">
        <v>198</v>
      </c>
      <c r="AW168" s="14" t="s">
        <v>41</v>
      </c>
      <c r="AX168" s="14" t="s">
        <v>88</v>
      </c>
      <c r="AY168" s="169" t="s">
        <v>191</v>
      </c>
    </row>
    <row r="169" spans="1:65" s="2" customFormat="1" ht="14.4" customHeight="1">
      <c r="A169" s="35"/>
      <c r="B169" s="145"/>
      <c r="C169" s="180" t="s">
        <v>306</v>
      </c>
      <c r="D169" s="180" t="s">
        <v>264</v>
      </c>
      <c r="E169" s="181" t="s">
        <v>265</v>
      </c>
      <c r="F169" s="182" t="s">
        <v>266</v>
      </c>
      <c r="G169" s="183" t="s">
        <v>252</v>
      </c>
      <c r="H169" s="184">
        <v>2831.677</v>
      </c>
      <c r="I169" s="185"/>
      <c r="J169" s="186">
        <f>ROUND(I169*H169,2)</f>
        <v>0</v>
      </c>
      <c r="K169" s="182" t="s">
        <v>197</v>
      </c>
      <c r="L169" s="187"/>
      <c r="M169" s="188" t="s">
        <v>3</v>
      </c>
      <c r="N169" s="189" t="s">
        <v>52</v>
      </c>
      <c r="O169" s="56"/>
      <c r="P169" s="155">
        <f>O169*H169</f>
        <v>0</v>
      </c>
      <c r="Q169" s="155">
        <v>1</v>
      </c>
      <c r="R169" s="155">
        <f>Q169*H169</f>
        <v>2831.677</v>
      </c>
      <c r="S169" s="155">
        <v>0</v>
      </c>
      <c r="T169" s="15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244</v>
      </c>
      <c r="AT169" s="157" t="s">
        <v>264</v>
      </c>
      <c r="AU169" s="157" t="s">
        <v>22</v>
      </c>
      <c r="AY169" s="19" t="s">
        <v>191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9" t="s">
        <v>88</v>
      </c>
      <c r="BK169" s="158">
        <f>ROUND(I169*H169,2)</f>
        <v>0</v>
      </c>
      <c r="BL169" s="19" t="s">
        <v>198</v>
      </c>
      <c r="BM169" s="157" t="s">
        <v>307</v>
      </c>
    </row>
    <row r="170" spans="2:51" s="13" customFormat="1" ht="10">
      <c r="B170" s="159"/>
      <c r="D170" s="160" t="s">
        <v>200</v>
      </c>
      <c r="E170" s="161" t="s">
        <v>3</v>
      </c>
      <c r="F170" s="162" t="s">
        <v>308</v>
      </c>
      <c r="H170" s="163">
        <v>1287.126</v>
      </c>
      <c r="I170" s="164"/>
      <c r="L170" s="159"/>
      <c r="M170" s="165"/>
      <c r="N170" s="166"/>
      <c r="O170" s="166"/>
      <c r="P170" s="166"/>
      <c r="Q170" s="166"/>
      <c r="R170" s="166"/>
      <c r="S170" s="166"/>
      <c r="T170" s="167"/>
      <c r="AT170" s="161" t="s">
        <v>200</v>
      </c>
      <c r="AU170" s="161" t="s">
        <v>22</v>
      </c>
      <c r="AV170" s="13" t="s">
        <v>22</v>
      </c>
      <c r="AW170" s="13" t="s">
        <v>41</v>
      </c>
      <c r="AX170" s="13" t="s">
        <v>81</v>
      </c>
      <c r="AY170" s="161" t="s">
        <v>191</v>
      </c>
    </row>
    <row r="171" spans="2:51" s="13" customFormat="1" ht="10">
      <c r="B171" s="159"/>
      <c r="D171" s="160" t="s">
        <v>200</v>
      </c>
      <c r="E171" s="161" t="s">
        <v>3</v>
      </c>
      <c r="F171" s="162" t="s">
        <v>309</v>
      </c>
      <c r="H171" s="163">
        <v>2831.677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200</v>
      </c>
      <c r="AU171" s="161" t="s">
        <v>22</v>
      </c>
      <c r="AV171" s="13" t="s">
        <v>22</v>
      </c>
      <c r="AW171" s="13" t="s">
        <v>41</v>
      </c>
      <c r="AX171" s="13" t="s">
        <v>88</v>
      </c>
      <c r="AY171" s="161" t="s">
        <v>191</v>
      </c>
    </row>
    <row r="172" spans="1:65" s="2" customFormat="1" ht="14.4" customHeight="1">
      <c r="A172" s="35"/>
      <c r="B172" s="145"/>
      <c r="C172" s="146" t="s">
        <v>310</v>
      </c>
      <c r="D172" s="146" t="s">
        <v>193</v>
      </c>
      <c r="E172" s="147" t="s">
        <v>311</v>
      </c>
      <c r="F172" s="148" t="s">
        <v>312</v>
      </c>
      <c r="G172" s="149" t="s">
        <v>196</v>
      </c>
      <c r="H172" s="150">
        <v>3894.176</v>
      </c>
      <c r="I172" s="151"/>
      <c r="J172" s="152">
        <f>ROUND(I172*H172,2)</f>
        <v>0</v>
      </c>
      <c r="K172" s="148" t="s">
        <v>197</v>
      </c>
      <c r="L172" s="36"/>
      <c r="M172" s="153" t="s">
        <v>3</v>
      </c>
      <c r="N172" s="154" t="s">
        <v>52</v>
      </c>
      <c r="O172" s="56"/>
      <c r="P172" s="155">
        <f>O172*H172</f>
        <v>0</v>
      </c>
      <c r="Q172" s="155">
        <v>0.345</v>
      </c>
      <c r="R172" s="155">
        <f>Q172*H172</f>
        <v>1343.4907199999998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198</v>
      </c>
      <c r="AT172" s="157" t="s">
        <v>193</v>
      </c>
      <c r="AU172" s="157" t="s">
        <v>22</v>
      </c>
      <c r="AY172" s="19" t="s">
        <v>191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198</v>
      </c>
      <c r="BM172" s="157" t="s">
        <v>313</v>
      </c>
    </row>
    <row r="173" spans="1:47" s="2" customFormat="1" ht="18">
      <c r="A173" s="35"/>
      <c r="B173" s="36"/>
      <c r="C173" s="35"/>
      <c r="D173" s="160" t="s">
        <v>229</v>
      </c>
      <c r="E173" s="35"/>
      <c r="F173" s="176" t="s">
        <v>314</v>
      </c>
      <c r="G173" s="35"/>
      <c r="H173" s="35"/>
      <c r="I173" s="177"/>
      <c r="J173" s="35"/>
      <c r="K173" s="35"/>
      <c r="L173" s="36"/>
      <c r="M173" s="178"/>
      <c r="N173" s="179"/>
      <c r="O173" s="56"/>
      <c r="P173" s="56"/>
      <c r="Q173" s="56"/>
      <c r="R173" s="56"/>
      <c r="S173" s="56"/>
      <c r="T173" s="57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9" t="s">
        <v>229</v>
      </c>
      <c r="AU173" s="19" t="s">
        <v>22</v>
      </c>
    </row>
    <row r="174" spans="2:51" s="13" customFormat="1" ht="10">
      <c r="B174" s="159"/>
      <c r="D174" s="160" t="s">
        <v>200</v>
      </c>
      <c r="E174" s="161" t="s">
        <v>3</v>
      </c>
      <c r="F174" s="162" t="s">
        <v>274</v>
      </c>
      <c r="H174" s="163">
        <v>2624.193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200</v>
      </c>
      <c r="AU174" s="161" t="s">
        <v>22</v>
      </c>
      <c r="AV174" s="13" t="s">
        <v>22</v>
      </c>
      <c r="AW174" s="13" t="s">
        <v>41</v>
      </c>
      <c r="AX174" s="13" t="s">
        <v>81</v>
      </c>
      <c r="AY174" s="161" t="s">
        <v>191</v>
      </c>
    </row>
    <row r="175" spans="2:51" s="13" customFormat="1" ht="10">
      <c r="B175" s="159"/>
      <c r="D175" s="160" t="s">
        <v>200</v>
      </c>
      <c r="E175" s="161" t="s">
        <v>3</v>
      </c>
      <c r="F175" s="162" t="s">
        <v>277</v>
      </c>
      <c r="H175" s="163">
        <v>398.034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200</v>
      </c>
      <c r="AU175" s="161" t="s">
        <v>22</v>
      </c>
      <c r="AV175" s="13" t="s">
        <v>22</v>
      </c>
      <c r="AW175" s="13" t="s">
        <v>41</v>
      </c>
      <c r="AX175" s="13" t="s">
        <v>81</v>
      </c>
      <c r="AY175" s="161" t="s">
        <v>191</v>
      </c>
    </row>
    <row r="176" spans="2:51" s="13" customFormat="1" ht="10">
      <c r="B176" s="159"/>
      <c r="D176" s="160" t="s">
        <v>200</v>
      </c>
      <c r="E176" s="161" t="s">
        <v>3</v>
      </c>
      <c r="F176" s="162" t="s">
        <v>278</v>
      </c>
      <c r="H176" s="163">
        <v>58.5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200</v>
      </c>
      <c r="AU176" s="161" t="s">
        <v>22</v>
      </c>
      <c r="AV176" s="13" t="s">
        <v>22</v>
      </c>
      <c r="AW176" s="13" t="s">
        <v>41</v>
      </c>
      <c r="AX176" s="13" t="s">
        <v>81</v>
      </c>
      <c r="AY176" s="161" t="s">
        <v>191</v>
      </c>
    </row>
    <row r="177" spans="2:51" s="13" customFormat="1" ht="10">
      <c r="B177" s="159"/>
      <c r="D177" s="160" t="s">
        <v>200</v>
      </c>
      <c r="E177" s="161" t="s">
        <v>3</v>
      </c>
      <c r="F177" s="162" t="s">
        <v>279</v>
      </c>
      <c r="H177" s="163">
        <v>813.449</v>
      </c>
      <c r="I177" s="164"/>
      <c r="L177" s="159"/>
      <c r="M177" s="165"/>
      <c r="N177" s="166"/>
      <c r="O177" s="166"/>
      <c r="P177" s="166"/>
      <c r="Q177" s="166"/>
      <c r="R177" s="166"/>
      <c r="S177" s="166"/>
      <c r="T177" s="167"/>
      <c r="AT177" s="161" t="s">
        <v>200</v>
      </c>
      <c r="AU177" s="161" t="s">
        <v>22</v>
      </c>
      <c r="AV177" s="13" t="s">
        <v>22</v>
      </c>
      <c r="AW177" s="13" t="s">
        <v>41</v>
      </c>
      <c r="AX177" s="13" t="s">
        <v>81</v>
      </c>
      <c r="AY177" s="161" t="s">
        <v>191</v>
      </c>
    </row>
    <row r="178" spans="2:51" s="14" customFormat="1" ht="10">
      <c r="B178" s="168"/>
      <c r="D178" s="160" t="s">
        <v>200</v>
      </c>
      <c r="E178" s="169" t="s">
        <v>3</v>
      </c>
      <c r="F178" s="170" t="s">
        <v>205</v>
      </c>
      <c r="H178" s="171">
        <v>3894.1760000000004</v>
      </c>
      <c r="I178" s="172"/>
      <c r="L178" s="168"/>
      <c r="M178" s="173"/>
      <c r="N178" s="174"/>
      <c r="O178" s="174"/>
      <c r="P178" s="174"/>
      <c r="Q178" s="174"/>
      <c r="R178" s="174"/>
      <c r="S178" s="174"/>
      <c r="T178" s="175"/>
      <c r="AT178" s="169" t="s">
        <v>200</v>
      </c>
      <c r="AU178" s="169" t="s">
        <v>22</v>
      </c>
      <c r="AV178" s="14" t="s">
        <v>198</v>
      </c>
      <c r="AW178" s="14" t="s">
        <v>41</v>
      </c>
      <c r="AX178" s="14" t="s">
        <v>88</v>
      </c>
      <c r="AY178" s="169" t="s">
        <v>191</v>
      </c>
    </row>
    <row r="179" spans="1:65" s="2" customFormat="1" ht="14.4" customHeight="1">
      <c r="A179" s="35"/>
      <c r="B179" s="145"/>
      <c r="C179" s="146" t="s">
        <v>315</v>
      </c>
      <c r="D179" s="146" t="s">
        <v>193</v>
      </c>
      <c r="E179" s="147" t="s">
        <v>311</v>
      </c>
      <c r="F179" s="148" t="s">
        <v>312</v>
      </c>
      <c r="G179" s="149" t="s">
        <v>196</v>
      </c>
      <c r="H179" s="150">
        <v>3444.849</v>
      </c>
      <c r="I179" s="151"/>
      <c r="J179" s="152">
        <f>ROUND(I179*H179,2)</f>
        <v>0</v>
      </c>
      <c r="K179" s="148" t="s">
        <v>197</v>
      </c>
      <c r="L179" s="36"/>
      <c r="M179" s="153" t="s">
        <v>3</v>
      </c>
      <c r="N179" s="154" t="s">
        <v>52</v>
      </c>
      <c r="O179" s="56"/>
      <c r="P179" s="155">
        <f>O179*H179</f>
        <v>0</v>
      </c>
      <c r="Q179" s="155">
        <v>0.345</v>
      </c>
      <c r="R179" s="155">
        <f>Q179*H179</f>
        <v>1188.4729049999999</v>
      </c>
      <c r="S179" s="155">
        <v>0</v>
      </c>
      <c r="T179" s="15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198</v>
      </c>
      <c r="AT179" s="157" t="s">
        <v>193</v>
      </c>
      <c r="AU179" s="157" t="s">
        <v>22</v>
      </c>
      <c r="AY179" s="19" t="s">
        <v>191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9" t="s">
        <v>88</v>
      </c>
      <c r="BK179" s="158">
        <f>ROUND(I179*H179,2)</f>
        <v>0</v>
      </c>
      <c r="BL179" s="19" t="s">
        <v>198</v>
      </c>
      <c r="BM179" s="157" t="s">
        <v>316</v>
      </c>
    </row>
    <row r="180" spans="1:47" s="2" customFormat="1" ht="18">
      <c r="A180" s="35"/>
      <c r="B180" s="36"/>
      <c r="C180" s="35"/>
      <c r="D180" s="160" t="s">
        <v>229</v>
      </c>
      <c r="E180" s="35"/>
      <c r="F180" s="176" t="s">
        <v>317</v>
      </c>
      <c r="G180" s="35"/>
      <c r="H180" s="35"/>
      <c r="I180" s="177"/>
      <c r="J180" s="35"/>
      <c r="K180" s="35"/>
      <c r="L180" s="36"/>
      <c r="M180" s="178"/>
      <c r="N180" s="179"/>
      <c r="O180" s="56"/>
      <c r="P180" s="56"/>
      <c r="Q180" s="56"/>
      <c r="R180" s="56"/>
      <c r="S180" s="56"/>
      <c r="T180" s="57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9" t="s">
        <v>229</v>
      </c>
      <c r="AU180" s="19" t="s">
        <v>22</v>
      </c>
    </row>
    <row r="181" spans="2:51" s="13" customFormat="1" ht="10">
      <c r="B181" s="159"/>
      <c r="D181" s="160" t="s">
        <v>200</v>
      </c>
      <c r="E181" s="161" t="s">
        <v>3</v>
      </c>
      <c r="F181" s="162" t="s">
        <v>318</v>
      </c>
      <c r="H181" s="163">
        <v>2321.402</v>
      </c>
      <c r="I181" s="164"/>
      <c r="L181" s="159"/>
      <c r="M181" s="165"/>
      <c r="N181" s="166"/>
      <c r="O181" s="166"/>
      <c r="P181" s="166"/>
      <c r="Q181" s="166"/>
      <c r="R181" s="166"/>
      <c r="S181" s="166"/>
      <c r="T181" s="167"/>
      <c r="AT181" s="161" t="s">
        <v>200</v>
      </c>
      <c r="AU181" s="161" t="s">
        <v>22</v>
      </c>
      <c r="AV181" s="13" t="s">
        <v>22</v>
      </c>
      <c r="AW181" s="13" t="s">
        <v>41</v>
      </c>
      <c r="AX181" s="13" t="s">
        <v>81</v>
      </c>
      <c r="AY181" s="161" t="s">
        <v>191</v>
      </c>
    </row>
    <row r="182" spans="2:51" s="13" customFormat="1" ht="10">
      <c r="B182" s="159"/>
      <c r="D182" s="160" t="s">
        <v>200</v>
      </c>
      <c r="E182" s="161" t="s">
        <v>3</v>
      </c>
      <c r="F182" s="162" t="s">
        <v>319</v>
      </c>
      <c r="H182" s="163">
        <v>352.107</v>
      </c>
      <c r="I182" s="164"/>
      <c r="L182" s="159"/>
      <c r="M182" s="165"/>
      <c r="N182" s="166"/>
      <c r="O182" s="166"/>
      <c r="P182" s="166"/>
      <c r="Q182" s="166"/>
      <c r="R182" s="166"/>
      <c r="S182" s="166"/>
      <c r="T182" s="167"/>
      <c r="AT182" s="161" t="s">
        <v>200</v>
      </c>
      <c r="AU182" s="161" t="s">
        <v>22</v>
      </c>
      <c r="AV182" s="13" t="s">
        <v>22</v>
      </c>
      <c r="AW182" s="13" t="s">
        <v>41</v>
      </c>
      <c r="AX182" s="13" t="s">
        <v>81</v>
      </c>
      <c r="AY182" s="161" t="s">
        <v>191</v>
      </c>
    </row>
    <row r="183" spans="2:51" s="13" customFormat="1" ht="10">
      <c r="B183" s="159"/>
      <c r="D183" s="160" t="s">
        <v>200</v>
      </c>
      <c r="E183" s="161" t="s">
        <v>3</v>
      </c>
      <c r="F183" s="162" t="s">
        <v>320</v>
      </c>
      <c r="H183" s="163">
        <v>51.75</v>
      </c>
      <c r="I183" s="164"/>
      <c r="L183" s="159"/>
      <c r="M183" s="165"/>
      <c r="N183" s="166"/>
      <c r="O183" s="166"/>
      <c r="P183" s="166"/>
      <c r="Q183" s="166"/>
      <c r="R183" s="166"/>
      <c r="S183" s="166"/>
      <c r="T183" s="167"/>
      <c r="AT183" s="161" t="s">
        <v>200</v>
      </c>
      <c r="AU183" s="161" t="s">
        <v>22</v>
      </c>
      <c r="AV183" s="13" t="s">
        <v>22</v>
      </c>
      <c r="AW183" s="13" t="s">
        <v>41</v>
      </c>
      <c r="AX183" s="13" t="s">
        <v>81</v>
      </c>
      <c r="AY183" s="161" t="s">
        <v>191</v>
      </c>
    </row>
    <row r="184" spans="2:51" s="13" customFormat="1" ht="10">
      <c r="B184" s="159"/>
      <c r="D184" s="160" t="s">
        <v>200</v>
      </c>
      <c r="E184" s="161" t="s">
        <v>3</v>
      </c>
      <c r="F184" s="162" t="s">
        <v>321</v>
      </c>
      <c r="H184" s="163">
        <v>719.59</v>
      </c>
      <c r="I184" s="164"/>
      <c r="L184" s="159"/>
      <c r="M184" s="165"/>
      <c r="N184" s="166"/>
      <c r="O184" s="166"/>
      <c r="P184" s="166"/>
      <c r="Q184" s="166"/>
      <c r="R184" s="166"/>
      <c r="S184" s="166"/>
      <c r="T184" s="167"/>
      <c r="AT184" s="161" t="s">
        <v>200</v>
      </c>
      <c r="AU184" s="161" t="s">
        <v>22</v>
      </c>
      <c r="AV184" s="13" t="s">
        <v>22</v>
      </c>
      <c r="AW184" s="13" t="s">
        <v>41</v>
      </c>
      <c r="AX184" s="13" t="s">
        <v>81</v>
      </c>
      <c r="AY184" s="161" t="s">
        <v>191</v>
      </c>
    </row>
    <row r="185" spans="2:51" s="14" customFormat="1" ht="10">
      <c r="B185" s="168"/>
      <c r="D185" s="160" t="s">
        <v>200</v>
      </c>
      <c r="E185" s="169" t="s">
        <v>3</v>
      </c>
      <c r="F185" s="170" t="s">
        <v>205</v>
      </c>
      <c r="H185" s="171">
        <v>3444.849</v>
      </c>
      <c r="I185" s="172"/>
      <c r="L185" s="168"/>
      <c r="M185" s="173"/>
      <c r="N185" s="174"/>
      <c r="O185" s="174"/>
      <c r="P185" s="174"/>
      <c r="Q185" s="174"/>
      <c r="R185" s="174"/>
      <c r="S185" s="174"/>
      <c r="T185" s="175"/>
      <c r="AT185" s="169" t="s">
        <v>200</v>
      </c>
      <c r="AU185" s="169" t="s">
        <v>22</v>
      </c>
      <c r="AV185" s="14" t="s">
        <v>198</v>
      </c>
      <c r="AW185" s="14" t="s">
        <v>41</v>
      </c>
      <c r="AX185" s="14" t="s">
        <v>88</v>
      </c>
      <c r="AY185" s="169" t="s">
        <v>191</v>
      </c>
    </row>
    <row r="186" spans="1:65" s="2" customFormat="1" ht="14.4" customHeight="1">
      <c r="A186" s="35"/>
      <c r="B186" s="145"/>
      <c r="C186" s="146" t="s">
        <v>8</v>
      </c>
      <c r="D186" s="146" t="s">
        <v>193</v>
      </c>
      <c r="E186" s="147" t="s">
        <v>322</v>
      </c>
      <c r="F186" s="148" t="s">
        <v>323</v>
      </c>
      <c r="G186" s="149" t="s">
        <v>196</v>
      </c>
      <c r="H186" s="150">
        <v>350.52</v>
      </c>
      <c r="I186" s="151"/>
      <c r="J186" s="152">
        <f>ROUND(I186*H186,2)</f>
        <v>0</v>
      </c>
      <c r="K186" s="148" t="s">
        <v>197</v>
      </c>
      <c r="L186" s="36"/>
      <c r="M186" s="153" t="s">
        <v>3</v>
      </c>
      <c r="N186" s="154" t="s">
        <v>52</v>
      </c>
      <c r="O186" s="56"/>
      <c r="P186" s="155">
        <f>O186*H186</f>
        <v>0</v>
      </c>
      <c r="Q186" s="155">
        <v>0.506</v>
      </c>
      <c r="R186" s="155">
        <f>Q186*H186</f>
        <v>177.36311999999998</v>
      </c>
      <c r="S186" s="155">
        <v>0</v>
      </c>
      <c r="T186" s="15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57" t="s">
        <v>198</v>
      </c>
      <c r="AT186" s="157" t="s">
        <v>193</v>
      </c>
      <c r="AU186" s="157" t="s">
        <v>22</v>
      </c>
      <c r="AY186" s="19" t="s">
        <v>191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9" t="s">
        <v>88</v>
      </c>
      <c r="BK186" s="158">
        <f>ROUND(I186*H186,2)</f>
        <v>0</v>
      </c>
      <c r="BL186" s="19" t="s">
        <v>198</v>
      </c>
      <c r="BM186" s="157" t="s">
        <v>324</v>
      </c>
    </row>
    <row r="187" spans="2:51" s="13" customFormat="1" ht="10">
      <c r="B187" s="159"/>
      <c r="D187" s="160" t="s">
        <v>200</v>
      </c>
      <c r="E187" s="161" t="s">
        <v>3</v>
      </c>
      <c r="F187" s="162" t="s">
        <v>325</v>
      </c>
      <c r="H187" s="163">
        <v>222.41</v>
      </c>
      <c r="I187" s="164"/>
      <c r="L187" s="159"/>
      <c r="M187" s="165"/>
      <c r="N187" s="166"/>
      <c r="O187" s="166"/>
      <c r="P187" s="166"/>
      <c r="Q187" s="166"/>
      <c r="R187" s="166"/>
      <c r="S187" s="166"/>
      <c r="T187" s="167"/>
      <c r="AT187" s="161" t="s">
        <v>200</v>
      </c>
      <c r="AU187" s="161" t="s">
        <v>22</v>
      </c>
      <c r="AV187" s="13" t="s">
        <v>22</v>
      </c>
      <c r="AW187" s="13" t="s">
        <v>41</v>
      </c>
      <c r="AX187" s="13" t="s">
        <v>81</v>
      </c>
      <c r="AY187" s="161" t="s">
        <v>191</v>
      </c>
    </row>
    <row r="188" spans="2:51" s="13" customFormat="1" ht="10">
      <c r="B188" s="159"/>
      <c r="D188" s="160" t="s">
        <v>200</v>
      </c>
      <c r="E188" s="161" t="s">
        <v>3</v>
      </c>
      <c r="F188" s="162" t="s">
        <v>326</v>
      </c>
      <c r="H188" s="163">
        <v>128.11</v>
      </c>
      <c r="I188" s="164"/>
      <c r="L188" s="159"/>
      <c r="M188" s="165"/>
      <c r="N188" s="166"/>
      <c r="O188" s="166"/>
      <c r="P188" s="166"/>
      <c r="Q188" s="166"/>
      <c r="R188" s="166"/>
      <c r="S188" s="166"/>
      <c r="T188" s="167"/>
      <c r="AT188" s="161" t="s">
        <v>200</v>
      </c>
      <c r="AU188" s="161" t="s">
        <v>22</v>
      </c>
      <c r="AV188" s="13" t="s">
        <v>22</v>
      </c>
      <c r="AW188" s="13" t="s">
        <v>41</v>
      </c>
      <c r="AX188" s="13" t="s">
        <v>81</v>
      </c>
      <c r="AY188" s="161" t="s">
        <v>191</v>
      </c>
    </row>
    <row r="189" spans="2:51" s="14" customFormat="1" ht="10">
      <c r="B189" s="168"/>
      <c r="D189" s="160" t="s">
        <v>200</v>
      </c>
      <c r="E189" s="169" t="s">
        <v>3</v>
      </c>
      <c r="F189" s="170" t="s">
        <v>205</v>
      </c>
      <c r="H189" s="171">
        <v>350.52</v>
      </c>
      <c r="I189" s="172"/>
      <c r="L189" s="168"/>
      <c r="M189" s="173"/>
      <c r="N189" s="174"/>
      <c r="O189" s="174"/>
      <c r="P189" s="174"/>
      <c r="Q189" s="174"/>
      <c r="R189" s="174"/>
      <c r="S189" s="174"/>
      <c r="T189" s="175"/>
      <c r="AT189" s="169" t="s">
        <v>200</v>
      </c>
      <c r="AU189" s="169" t="s">
        <v>22</v>
      </c>
      <c r="AV189" s="14" t="s">
        <v>198</v>
      </c>
      <c r="AW189" s="14" t="s">
        <v>41</v>
      </c>
      <c r="AX189" s="14" t="s">
        <v>88</v>
      </c>
      <c r="AY189" s="169" t="s">
        <v>191</v>
      </c>
    </row>
    <row r="190" spans="1:65" s="2" customFormat="1" ht="14.4" customHeight="1">
      <c r="A190" s="35"/>
      <c r="B190" s="145"/>
      <c r="C190" s="146" t="s">
        <v>327</v>
      </c>
      <c r="D190" s="146" t="s">
        <v>193</v>
      </c>
      <c r="E190" s="147" t="s">
        <v>328</v>
      </c>
      <c r="F190" s="148" t="s">
        <v>329</v>
      </c>
      <c r="G190" s="149" t="s">
        <v>196</v>
      </c>
      <c r="H190" s="150">
        <v>396.24</v>
      </c>
      <c r="I190" s="151"/>
      <c r="J190" s="152">
        <f>ROUND(I190*H190,2)</f>
        <v>0</v>
      </c>
      <c r="K190" s="148" t="s">
        <v>197</v>
      </c>
      <c r="L190" s="36"/>
      <c r="M190" s="153" t="s">
        <v>3</v>
      </c>
      <c r="N190" s="154" t="s">
        <v>52</v>
      </c>
      <c r="O190" s="56"/>
      <c r="P190" s="155">
        <f>O190*H190</f>
        <v>0</v>
      </c>
      <c r="Q190" s="155">
        <v>0.575</v>
      </c>
      <c r="R190" s="155">
        <f>Q190*H190</f>
        <v>227.838</v>
      </c>
      <c r="S190" s="155">
        <v>0</v>
      </c>
      <c r="T190" s="15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198</v>
      </c>
      <c r="AT190" s="157" t="s">
        <v>193</v>
      </c>
      <c r="AU190" s="157" t="s">
        <v>22</v>
      </c>
      <c r="AY190" s="19" t="s">
        <v>191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9" t="s">
        <v>88</v>
      </c>
      <c r="BK190" s="158">
        <f>ROUND(I190*H190,2)</f>
        <v>0</v>
      </c>
      <c r="BL190" s="19" t="s">
        <v>198</v>
      </c>
      <c r="BM190" s="157" t="s">
        <v>330</v>
      </c>
    </row>
    <row r="191" spans="1:47" s="2" customFormat="1" ht="18">
      <c r="A191" s="35"/>
      <c r="B191" s="36"/>
      <c r="C191" s="35"/>
      <c r="D191" s="160" t="s">
        <v>229</v>
      </c>
      <c r="E191" s="35"/>
      <c r="F191" s="176" t="s">
        <v>331</v>
      </c>
      <c r="G191" s="35"/>
      <c r="H191" s="35"/>
      <c r="I191" s="177"/>
      <c r="J191" s="35"/>
      <c r="K191" s="35"/>
      <c r="L191" s="36"/>
      <c r="M191" s="178"/>
      <c r="N191" s="179"/>
      <c r="O191" s="56"/>
      <c r="P191" s="56"/>
      <c r="Q191" s="56"/>
      <c r="R191" s="56"/>
      <c r="S191" s="56"/>
      <c r="T191" s="57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9" t="s">
        <v>229</v>
      </c>
      <c r="AU191" s="19" t="s">
        <v>22</v>
      </c>
    </row>
    <row r="192" spans="2:51" s="13" customFormat="1" ht="10">
      <c r="B192" s="159"/>
      <c r="D192" s="160" t="s">
        <v>200</v>
      </c>
      <c r="E192" s="161" t="s">
        <v>3</v>
      </c>
      <c r="F192" s="162" t="s">
        <v>275</v>
      </c>
      <c r="H192" s="163">
        <v>251.42</v>
      </c>
      <c r="I192" s="164"/>
      <c r="L192" s="159"/>
      <c r="M192" s="165"/>
      <c r="N192" s="166"/>
      <c r="O192" s="166"/>
      <c r="P192" s="166"/>
      <c r="Q192" s="166"/>
      <c r="R192" s="166"/>
      <c r="S192" s="166"/>
      <c r="T192" s="167"/>
      <c r="AT192" s="161" t="s">
        <v>200</v>
      </c>
      <c r="AU192" s="161" t="s">
        <v>22</v>
      </c>
      <c r="AV192" s="13" t="s">
        <v>22</v>
      </c>
      <c r="AW192" s="13" t="s">
        <v>41</v>
      </c>
      <c r="AX192" s="13" t="s">
        <v>81</v>
      </c>
      <c r="AY192" s="161" t="s">
        <v>191</v>
      </c>
    </row>
    <row r="193" spans="2:51" s="13" customFormat="1" ht="10">
      <c r="B193" s="159"/>
      <c r="D193" s="160" t="s">
        <v>200</v>
      </c>
      <c r="E193" s="161" t="s">
        <v>3</v>
      </c>
      <c r="F193" s="162" t="s">
        <v>280</v>
      </c>
      <c r="H193" s="163">
        <v>144.82</v>
      </c>
      <c r="I193" s="164"/>
      <c r="L193" s="159"/>
      <c r="M193" s="165"/>
      <c r="N193" s="166"/>
      <c r="O193" s="166"/>
      <c r="P193" s="166"/>
      <c r="Q193" s="166"/>
      <c r="R193" s="166"/>
      <c r="S193" s="166"/>
      <c r="T193" s="167"/>
      <c r="AT193" s="161" t="s">
        <v>200</v>
      </c>
      <c r="AU193" s="161" t="s">
        <v>22</v>
      </c>
      <c r="AV193" s="13" t="s">
        <v>22</v>
      </c>
      <c r="AW193" s="13" t="s">
        <v>41</v>
      </c>
      <c r="AX193" s="13" t="s">
        <v>81</v>
      </c>
      <c r="AY193" s="161" t="s">
        <v>191</v>
      </c>
    </row>
    <row r="194" spans="2:51" s="14" customFormat="1" ht="10">
      <c r="B194" s="168"/>
      <c r="D194" s="160" t="s">
        <v>200</v>
      </c>
      <c r="E194" s="169" t="s">
        <v>3</v>
      </c>
      <c r="F194" s="170" t="s">
        <v>205</v>
      </c>
      <c r="H194" s="171">
        <v>396.24</v>
      </c>
      <c r="I194" s="172"/>
      <c r="L194" s="168"/>
      <c r="M194" s="173"/>
      <c r="N194" s="174"/>
      <c r="O194" s="174"/>
      <c r="P194" s="174"/>
      <c r="Q194" s="174"/>
      <c r="R194" s="174"/>
      <c r="S194" s="174"/>
      <c r="T194" s="175"/>
      <c r="AT194" s="169" t="s">
        <v>200</v>
      </c>
      <c r="AU194" s="169" t="s">
        <v>22</v>
      </c>
      <c r="AV194" s="14" t="s">
        <v>198</v>
      </c>
      <c r="AW194" s="14" t="s">
        <v>41</v>
      </c>
      <c r="AX194" s="14" t="s">
        <v>88</v>
      </c>
      <c r="AY194" s="169" t="s">
        <v>191</v>
      </c>
    </row>
    <row r="195" spans="1:65" s="2" customFormat="1" ht="14.4" customHeight="1">
      <c r="A195" s="35"/>
      <c r="B195" s="145"/>
      <c r="C195" s="146" t="s">
        <v>332</v>
      </c>
      <c r="D195" s="146" t="s">
        <v>193</v>
      </c>
      <c r="E195" s="147" t="s">
        <v>333</v>
      </c>
      <c r="F195" s="148" t="s">
        <v>334</v>
      </c>
      <c r="G195" s="149" t="s">
        <v>208</v>
      </c>
      <c r="H195" s="150">
        <v>254.74</v>
      </c>
      <c r="I195" s="151"/>
      <c r="J195" s="152">
        <f>ROUND(I195*H195,2)</f>
        <v>0</v>
      </c>
      <c r="K195" s="148" t="s">
        <v>197</v>
      </c>
      <c r="L195" s="36"/>
      <c r="M195" s="153" t="s">
        <v>3</v>
      </c>
      <c r="N195" s="154" t="s">
        <v>52</v>
      </c>
      <c r="O195" s="56"/>
      <c r="P195" s="155">
        <f>O195*H195</f>
        <v>0</v>
      </c>
      <c r="Q195" s="155">
        <v>0</v>
      </c>
      <c r="R195" s="155">
        <f>Q195*H195</f>
        <v>0</v>
      </c>
      <c r="S195" s="155">
        <v>0</v>
      </c>
      <c r="T195" s="15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57" t="s">
        <v>198</v>
      </c>
      <c r="AT195" s="157" t="s">
        <v>193</v>
      </c>
      <c r="AU195" s="157" t="s">
        <v>22</v>
      </c>
      <c r="AY195" s="19" t="s">
        <v>191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9" t="s">
        <v>88</v>
      </c>
      <c r="BK195" s="158">
        <f>ROUND(I195*H195,2)</f>
        <v>0</v>
      </c>
      <c r="BL195" s="19" t="s">
        <v>198</v>
      </c>
      <c r="BM195" s="157" t="s">
        <v>335</v>
      </c>
    </row>
    <row r="196" spans="2:51" s="13" customFormat="1" ht="10">
      <c r="B196" s="159"/>
      <c r="D196" s="160" t="s">
        <v>200</v>
      </c>
      <c r="E196" s="161" t="s">
        <v>3</v>
      </c>
      <c r="F196" s="162" t="s">
        <v>336</v>
      </c>
      <c r="H196" s="163">
        <v>203.75</v>
      </c>
      <c r="I196" s="164"/>
      <c r="L196" s="159"/>
      <c r="M196" s="165"/>
      <c r="N196" s="166"/>
      <c r="O196" s="166"/>
      <c r="P196" s="166"/>
      <c r="Q196" s="166"/>
      <c r="R196" s="166"/>
      <c r="S196" s="166"/>
      <c r="T196" s="167"/>
      <c r="AT196" s="161" t="s">
        <v>200</v>
      </c>
      <c r="AU196" s="161" t="s">
        <v>22</v>
      </c>
      <c r="AV196" s="13" t="s">
        <v>22</v>
      </c>
      <c r="AW196" s="13" t="s">
        <v>41</v>
      </c>
      <c r="AX196" s="13" t="s">
        <v>81</v>
      </c>
      <c r="AY196" s="161" t="s">
        <v>191</v>
      </c>
    </row>
    <row r="197" spans="2:51" s="13" customFormat="1" ht="10">
      <c r="B197" s="159"/>
      <c r="D197" s="160" t="s">
        <v>200</v>
      </c>
      <c r="E197" s="161" t="s">
        <v>3</v>
      </c>
      <c r="F197" s="162" t="s">
        <v>337</v>
      </c>
      <c r="H197" s="163">
        <v>13.54</v>
      </c>
      <c r="I197" s="164"/>
      <c r="L197" s="159"/>
      <c r="M197" s="165"/>
      <c r="N197" s="166"/>
      <c r="O197" s="166"/>
      <c r="P197" s="166"/>
      <c r="Q197" s="166"/>
      <c r="R197" s="166"/>
      <c r="S197" s="166"/>
      <c r="T197" s="167"/>
      <c r="AT197" s="161" t="s">
        <v>200</v>
      </c>
      <c r="AU197" s="161" t="s">
        <v>22</v>
      </c>
      <c r="AV197" s="13" t="s">
        <v>22</v>
      </c>
      <c r="AW197" s="13" t="s">
        <v>41</v>
      </c>
      <c r="AX197" s="13" t="s">
        <v>81</v>
      </c>
      <c r="AY197" s="161" t="s">
        <v>191</v>
      </c>
    </row>
    <row r="198" spans="2:51" s="13" customFormat="1" ht="10">
      <c r="B198" s="159"/>
      <c r="D198" s="160" t="s">
        <v>200</v>
      </c>
      <c r="E198" s="161" t="s">
        <v>3</v>
      </c>
      <c r="F198" s="162" t="s">
        <v>338</v>
      </c>
      <c r="H198" s="163">
        <v>18.84</v>
      </c>
      <c r="I198" s="164"/>
      <c r="L198" s="159"/>
      <c r="M198" s="165"/>
      <c r="N198" s="166"/>
      <c r="O198" s="166"/>
      <c r="P198" s="166"/>
      <c r="Q198" s="166"/>
      <c r="R198" s="166"/>
      <c r="S198" s="166"/>
      <c r="T198" s="167"/>
      <c r="AT198" s="161" t="s">
        <v>200</v>
      </c>
      <c r="AU198" s="161" t="s">
        <v>22</v>
      </c>
      <c r="AV198" s="13" t="s">
        <v>22</v>
      </c>
      <c r="AW198" s="13" t="s">
        <v>41</v>
      </c>
      <c r="AX198" s="13" t="s">
        <v>81</v>
      </c>
      <c r="AY198" s="161" t="s">
        <v>191</v>
      </c>
    </row>
    <row r="199" spans="2:51" s="13" customFormat="1" ht="10">
      <c r="B199" s="159"/>
      <c r="D199" s="160" t="s">
        <v>200</v>
      </c>
      <c r="E199" s="161" t="s">
        <v>3</v>
      </c>
      <c r="F199" s="162" t="s">
        <v>339</v>
      </c>
      <c r="H199" s="163">
        <v>18.61</v>
      </c>
      <c r="I199" s="164"/>
      <c r="L199" s="159"/>
      <c r="M199" s="165"/>
      <c r="N199" s="166"/>
      <c r="O199" s="166"/>
      <c r="P199" s="166"/>
      <c r="Q199" s="166"/>
      <c r="R199" s="166"/>
      <c r="S199" s="166"/>
      <c r="T199" s="167"/>
      <c r="AT199" s="161" t="s">
        <v>200</v>
      </c>
      <c r="AU199" s="161" t="s">
        <v>22</v>
      </c>
      <c r="AV199" s="13" t="s">
        <v>22</v>
      </c>
      <c r="AW199" s="13" t="s">
        <v>41</v>
      </c>
      <c r="AX199" s="13" t="s">
        <v>81</v>
      </c>
      <c r="AY199" s="161" t="s">
        <v>191</v>
      </c>
    </row>
    <row r="200" spans="2:51" s="14" customFormat="1" ht="10">
      <c r="B200" s="168"/>
      <c r="D200" s="160" t="s">
        <v>200</v>
      </c>
      <c r="E200" s="169" t="s">
        <v>3</v>
      </c>
      <c r="F200" s="170" t="s">
        <v>205</v>
      </c>
      <c r="H200" s="171">
        <v>254.74</v>
      </c>
      <c r="I200" s="172"/>
      <c r="L200" s="168"/>
      <c r="M200" s="173"/>
      <c r="N200" s="174"/>
      <c r="O200" s="174"/>
      <c r="P200" s="174"/>
      <c r="Q200" s="174"/>
      <c r="R200" s="174"/>
      <c r="S200" s="174"/>
      <c r="T200" s="175"/>
      <c r="AT200" s="169" t="s">
        <v>200</v>
      </c>
      <c r="AU200" s="169" t="s">
        <v>22</v>
      </c>
      <c r="AV200" s="14" t="s">
        <v>198</v>
      </c>
      <c r="AW200" s="14" t="s">
        <v>41</v>
      </c>
      <c r="AX200" s="14" t="s">
        <v>88</v>
      </c>
      <c r="AY200" s="169" t="s">
        <v>191</v>
      </c>
    </row>
    <row r="201" spans="1:65" s="2" customFormat="1" ht="14.4" customHeight="1">
      <c r="A201" s="35"/>
      <c r="B201" s="145"/>
      <c r="C201" s="146" t="s">
        <v>340</v>
      </c>
      <c r="D201" s="146" t="s">
        <v>193</v>
      </c>
      <c r="E201" s="147" t="s">
        <v>341</v>
      </c>
      <c r="F201" s="148" t="s">
        <v>342</v>
      </c>
      <c r="G201" s="149" t="s">
        <v>196</v>
      </c>
      <c r="H201" s="150">
        <v>3444.849</v>
      </c>
      <c r="I201" s="151"/>
      <c r="J201" s="152">
        <f>ROUND(I201*H201,2)</f>
        <v>0</v>
      </c>
      <c r="K201" s="148" t="s">
        <v>197</v>
      </c>
      <c r="L201" s="36"/>
      <c r="M201" s="153" t="s">
        <v>3</v>
      </c>
      <c r="N201" s="154" t="s">
        <v>52</v>
      </c>
      <c r="O201" s="56"/>
      <c r="P201" s="155">
        <f>O201*H201</f>
        <v>0</v>
      </c>
      <c r="Q201" s="155">
        <v>0.00034</v>
      </c>
      <c r="R201" s="155">
        <f>Q201*H201</f>
        <v>1.17124866</v>
      </c>
      <c r="S201" s="155">
        <v>0</v>
      </c>
      <c r="T201" s="15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57" t="s">
        <v>198</v>
      </c>
      <c r="AT201" s="157" t="s">
        <v>193</v>
      </c>
      <c r="AU201" s="157" t="s">
        <v>22</v>
      </c>
      <c r="AY201" s="19" t="s">
        <v>191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9" t="s">
        <v>88</v>
      </c>
      <c r="BK201" s="158">
        <f>ROUND(I201*H201,2)</f>
        <v>0</v>
      </c>
      <c r="BL201" s="19" t="s">
        <v>198</v>
      </c>
      <c r="BM201" s="157" t="s">
        <v>343</v>
      </c>
    </row>
    <row r="202" spans="2:51" s="13" customFormat="1" ht="10">
      <c r="B202" s="159"/>
      <c r="D202" s="160" t="s">
        <v>200</v>
      </c>
      <c r="E202" s="161" t="s">
        <v>3</v>
      </c>
      <c r="F202" s="162" t="s">
        <v>318</v>
      </c>
      <c r="H202" s="163">
        <v>2321.402</v>
      </c>
      <c r="I202" s="164"/>
      <c r="L202" s="159"/>
      <c r="M202" s="165"/>
      <c r="N202" s="166"/>
      <c r="O202" s="166"/>
      <c r="P202" s="166"/>
      <c r="Q202" s="166"/>
      <c r="R202" s="166"/>
      <c r="S202" s="166"/>
      <c r="T202" s="167"/>
      <c r="AT202" s="161" t="s">
        <v>200</v>
      </c>
      <c r="AU202" s="161" t="s">
        <v>22</v>
      </c>
      <c r="AV202" s="13" t="s">
        <v>22</v>
      </c>
      <c r="AW202" s="13" t="s">
        <v>41</v>
      </c>
      <c r="AX202" s="13" t="s">
        <v>81</v>
      </c>
      <c r="AY202" s="161" t="s">
        <v>191</v>
      </c>
    </row>
    <row r="203" spans="2:51" s="13" customFormat="1" ht="10">
      <c r="B203" s="159"/>
      <c r="D203" s="160" t="s">
        <v>200</v>
      </c>
      <c r="E203" s="161" t="s">
        <v>3</v>
      </c>
      <c r="F203" s="162" t="s">
        <v>319</v>
      </c>
      <c r="H203" s="163">
        <v>352.107</v>
      </c>
      <c r="I203" s="164"/>
      <c r="L203" s="159"/>
      <c r="M203" s="165"/>
      <c r="N203" s="166"/>
      <c r="O203" s="166"/>
      <c r="P203" s="166"/>
      <c r="Q203" s="166"/>
      <c r="R203" s="166"/>
      <c r="S203" s="166"/>
      <c r="T203" s="167"/>
      <c r="AT203" s="161" t="s">
        <v>200</v>
      </c>
      <c r="AU203" s="161" t="s">
        <v>22</v>
      </c>
      <c r="AV203" s="13" t="s">
        <v>22</v>
      </c>
      <c r="AW203" s="13" t="s">
        <v>41</v>
      </c>
      <c r="AX203" s="13" t="s">
        <v>81</v>
      </c>
      <c r="AY203" s="161" t="s">
        <v>191</v>
      </c>
    </row>
    <row r="204" spans="2:51" s="13" customFormat="1" ht="10">
      <c r="B204" s="159"/>
      <c r="D204" s="160" t="s">
        <v>200</v>
      </c>
      <c r="E204" s="161" t="s">
        <v>3</v>
      </c>
      <c r="F204" s="162" t="s">
        <v>320</v>
      </c>
      <c r="H204" s="163">
        <v>51.75</v>
      </c>
      <c r="I204" s="164"/>
      <c r="L204" s="159"/>
      <c r="M204" s="165"/>
      <c r="N204" s="166"/>
      <c r="O204" s="166"/>
      <c r="P204" s="166"/>
      <c r="Q204" s="166"/>
      <c r="R204" s="166"/>
      <c r="S204" s="166"/>
      <c r="T204" s="167"/>
      <c r="AT204" s="161" t="s">
        <v>200</v>
      </c>
      <c r="AU204" s="161" t="s">
        <v>22</v>
      </c>
      <c r="AV204" s="13" t="s">
        <v>22</v>
      </c>
      <c r="AW204" s="13" t="s">
        <v>41</v>
      </c>
      <c r="AX204" s="13" t="s">
        <v>81</v>
      </c>
      <c r="AY204" s="161" t="s">
        <v>191</v>
      </c>
    </row>
    <row r="205" spans="2:51" s="13" customFormat="1" ht="10">
      <c r="B205" s="159"/>
      <c r="D205" s="160" t="s">
        <v>200</v>
      </c>
      <c r="E205" s="161" t="s">
        <v>3</v>
      </c>
      <c r="F205" s="162" t="s">
        <v>321</v>
      </c>
      <c r="H205" s="163">
        <v>719.59</v>
      </c>
      <c r="I205" s="164"/>
      <c r="L205" s="159"/>
      <c r="M205" s="165"/>
      <c r="N205" s="166"/>
      <c r="O205" s="166"/>
      <c r="P205" s="166"/>
      <c r="Q205" s="166"/>
      <c r="R205" s="166"/>
      <c r="S205" s="166"/>
      <c r="T205" s="167"/>
      <c r="AT205" s="161" t="s">
        <v>200</v>
      </c>
      <c r="AU205" s="161" t="s">
        <v>22</v>
      </c>
      <c r="AV205" s="13" t="s">
        <v>22</v>
      </c>
      <c r="AW205" s="13" t="s">
        <v>41</v>
      </c>
      <c r="AX205" s="13" t="s">
        <v>81</v>
      </c>
      <c r="AY205" s="161" t="s">
        <v>191</v>
      </c>
    </row>
    <row r="206" spans="2:51" s="14" customFormat="1" ht="10">
      <c r="B206" s="168"/>
      <c r="D206" s="160" t="s">
        <v>200</v>
      </c>
      <c r="E206" s="169" t="s">
        <v>3</v>
      </c>
      <c r="F206" s="170" t="s">
        <v>205</v>
      </c>
      <c r="H206" s="171">
        <v>3444.849</v>
      </c>
      <c r="I206" s="172"/>
      <c r="L206" s="168"/>
      <c r="M206" s="173"/>
      <c r="N206" s="174"/>
      <c r="O206" s="174"/>
      <c r="P206" s="174"/>
      <c r="Q206" s="174"/>
      <c r="R206" s="174"/>
      <c r="S206" s="174"/>
      <c r="T206" s="175"/>
      <c r="AT206" s="169" t="s">
        <v>200</v>
      </c>
      <c r="AU206" s="169" t="s">
        <v>22</v>
      </c>
      <c r="AV206" s="14" t="s">
        <v>198</v>
      </c>
      <c r="AW206" s="14" t="s">
        <v>41</v>
      </c>
      <c r="AX206" s="14" t="s">
        <v>88</v>
      </c>
      <c r="AY206" s="169" t="s">
        <v>191</v>
      </c>
    </row>
    <row r="207" spans="1:65" s="2" customFormat="1" ht="24.15" customHeight="1">
      <c r="A207" s="35"/>
      <c r="B207" s="145"/>
      <c r="C207" s="146" t="s">
        <v>344</v>
      </c>
      <c r="D207" s="146" t="s">
        <v>193</v>
      </c>
      <c r="E207" s="147" t="s">
        <v>345</v>
      </c>
      <c r="F207" s="148" t="s">
        <v>346</v>
      </c>
      <c r="G207" s="149" t="s">
        <v>196</v>
      </c>
      <c r="H207" s="150">
        <v>3235.161</v>
      </c>
      <c r="I207" s="151"/>
      <c r="J207" s="152">
        <f>ROUND(I207*H207,2)</f>
        <v>0</v>
      </c>
      <c r="K207" s="148" t="s">
        <v>197</v>
      </c>
      <c r="L207" s="36"/>
      <c r="M207" s="153" t="s">
        <v>3</v>
      </c>
      <c r="N207" s="154" t="s">
        <v>52</v>
      </c>
      <c r="O207" s="56"/>
      <c r="P207" s="155">
        <f>O207*H207</f>
        <v>0</v>
      </c>
      <c r="Q207" s="155">
        <v>0.18463</v>
      </c>
      <c r="R207" s="155">
        <f>Q207*H207</f>
        <v>597.30777543</v>
      </c>
      <c r="S207" s="155">
        <v>0</v>
      </c>
      <c r="T207" s="15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57" t="s">
        <v>198</v>
      </c>
      <c r="AT207" s="157" t="s">
        <v>193</v>
      </c>
      <c r="AU207" s="157" t="s">
        <v>22</v>
      </c>
      <c r="AY207" s="19" t="s">
        <v>191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9" t="s">
        <v>88</v>
      </c>
      <c r="BK207" s="158">
        <f>ROUND(I207*H207,2)</f>
        <v>0</v>
      </c>
      <c r="BL207" s="19" t="s">
        <v>198</v>
      </c>
      <c r="BM207" s="157" t="s">
        <v>347</v>
      </c>
    </row>
    <row r="208" spans="1:47" s="2" customFormat="1" ht="18">
      <c r="A208" s="35"/>
      <c r="B208" s="36"/>
      <c r="C208" s="35"/>
      <c r="D208" s="160" t="s">
        <v>229</v>
      </c>
      <c r="E208" s="35"/>
      <c r="F208" s="176" t="s">
        <v>348</v>
      </c>
      <c r="G208" s="35"/>
      <c r="H208" s="35"/>
      <c r="I208" s="177"/>
      <c r="J208" s="35"/>
      <c r="K208" s="35"/>
      <c r="L208" s="36"/>
      <c r="M208" s="178"/>
      <c r="N208" s="179"/>
      <c r="O208" s="56"/>
      <c r="P208" s="56"/>
      <c r="Q208" s="56"/>
      <c r="R208" s="56"/>
      <c r="S208" s="56"/>
      <c r="T208" s="57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9" t="s">
        <v>229</v>
      </c>
      <c r="AU208" s="19" t="s">
        <v>22</v>
      </c>
    </row>
    <row r="209" spans="2:51" s="13" customFormat="1" ht="10">
      <c r="B209" s="159"/>
      <c r="D209" s="160" t="s">
        <v>200</v>
      </c>
      <c r="E209" s="161" t="s">
        <v>3</v>
      </c>
      <c r="F209" s="162" t="s">
        <v>349</v>
      </c>
      <c r="H209" s="163">
        <v>2180.099</v>
      </c>
      <c r="I209" s="164"/>
      <c r="L209" s="159"/>
      <c r="M209" s="165"/>
      <c r="N209" s="166"/>
      <c r="O209" s="166"/>
      <c r="P209" s="166"/>
      <c r="Q209" s="166"/>
      <c r="R209" s="166"/>
      <c r="S209" s="166"/>
      <c r="T209" s="167"/>
      <c r="AT209" s="161" t="s">
        <v>200</v>
      </c>
      <c r="AU209" s="161" t="s">
        <v>22</v>
      </c>
      <c r="AV209" s="13" t="s">
        <v>22</v>
      </c>
      <c r="AW209" s="13" t="s">
        <v>41</v>
      </c>
      <c r="AX209" s="13" t="s">
        <v>81</v>
      </c>
      <c r="AY209" s="161" t="s">
        <v>191</v>
      </c>
    </row>
    <row r="210" spans="2:51" s="13" customFormat="1" ht="10">
      <c r="B210" s="159"/>
      <c r="D210" s="160" t="s">
        <v>200</v>
      </c>
      <c r="E210" s="161" t="s">
        <v>3</v>
      </c>
      <c r="F210" s="162" t="s">
        <v>350</v>
      </c>
      <c r="H210" s="163">
        <v>330.674</v>
      </c>
      <c r="I210" s="164"/>
      <c r="L210" s="159"/>
      <c r="M210" s="165"/>
      <c r="N210" s="166"/>
      <c r="O210" s="166"/>
      <c r="P210" s="166"/>
      <c r="Q210" s="166"/>
      <c r="R210" s="166"/>
      <c r="S210" s="166"/>
      <c r="T210" s="167"/>
      <c r="AT210" s="161" t="s">
        <v>200</v>
      </c>
      <c r="AU210" s="161" t="s">
        <v>22</v>
      </c>
      <c r="AV210" s="13" t="s">
        <v>22</v>
      </c>
      <c r="AW210" s="13" t="s">
        <v>41</v>
      </c>
      <c r="AX210" s="13" t="s">
        <v>81</v>
      </c>
      <c r="AY210" s="161" t="s">
        <v>191</v>
      </c>
    </row>
    <row r="211" spans="2:51" s="13" customFormat="1" ht="10">
      <c r="B211" s="159"/>
      <c r="D211" s="160" t="s">
        <v>200</v>
      </c>
      <c r="E211" s="161" t="s">
        <v>3</v>
      </c>
      <c r="F211" s="162" t="s">
        <v>351</v>
      </c>
      <c r="H211" s="163">
        <v>48.6</v>
      </c>
      <c r="I211" s="164"/>
      <c r="L211" s="159"/>
      <c r="M211" s="165"/>
      <c r="N211" s="166"/>
      <c r="O211" s="166"/>
      <c r="P211" s="166"/>
      <c r="Q211" s="166"/>
      <c r="R211" s="166"/>
      <c r="S211" s="166"/>
      <c r="T211" s="167"/>
      <c r="AT211" s="161" t="s">
        <v>200</v>
      </c>
      <c r="AU211" s="161" t="s">
        <v>22</v>
      </c>
      <c r="AV211" s="13" t="s">
        <v>22</v>
      </c>
      <c r="AW211" s="13" t="s">
        <v>41</v>
      </c>
      <c r="AX211" s="13" t="s">
        <v>81</v>
      </c>
      <c r="AY211" s="161" t="s">
        <v>191</v>
      </c>
    </row>
    <row r="212" spans="2:51" s="13" customFormat="1" ht="10">
      <c r="B212" s="159"/>
      <c r="D212" s="160" t="s">
        <v>200</v>
      </c>
      <c r="E212" s="161" t="s">
        <v>3</v>
      </c>
      <c r="F212" s="162" t="s">
        <v>352</v>
      </c>
      <c r="H212" s="163">
        <v>675.788</v>
      </c>
      <c r="I212" s="164"/>
      <c r="L212" s="159"/>
      <c r="M212" s="165"/>
      <c r="N212" s="166"/>
      <c r="O212" s="166"/>
      <c r="P212" s="166"/>
      <c r="Q212" s="166"/>
      <c r="R212" s="166"/>
      <c r="S212" s="166"/>
      <c r="T212" s="167"/>
      <c r="AT212" s="161" t="s">
        <v>200</v>
      </c>
      <c r="AU212" s="161" t="s">
        <v>22</v>
      </c>
      <c r="AV212" s="13" t="s">
        <v>22</v>
      </c>
      <c r="AW212" s="13" t="s">
        <v>41</v>
      </c>
      <c r="AX212" s="13" t="s">
        <v>81</v>
      </c>
      <c r="AY212" s="161" t="s">
        <v>191</v>
      </c>
    </row>
    <row r="213" spans="2:51" s="14" customFormat="1" ht="10">
      <c r="B213" s="168"/>
      <c r="D213" s="160" t="s">
        <v>200</v>
      </c>
      <c r="E213" s="169" t="s">
        <v>3</v>
      </c>
      <c r="F213" s="170" t="s">
        <v>205</v>
      </c>
      <c r="H213" s="171">
        <v>3235.161</v>
      </c>
      <c r="I213" s="172"/>
      <c r="L213" s="168"/>
      <c r="M213" s="173"/>
      <c r="N213" s="174"/>
      <c r="O213" s="174"/>
      <c r="P213" s="174"/>
      <c r="Q213" s="174"/>
      <c r="R213" s="174"/>
      <c r="S213" s="174"/>
      <c r="T213" s="175"/>
      <c r="AT213" s="169" t="s">
        <v>200</v>
      </c>
      <c r="AU213" s="169" t="s">
        <v>22</v>
      </c>
      <c r="AV213" s="14" t="s">
        <v>198</v>
      </c>
      <c r="AW213" s="14" t="s">
        <v>41</v>
      </c>
      <c r="AX213" s="14" t="s">
        <v>88</v>
      </c>
      <c r="AY213" s="169" t="s">
        <v>191</v>
      </c>
    </row>
    <row r="214" spans="1:65" s="2" customFormat="1" ht="14.4" customHeight="1">
      <c r="A214" s="35"/>
      <c r="B214" s="145"/>
      <c r="C214" s="146" t="s">
        <v>353</v>
      </c>
      <c r="D214" s="146" t="s">
        <v>193</v>
      </c>
      <c r="E214" s="147" t="s">
        <v>354</v>
      </c>
      <c r="F214" s="148" t="s">
        <v>355</v>
      </c>
      <c r="G214" s="149" t="s">
        <v>196</v>
      </c>
      <c r="H214" s="150">
        <v>3235.161</v>
      </c>
      <c r="I214" s="151"/>
      <c r="J214" s="152">
        <f>ROUND(I214*H214,2)</f>
        <v>0</v>
      </c>
      <c r="K214" s="148" t="s">
        <v>197</v>
      </c>
      <c r="L214" s="36"/>
      <c r="M214" s="153" t="s">
        <v>3</v>
      </c>
      <c r="N214" s="154" t="s">
        <v>52</v>
      </c>
      <c r="O214" s="56"/>
      <c r="P214" s="155">
        <f>O214*H214</f>
        <v>0</v>
      </c>
      <c r="Q214" s="155">
        <v>0.00041</v>
      </c>
      <c r="R214" s="155">
        <f>Q214*H214</f>
        <v>1.32641601</v>
      </c>
      <c r="S214" s="155">
        <v>0</v>
      </c>
      <c r="T214" s="15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57" t="s">
        <v>198</v>
      </c>
      <c r="AT214" s="157" t="s">
        <v>193</v>
      </c>
      <c r="AU214" s="157" t="s">
        <v>22</v>
      </c>
      <c r="AY214" s="19" t="s">
        <v>191</v>
      </c>
      <c r="BE214" s="158">
        <f>IF(N214="základní",J214,0)</f>
        <v>0</v>
      </c>
      <c r="BF214" s="158">
        <f>IF(N214="snížená",J214,0)</f>
        <v>0</v>
      </c>
      <c r="BG214" s="158">
        <f>IF(N214="zákl. přenesená",J214,0)</f>
        <v>0</v>
      </c>
      <c r="BH214" s="158">
        <f>IF(N214="sníž. přenesená",J214,0)</f>
        <v>0</v>
      </c>
      <c r="BI214" s="158">
        <f>IF(N214="nulová",J214,0)</f>
        <v>0</v>
      </c>
      <c r="BJ214" s="19" t="s">
        <v>88</v>
      </c>
      <c r="BK214" s="158">
        <f>ROUND(I214*H214,2)</f>
        <v>0</v>
      </c>
      <c r="BL214" s="19" t="s">
        <v>198</v>
      </c>
      <c r="BM214" s="157" t="s">
        <v>356</v>
      </c>
    </row>
    <row r="215" spans="2:51" s="13" customFormat="1" ht="10">
      <c r="B215" s="159"/>
      <c r="D215" s="160" t="s">
        <v>200</v>
      </c>
      <c r="E215" s="161" t="s">
        <v>3</v>
      </c>
      <c r="F215" s="162" t="s">
        <v>349</v>
      </c>
      <c r="H215" s="163">
        <v>2180.099</v>
      </c>
      <c r="I215" s="164"/>
      <c r="L215" s="159"/>
      <c r="M215" s="165"/>
      <c r="N215" s="166"/>
      <c r="O215" s="166"/>
      <c r="P215" s="166"/>
      <c r="Q215" s="166"/>
      <c r="R215" s="166"/>
      <c r="S215" s="166"/>
      <c r="T215" s="167"/>
      <c r="AT215" s="161" t="s">
        <v>200</v>
      </c>
      <c r="AU215" s="161" t="s">
        <v>22</v>
      </c>
      <c r="AV215" s="13" t="s">
        <v>22</v>
      </c>
      <c r="AW215" s="13" t="s">
        <v>41</v>
      </c>
      <c r="AX215" s="13" t="s">
        <v>81</v>
      </c>
      <c r="AY215" s="161" t="s">
        <v>191</v>
      </c>
    </row>
    <row r="216" spans="2:51" s="13" customFormat="1" ht="10">
      <c r="B216" s="159"/>
      <c r="D216" s="160" t="s">
        <v>200</v>
      </c>
      <c r="E216" s="161" t="s">
        <v>3</v>
      </c>
      <c r="F216" s="162" t="s">
        <v>350</v>
      </c>
      <c r="H216" s="163">
        <v>330.674</v>
      </c>
      <c r="I216" s="164"/>
      <c r="L216" s="159"/>
      <c r="M216" s="165"/>
      <c r="N216" s="166"/>
      <c r="O216" s="166"/>
      <c r="P216" s="166"/>
      <c r="Q216" s="166"/>
      <c r="R216" s="166"/>
      <c r="S216" s="166"/>
      <c r="T216" s="167"/>
      <c r="AT216" s="161" t="s">
        <v>200</v>
      </c>
      <c r="AU216" s="161" t="s">
        <v>22</v>
      </c>
      <c r="AV216" s="13" t="s">
        <v>22</v>
      </c>
      <c r="AW216" s="13" t="s">
        <v>41</v>
      </c>
      <c r="AX216" s="13" t="s">
        <v>81</v>
      </c>
      <c r="AY216" s="161" t="s">
        <v>191</v>
      </c>
    </row>
    <row r="217" spans="2:51" s="13" customFormat="1" ht="10">
      <c r="B217" s="159"/>
      <c r="D217" s="160" t="s">
        <v>200</v>
      </c>
      <c r="E217" s="161" t="s">
        <v>3</v>
      </c>
      <c r="F217" s="162" t="s">
        <v>351</v>
      </c>
      <c r="H217" s="163">
        <v>48.6</v>
      </c>
      <c r="I217" s="164"/>
      <c r="L217" s="159"/>
      <c r="M217" s="165"/>
      <c r="N217" s="166"/>
      <c r="O217" s="166"/>
      <c r="P217" s="166"/>
      <c r="Q217" s="166"/>
      <c r="R217" s="166"/>
      <c r="S217" s="166"/>
      <c r="T217" s="167"/>
      <c r="AT217" s="161" t="s">
        <v>200</v>
      </c>
      <c r="AU217" s="161" t="s">
        <v>22</v>
      </c>
      <c r="AV217" s="13" t="s">
        <v>22</v>
      </c>
      <c r="AW217" s="13" t="s">
        <v>41</v>
      </c>
      <c r="AX217" s="13" t="s">
        <v>81</v>
      </c>
      <c r="AY217" s="161" t="s">
        <v>191</v>
      </c>
    </row>
    <row r="218" spans="2:51" s="13" customFormat="1" ht="10">
      <c r="B218" s="159"/>
      <c r="D218" s="160" t="s">
        <v>200</v>
      </c>
      <c r="E218" s="161" t="s">
        <v>3</v>
      </c>
      <c r="F218" s="162" t="s">
        <v>352</v>
      </c>
      <c r="H218" s="163">
        <v>675.788</v>
      </c>
      <c r="I218" s="164"/>
      <c r="L218" s="159"/>
      <c r="M218" s="165"/>
      <c r="N218" s="166"/>
      <c r="O218" s="166"/>
      <c r="P218" s="166"/>
      <c r="Q218" s="166"/>
      <c r="R218" s="166"/>
      <c r="S218" s="166"/>
      <c r="T218" s="167"/>
      <c r="AT218" s="161" t="s">
        <v>200</v>
      </c>
      <c r="AU218" s="161" t="s">
        <v>22</v>
      </c>
      <c r="AV218" s="13" t="s">
        <v>22</v>
      </c>
      <c r="AW218" s="13" t="s">
        <v>41</v>
      </c>
      <c r="AX218" s="13" t="s">
        <v>81</v>
      </c>
      <c r="AY218" s="161" t="s">
        <v>191</v>
      </c>
    </row>
    <row r="219" spans="2:51" s="14" customFormat="1" ht="10">
      <c r="B219" s="168"/>
      <c r="D219" s="160" t="s">
        <v>200</v>
      </c>
      <c r="E219" s="169" t="s">
        <v>3</v>
      </c>
      <c r="F219" s="170" t="s">
        <v>205</v>
      </c>
      <c r="H219" s="171">
        <v>3235.161</v>
      </c>
      <c r="I219" s="172"/>
      <c r="L219" s="168"/>
      <c r="M219" s="173"/>
      <c r="N219" s="174"/>
      <c r="O219" s="174"/>
      <c r="P219" s="174"/>
      <c r="Q219" s="174"/>
      <c r="R219" s="174"/>
      <c r="S219" s="174"/>
      <c r="T219" s="175"/>
      <c r="AT219" s="169" t="s">
        <v>200</v>
      </c>
      <c r="AU219" s="169" t="s">
        <v>22</v>
      </c>
      <c r="AV219" s="14" t="s">
        <v>198</v>
      </c>
      <c r="AW219" s="14" t="s">
        <v>41</v>
      </c>
      <c r="AX219" s="14" t="s">
        <v>88</v>
      </c>
      <c r="AY219" s="169" t="s">
        <v>191</v>
      </c>
    </row>
    <row r="220" spans="1:65" s="2" customFormat="1" ht="24.15" customHeight="1">
      <c r="A220" s="35"/>
      <c r="B220" s="145"/>
      <c r="C220" s="146" t="s">
        <v>357</v>
      </c>
      <c r="D220" s="146" t="s">
        <v>193</v>
      </c>
      <c r="E220" s="147" t="s">
        <v>358</v>
      </c>
      <c r="F220" s="148" t="s">
        <v>359</v>
      </c>
      <c r="G220" s="149" t="s">
        <v>196</v>
      </c>
      <c r="H220" s="150">
        <v>3235.161</v>
      </c>
      <c r="I220" s="151"/>
      <c r="J220" s="152">
        <f>ROUND(I220*H220,2)</f>
        <v>0</v>
      </c>
      <c r="K220" s="148" t="s">
        <v>197</v>
      </c>
      <c r="L220" s="36"/>
      <c r="M220" s="153" t="s">
        <v>3</v>
      </c>
      <c r="N220" s="154" t="s">
        <v>52</v>
      </c>
      <c r="O220" s="56"/>
      <c r="P220" s="155">
        <f>O220*H220</f>
        <v>0</v>
      </c>
      <c r="Q220" s="155">
        <v>0.10373</v>
      </c>
      <c r="R220" s="155">
        <f>Q220*H220</f>
        <v>335.58325053</v>
      </c>
      <c r="S220" s="155">
        <v>0</v>
      </c>
      <c r="T220" s="15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57" t="s">
        <v>198</v>
      </c>
      <c r="AT220" s="157" t="s">
        <v>193</v>
      </c>
      <c r="AU220" s="157" t="s">
        <v>22</v>
      </c>
      <c r="AY220" s="19" t="s">
        <v>191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9" t="s">
        <v>88</v>
      </c>
      <c r="BK220" s="158">
        <f>ROUND(I220*H220,2)</f>
        <v>0</v>
      </c>
      <c r="BL220" s="19" t="s">
        <v>198</v>
      </c>
      <c r="BM220" s="157" t="s">
        <v>360</v>
      </c>
    </row>
    <row r="221" spans="2:51" s="13" customFormat="1" ht="10">
      <c r="B221" s="159"/>
      <c r="D221" s="160" t="s">
        <v>200</v>
      </c>
      <c r="E221" s="161" t="s">
        <v>3</v>
      </c>
      <c r="F221" s="162" t="s">
        <v>361</v>
      </c>
      <c r="H221" s="163">
        <v>2180.099</v>
      </c>
      <c r="I221" s="164"/>
      <c r="L221" s="159"/>
      <c r="M221" s="165"/>
      <c r="N221" s="166"/>
      <c r="O221" s="166"/>
      <c r="P221" s="166"/>
      <c r="Q221" s="166"/>
      <c r="R221" s="166"/>
      <c r="S221" s="166"/>
      <c r="T221" s="167"/>
      <c r="AT221" s="161" t="s">
        <v>200</v>
      </c>
      <c r="AU221" s="161" t="s">
        <v>22</v>
      </c>
      <c r="AV221" s="13" t="s">
        <v>22</v>
      </c>
      <c r="AW221" s="13" t="s">
        <v>41</v>
      </c>
      <c r="AX221" s="13" t="s">
        <v>81</v>
      </c>
      <c r="AY221" s="161" t="s">
        <v>191</v>
      </c>
    </row>
    <row r="222" spans="2:51" s="13" customFormat="1" ht="10">
      <c r="B222" s="159"/>
      <c r="D222" s="160" t="s">
        <v>200</v>
      </c>
      <c r="E222" s="161" t="s">
        <v>3</v>
      </c>
      <c r="F222" s="162" t="s">
        <v>362</v>
      </c>
      <c r="H222" s="163">
        <v>330.674</v>
      </c>
      <c r="I222" s="164"/>
      <c r="L222" s="159"/>
      <c r="M222" s="165"/>
      <c r="N222" s="166"/>
      <c r="O222" s="166"/>
      <c r="P222" s="166"/>
      <c r="Q222" s="166"/>
      <c r="R222" s="166"/>
      <c r="S222" s="166"/>
      <c r="T222" s="167"/>
      <c r="AT222" s="161" t="s">
        <v>200</v>
      </c>
      <c r="AU222" s="161" t="s">
        <v>22</v>
      </c>
      <c r="AV222" s="13" t="s">
        <v>22</v>
      </c>
      <c r="AW222" s="13" t="s">
        <v>41</v>
      </c>
      <c r="AX222" s="13" t="s">
        <v>81</v>
      </c>
      <c r="AY222" s="161" t="s">
        <v>191</v>
      </c>
    </row>
    <row r="223" spans="2:51" s="13" customFormat="1" ht="10">
      <c r="B223" s="159"/>
      <c r="D223" s="160" t="s">
        <v>200</v>
      </c>
      <c r="E223" s="161" t="s">
        <v>3</v>
      </c>
      <c r="F223" s="162" t="s">
        <v>363</v>
      </c>
      <c r="H223" s="163">
        <v>48.6</v>
      </c>
      <c r="I223" s="164"/>
      <c r="L223" s="159"/>
      <c r="M223" s="165"/>
      <c r="N223" s="166"/>
      <c r="O223" s="166"/>
      <c r="P223" s="166"/>
      <c r="Q223" s="166"/>
      <c r="R223" s="166"/>
      <c r="S223" s="166"/>
      <c r="T223" s="167"/>
      <c r="AT223" s="161" t="s">
        <v>200</v>
      </c>
      <c r="AU223" s="161" t="s">
        <v>22</v>
      </c>
      <c r="AV223" s="13" t="s">
        <v>22</v>
      </c>
      <c r="AW223" s="13" t="s">
        <v>41</v>
      </c>
      <c r="AX223" s="13" t="s">
        <v>81</v>
      </c>
      <c r="AY223" s="161" t="s">
        <v>191</v>
      </c>
    </row>
    <row r="224" spans="2:51" s="13" customFormat="1" ht="10">
      <c r="B224" s="159"/>
      <c r="D224" s="160" t="s">
        <v>200</v>
      </c>
      <c r="E224" s="161" t="s">
        <v>3</v>
      </c>
      <c r="F224" s="162" t="s">
        <v>364</v>
      </c>
      <c r="H224" s="163">
        <v>675.788</v>
      </c>
      <c r="I224" s="164"/>
      <c r="L224" s="159"/>
      <c r="M224" s="165"/>
      <c r="N224" s="166"/>
      <c r="O224" s="166"/>
      <c r="P224" s="166"/>
      <c r="Q224" s="166"/>
      <c r="R224" s="166"/>
      <c r="S224" s="166"/>
      <c r="T224" s="167"/>
      <c r="AT224" s="161" t="s">
        <v>200</v>
      </c>
      <c r="AU224" s="161" t="s">
        <v>22</v>
      </c>
      <c r="AV224" s="13" t="s">
        <v>22</v>
      </c>
      <c r="AW224" s="13" t="s">
        <v>41</v>
      </c>
      <c r="AX224" s="13" t="s">
        <v>81</v>
      </c>
      <c r="AY224" s="161" t="s">
        <v>191</v>
      </c>
    </row>
    <row r="225" spans="2:51" s="14" customFormat="1" ht="10">
      <c r="B225" s="168"/>
      <c r="D225" s="160" t="s">
        <v>200</v>
      </c>
      <c r="E225" s="169" t="s">
        <v>3</v>
      </c>
      <c r="F225" s="170" t="s">
        <v>205</v>
      </c>
      <c r="H225" s="171">
        <v>3235.161</v>
      </c>
      <c r="I225" s="172"/>
      <c r="L225" s="168"/>
      <c r="M225" s="173"/>
      <c r="N225" s="174"/>
      <c r="O225" s="174"/>
      <c r="P225" s="174"/>
      <c r="Q225" s="174"/>
      <c r="R225" s="174"/>
      <c r="S225" s="174"/>
      <c r="T225" s="175"/>
      <c r="AT225" s="169" t="s">
        <v>200</v>
      </c>
      <c r="AU225" s="169" t="s">
        <v>22</v>
      </c>
      <c r="AV225" s="14" t="s">
        <v>198</v>
      </c>
      <c r="AW225" s="14" t="s">
        <v>41</v>
      </c>
      <c r="AX225" s="14" t="s">
        <v>88</v>
      </c>
      <c r="AY225" s="169" t="s">
        <v>191</v>
      </c>
    </row>
    <row r="226" spans="1:65" s="2" customFormat="1" ht="37.75" customHeight="1">
      <c r="A226" s="35"/>
      <c r="B226" s="145"/>
      <c r="C226" s="146" t="s">
        <v>365</v>
      </c>
      <c r="D226" s="146" t="s">
        <v>193</v>
      </c>
      <c r="E226" s="147" t="s">
        <v>366</v>
      </c>
      <c r="F226" s="148" t="s">
        <v>367</v>
      </c>
      <c r="G226" s="149" t="s">
        <v>196</v>
      </c>
      <c r="H226" s="150">
        <v>17.19</v>
      </c>
      <c r="I226" s="151"/>
      <c r="J226" s="152">
        <f>ROUND(I226*H226,2)</f>
        <v>0</v>
      </c>
      <c r="K226" s="148" t="s">
        <v>197</v>
      </c>
      <c r="L226" s="36"/>
      <c r="M226" s="153" t="s">
        <v>3</v>
      </c>
      <c r="N226" s="154" t="s">
        <v>52</v>
      </c>
      <c r="O226" s="56"/>
      <c r="P226" s="155">
        <f>O226*H226</f>
        <v>0</v>
      </c>
      <c r="Q226" s="155">
        <v>0.10362</v>
      </c>
      <c r="R226" s="155">
        <f>Q226*H226</f>
        <v>1.7812278000000001</v>
      </c>
      <c r="S226" s="155">
        <v>0</v>
      </c>
      <c r="T226" s="15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57" t="s">
        <v>198</v>
      </c>
      <c r="AT226" s="157" t="s">
        <v>193</v>
      </c>
      <c r="AU226" s="157" t="s">
        <v>22</v>
      </c>
      <c r="AY226" s="19" t="s">
        <v>191</v>
      </c>
      <c r="BE226" s="158">
        <f>IF(N226="základní",J226,0)</f>
        <v>0</v>
      </c>
      <c r="BF226" s="158">
        <f>IF(N226="snížená",J226,0)</f>
        <v>0</v>
      </c>
      <c r="BG226" s="158">
        <f>IF(N226="zákl. přenesená",J226,0)</f>
        <v>0</v>
      </c>
      <c r="BH226" s="158">
        <f>IF(N226="sníž. přenesená",J226,0)</f>
        <v>0</v>
      </c>
      <c r="BI226" s="158">
        <f>IF(N226="nulová",J226,0)</f>
        <v>0</v>
      </c>
      <c r="BJ226" s="19" t="s">
        <v>88</v>
      </c>
      <c r="BK226" s="158">
        <f>ROUND(I226*H226,2)</f>
        <v>0</v>
      </c>
      <c r="BL226" s="19" t="s">
        <v>198</v>
      </c>
      <c r="BM226" s="157" t="s">
        <v>368</v>
      </c>
    </row>
    <row r="227" spans="2:51" s="13" customFormat="1" ht="10">
      <c r="B227" s="159"/>
      <c r="D227" s="160" t="s">
        <v>200</v>
      </c>
      <c r="E227" s="161" t="s">
        <v>3</v>
      </c>
      <c r="F227" s="162" t="s">
        <v>369</v>
      </c>
      <c r="H227" s="163">
        <v>7.42</v>
      </c>
      <c r="I227" s="164"/>
      <c r="L227" s="159"/>
      <c r="M227" s="165"/>
      <c r="N227" s="166"/>
      <c r="O227" s="166"/>
      <c r="P227" s="166"/>
      <c r="Q227" s="166"/>
      <c r="R227" s="166"/>
      <c r="S227" s="166"/>
      <c r="T227" s="167"/>
      <c r="AT227" s="161" t="s">
        <v>200</v>
      </c>
      <c r="AU227" s="161" t="s">
        <v>22</v>
      </c>
      <c r="AV227" s="13" t="s">
        <v>22</v>
      </c>
      <c r="AW227" s="13" t="s">
        <v>41</v>
      </c>
      <c r="AX227" s="13" t="s">
        <v>81</v>
      </c>
      <c r="AY227" s="161" t="s">
        <v>191</v>
      </c>
    </row>
    <row r="228" spans="2:51" s="13" customFormat="1" ht="10">
      <c r="B228" s="159"/>
      <c r="D228" s="160" t="s">
        <v>200</v>
      </c>
      <c r="E228" s="161" t="s">
        <v>3</v>
      </c>
      <c r="F228" s="162" t="s">
        <v>370</v>
      </c>
      <c r="H228" s="163">
        <v>9.77</v>
      </c>
      <c r="I228" s="164"/>
      <c r="L228" s="159"/>
      <c r="M228" s="165"/>
      <c r="N228" s="166"/>
      <c r="O228" s="166"/>
      <c r="P228" s="166"/>
      <c r="Q228" s="166"/>
      <c r="R228" s="166"/>
      <c r="S228" s="166"/>
      <c r="T228" s="167"/>
      <c r="AT228" s="161" t="s">
        <v>200</v>
      </c>
      <c r="AU228" s="161" t="s">
        <v>22</v>
      </c>
      <c r="AV228" s="13" t="s">
        <v>22</v>
      </c>
      <c r="AW228" s="13" t="s">
        <v>41</v>
      </c>
      <c r="AX228" s="13" t="s">
        <v>81</v>
      </c>
      <c r="AY228" s="161" t="s">
        <v>191</v>
      </c>
    </row>
    <row r="229" spans="2:51" s="14" customFormat="1" ht="10">
      <c r="B229" s="168"/>
      <c r="D229" s="160" t="s">
        <v>200</v>
      </c>
      <c r="E229" s="169" t="s">
        <v>3</v>
      </c>
      <c r="F229" s="170" t="s">
        <v>205</v>
      </c>
      <c r="H229" s="171">
        <v>17.189999999999998</v>
      </c>
      <c r="I229" s="172"/>
      <c r="L229" s="168"/>
      <c r="M229" s="173"/>
      <c r="N229" s="174"/>
      <c r="O229" s="174"/>
      <c r="P229" s="174"/>
      <c r="Q229" s="174"/>
      <c r="R229" s="174"/>
      <c r="S229" s="174"/>
      <c r="T229" s="175"/>
      <c r="AT229" s="169" t="s">
        <v>200</v>
      </c>
      <c r="AU229" s="169" t="s">
        <v>22</v>
      </c>
      <c r="AV229" s="14" t="s">
        <v>198</v>
      </c>
      <c r="AW229" s="14" t="s">
        <v>41</v>
      </c>
      <c r="AX229" s="14" t="s">
        <v>88</v>
      </c>
      <c r="AY229" s="169" t="s">
        <v>191</v>
      </c>
    </row>
    <row r="230" spans="1:65" s="2" customFormat="1" ht="14.4" customHeight="1">
      <c r="A230" s="35"/>
      <c r="B230" s="145"/>
      <c r="C230" s="180" t="s">
        <v>371</v>
      </c>
      <c r="D230" s="180" t="s">
        <v>264</v>
      </c>
      <c r="E230" s="181" t="s">
        <v>372</v>
      </c>
      <c r="F230" s="182" t="s">
        <v>373</v>
      </c>
      <c r="G230" s="183" t="s">
        <v>196</v>
      </c>
      <c r="H230" s="184">
        <v>17.706</v>
      </c>
      <c r="I230" s="185"/>
      <c r="J230" s="186">
        <f>ROUND(I230*H230,2)</f>
        <v>0</v>
      </c>
      <c r="K230" s="182" t="s">
        <v>197</v>
      </c>
      <c r="L230" s="187"/>
      <c r="M230" s="188" t="s">
        <v>3</v>
      </c>
      <c r="N230" s="189" t="s">
        <v>52</v>
      </c>
      <c r="O230" s="56"/>
      <c r="P230" s="155">
        <f>O230*H230</f>
        <v>0</v>
      </c>
      <c r="Q230" s="155">
        <v>0.176</v>
      </c>
      <c r="R230" s="155">
        <f>Q230*H230</f>
        <v>3.116256</v>
      </c>
      <c r="S230" s="155">
        <v>0</v>
      </c>
      <c r="T230" s="156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57" t="s">
        <v>244</v>
      </c>
      <c r="AT230" s="157" t="s">
        <v>264</v>
      </c>
      <c r="AU230" s="157" t="s">
        <v>22</v>
      </c>
      <c r="AY230" s="19" t="s">
        <v>191</v>
      </c>
      <c r="BE230" s="158">
        <f>IF(N230="základní",J230,0)</f>
        <v>0</v>
      </c>
      <c r="BF230" s="158">
        <f>IF(N230="snížená",J230,0)</f>
        <v>0</v>
      </c>
      <c r="BG230" s="158">
        <f>IF(N230="zákl. přenesená",J230,0)</f>
        <v>0</v>
      </c>
      <c r="BH230" s="158">
        <f>IF(N230="sníž. přenesená",J230,0)</f>
        <v>0</v>
      </c>
      <c r="BI230" s="158">
        <f>IF(N230="nulová",J230,0)</f>
        <v>0</v>
      </c>
      <c r="BJ230" s="19" t="s">
        <v>88</v>
      </c>
      <c r="BK230" s="158">
        <f>ROUND(I230*H230,2)</f>
        <v>0</v>
      </c>
      <c r="BL230" s="19" t="s">
        <v>198</v>
      </c>
      <c r="BM230" s="157" t="s">
        <v>374</v>
      </c>
    </row>
    <row r="231" spans="2:51" s="13" customFormat="1" ht="10">
      <c r="B231" s="159"/>
      <c r="D231" s="160" t="s">
        <v>200</v>
      </c>
      <c r="E231" s="161" t="s">
        <v>3</v>
      </c>
      <c r="F231" s="162" t="s">
        <v>375</v>
      </c>
      <c r="H231" s="163">
        <v>17.706</v>
      </c>
      <c r="I231" s="164"/>
      <c r="L231" s="159"/>
      <c r="M231" s="165"/>
      <c r="N231" s="166"/>
      <c r="O231" s="166"/>
      <c r="P231" s="166"/>
      <c r="Q231" s="166"/>
      <c r="R231" s="166"/>
      <c r="S231" s="166"/>
      <c r="T231" s="167"/>
      <c r="AT231" s="161" t="s">
        <v>200</v>
      </c>
      <c r="AU231" s="161" t="s">
        <v>22</v>
      </c>
      <c r="AV231" s="13" t="s">
        <v>22</v>
      </c>
      <c r="AW231" s="13" t="s">
        <v>41</v>
      </c>
      <c r="AX231" s="13" t="s">
        <v>88</v>
      </c>
      <c r="AY231" s="161" t="s">
        <v>191</v>
      </c>
    </row>
    <row r="232" spans="1:65" s="2" customFormat="1" ht="37.75" customHeight="1">
      <c r="A232" s="35"/>
      <c r="B232" s="145"/>
      <c r="C232" s="146" t="s">
        <v>376</v>
      </c>
      <c r="D232" s="146" t="s">
        <v>193</v>
      </c>
      <c r="E232" s="147" t="s">
        <v>377</v>
      </c>
      <c r="F232" s="148" t="s">
        <v>378</v>
      </c>
      <c r="G232" s="149" t="s">
        <v>196</v>
      </c>
      <c r="H232" s="150">
        <v>287.61</v>
      </c>
      <c r="I232" s="151"/>
      <c r="J232" s="152">
        <f>ROUND(I232*H232,2)</f>
        <v>0</v>
      </c>
      <c r="K232" s="148" t="s">
        <v>197</v>
      </c>
      <c r="L232" s="36"/>
      <c r="M232" s="153" t="s">
        <v>3</v>
      </c>
      <c r="N232" s="154" t="s">
        <v>52</v>
      </c>
      <c r="O232" s="56"/>
      <c r="P232" s="155">
        <f>O232*H232</f>
        <v>0</v>
      </c>
      <c r="Q232" s="155">
        <v>0.10503</v>
      </c>
      <c r="R232" s="155">
        <f>Q232*H232</f>
        <v>30.2076783</v>
      </c>
      <c r="S232" s="155">
        <v>0</v>
      </c>
      <c r="T232" s="15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57" t="s">
        <v>198</v>
      </c>
      <c r="AT232" s="157" t="s">
        <v>193</v>
      </c>
      <c r="AU232" s="157" t="s">
        <v>22</v>
      </c>
      <c r="AY232" s="19" t="s">
        <v>191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9" t="s">
        <v>88</v>
      </c>
      <c r="BK232" s="158">
        <f>ROUND(I232*H232,2)</f>
        <v>0</v>
      </c>
      <c r="BL232" s="19" t="s">
        <v>198</v>
      </c>
      <c r="BM232" s="157" t="s">
        <v>379</v>
      </c>
    </row>
    <row r="233" spans="2:51" s="13" customFormat="1" ht="10">
      <c r="B233" s="159"/>
      <c r="D233" s="160" t="s">
        <v>200</v>
      </c>
      <c r="E233" s="161" t="s">
        <v>3</v>
      </c>
      <c r="F233" s="162" t="s">
        <v>380</v>
      </c>
      <c r="H233" s="163">
        <v>185.98</v>
      </c>
      <c r="I233" s="164"/>
      <c r="L233" s="159"/>
      <c r="M233" s="165"/>
      <c r="N233" s="166"/>
      <c r="O233" s="166"/>
      <c r="P233" s="166"/>
      <c r="Q233" s="166"/>
      <c r="R233" s="166"/>
      <c r="S233" s="166"/>
      <c r="T233" s="167"/>
      <c r="AT233" s="161" t="s">
        <v>200</v>
      </c>
      <c r="AU233" s="161" t="s">
        <v>22</v>
      </c>
      <c r="AV233" s="13" t="s">
        <v>22</v>
      </c>
      <c r="AW233" s="13" t="s">
        <v>41</v>
      </c>
      <c r="AX233" s="13" t="s">
        <v>81</v>
      </c>
      <c r="AY233" s="161" t="s">
        <v>191</v>
      </c>
    </row>
    <row r="234" spans="2:51" s="13" customFormat="1" ht="10">
      <c r="B234" s="159"/>
      <c r="D234" s="160" t="s">
        <v>200</v>
      </c>
      <c r="E234" s="161" t="s">
        <v>3</v>
      </c>
      <c r="F234" s="162" t="s">
        <v>381</v>
      </c>
      <c r="H234" s="163">
        <v>101.63</v>
      </c>
      <c r="I234" s="164"/>
      <c r="L234" s="159"/>
      <c r="M234" s="165"/>
      <c r="N234" s="166"/>
      <c r="O234" s="166"/>
      <c r="P234" s="166"/>
      <c r="Q234" s="166"/>
      <c r="R234" s="166"/>
      <c r="S234" s="166"/>
      <c r="T234" s="167"/>
      <c r="AT234" s="161" t="s">
        <v>200</v>
      </c>
      <c r="AU234" s="161" t="s">
        <v>22</v>
      </c>
      <c r="AV234" s="13" t="s">
        <v>22</v>
      </c>
      <c r="AW234" s="13" t="s">
        <v>41</v>
      </c>
      <c r="AX234" s="13" t="s">
        <v>81</v>
      </c>
      <c r="AY234" s="161" t="s">
        <v>191</v>
      </c>
    </row>
    <row r="235" spans="2:51" s="14" customFormat="1" ht="10">
      <c r="B235" s="168"/>
      <c r="D235" s="160" t="s">
        <v>200</v>
      </c>
      <c r="E235" s="169" t="s">
        <v>3</v>
      </c>
      <c r="F235" s="170" t="s">
        <v>205</v>
      </c>
      <c r="H235" s="171">
        <v>287.61</v>
      </c>
      <c r="I235" s="172"/>
      <c r="L235" s="168"/>
      <c r="M235" s="173"/>
      <c r="N235" s="174"/>
      <c r="O235" s="174"/>
      <c r="P235" s="174"/>
      <c r="Q235" s="174"/>
      <c r="R235" s="174"/>
      <c r="S235" s="174"/>
      <c r="T235" s="175"/>
      <c r="AT235" s="169" t="s">
        <v>200</v>
      </c>
      <c r="AU235" s="169" t="s">
        <v>22</v>
      </c>
      <c r="AV235" s="14" t="s">
        <v>198</v>
      </c>
      <c r="AW235" s="14" t="s">
        <v>41</v>
      </c>
      <c r="AX235" s="14" t="s">
        <v>88</v>
      </c>
      <c r="AY235" s="169" t="s">
        <v>191</v>
      </c>
    </row>
    <row r="236" spans="1:65" s="2" customFormat="1" ht="14.4" customHeight="1">
      <c r="A236" s="35"/>
      <c r="B236" s="145"/>
      <c r="C236" s="180" t="s">
        <v>382</v>
      </c>
      <c r="D236" s="180" t="s">
        <v>264</v>
      </c>
      <c r="E236" s="181" t="s">
        <v>383</v>
      </c>
      <c r="F236" s="182" t="s">
        <v>384</v>
      </c>
      <c r="G236" s="183" t="s">
        <v>196</v>
      </c>
      <c r="H236" s="184">
        <v>293.362</v>
      </c>
      <c r="I236" s="185"/>
      <c r="J236" s="186">
        <f>ROUND(I236*H236,2)</f>
        <v>0</v>
      </c>
      <c r="K236" s="182" t="s">
        <v>197</v>
      </c>
      <c r="L236" s="187"/>
      <c r="M236" s="188" t="s">
        <v>3</v>
      </c>
      <c r="N236" s="189" t="s">
        <v>52</v>
      </c>
      <c r="O236" s="56"/>
      <c r="P236" s="155">
        <f>O236*H236</f>
        <v>0</v>
      </c>
      <c r="Q236" s="155">
        <v>0.191</v>
      </c>
      <c r="R236" s="155">
        <f>Q236*H236</f>
        <v>56.03214200000001</v>
      </c>
      <c r="S236" s="155">
        <v>0</v>
      </c>
      <c r="T236" s="15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57" t="s">
        <v>244</v>
      </c>
      <c r="AT236" s="157" t="s">
        <v>264</v>
      </c>
      <c r="AU236" s="157" t="s">
        <v>22</v>
      </c>
      <c r="AY236" s="19" t="s">
        <v>191</v>
      </c>
      <c r="BE236" s="158">
        <f>IF(N236="základní",J236,0)</f>
        <v>0</v>
      </c>
      <c r="BF236" s="158">
        <f>IF(N236="snížená",J236,0)</f>
        <v>0</v>
      </c>
      <c r="BG236" s="158">
        <f>IF(N236="zákl. přenesená",J236,0)</f>
        <v>0</v>
      </c>
      <c r="BH236" s="158">
        <f>IF(N236="sníž. přenesená",J236,0)</f>
        <v>0</v>
      </c>
      <c r="BI236" s="158">
        <f>IF(N236="nulová",J236,0)</f>
        <v>0</v>
      </c>
      <c r="BJ236" s="19" t="s">
        <v>88</v>
      </c>
      <c r="BK236" s="158">
        <f>ROUND(I236*H236,2)</f>
        <v>0</v>
      </c>
      <c r="BL236" s="19" t="s">
        <v>198</v>
      </c>
      <c r="BM236" s="157" t="s">
        <v>385</v>
      </c>
    </row>
    <row r="237" spans="2:51" s="13" customFormat="1" ht="10">
      <c r="B237" s="159"/>
      <c r="D237" s="160" t="s">
        <v>200</v>
      </c>
      <c r="E237" s="161" t="s">
        <v>3</v>
      </c>
      <c r="F237" s="162" t="s">
        <v>386</v>
      </c>
      <c r="H237" s="163">
        <v>293.362</v>
      </c>
      <c r="I237" s="164"/>
      <c r="L237" s="159"/>
      <c r="M237" s="165"/>
      <c r="N237" s="166"/>
      <c r="O237" s="166"/>
      <c r="P237" s="166"/>
      <c r="Q237" s="166"/>
      <c r="R237" s="166"/>
      <c r="S237" s="166"/>
      <c r="T237" s="167"/>
      <c r="AT237" s="161" t="s">
        <v>200</v>
      </c>
      <c r="AU237" s="161" t="s">
        <v>22</v>
      </c>
      <c r="AV237" s="13" t="s">
        <v>22</v>
      </c>
      <c r="AW237" s="13" t="s">
        <v>41</v>
      </c>
      <c r="AX237" s="13" t="s">
        <v>88</v>
      </c>
      <c r="AY237" s="161" t="s">
        <v>191</v>
      </c>
    </row>
    <row r="238" spans="2:63" s="12" customFormat="1" ht="22.75" customHeight="1">
      <c r="B238" s="132"/>
      <c r="D238" s="133" t="s">
        <v>80</v>
      </c>
      <c r="E238" s="143" t="s">
        <v>249</v>
      </c>
      <c r="F238" s="143" t="s">
        <v>387</v>
      </c>
      <c r="I238" s="135"/>
      <c r="J238" s="144">
        <f>BK238</f>
        <v>0</v>
      </c>
      <c r="L238" s="132"/>
      <c r="M238" s="137"/>
      <c r="N238" s="138"/>
      <c r="O238" s="138"/>
      <c r="P238" s="139">
        <f>SUM(P239:P294)</f>
        <v>0</v>
      </c>
      <c r="Q238" s="138"/>
      <c r="R238" s="139">
        <f>SUM(R239:R294)</f>
        <v>308.1454003600001</v>
      </c>
      <c r="S238" s="138"/>
      <c r="T238" s="140">
        <f>SUM(T239:T294)</f>
        <v>0.164</v>
      </c>
      <c r="AR238" s="133" t="s">
        <v>88</v>
      </c>
      <c r="AT238" s="141" t="s">
        <v>80</v>
      </c>
      <c r="AU238" s="141" t="s">
        <v>88</v>
      </c>
      <c r="AY238" s="133" t="s">
        <v>191</v>
      </c>
      <c r="BK238" s="142">
        <f>SUM(BK239:BK294)</f>
        <v>0</v>
      </c>
    </row>
    <row r="239" spans="1:65" s="2" customFormat="1" ht="14.4" customHeight="1">
      <c r="A239" s="35"/>
      <c r="B239" s="145"/>
      <c r="C239" s="146" t="s">
        <v>388</v>
      </c>
      <c r="D239" s="146" t="s">
        <v>193</v>
      </c>
      <c r="E239" s="147" t="s">
        <v>389</v>
      </c>
      <c r="F239" s="148" t="s">
        <v>390</v>
      </c>
      <c r="G239" s="149" t="s">
        <v>391</v>
      </c>
      <c r="H239" s="150">
        <v>20</v>
      </c>
      <c r="I239" s="151"/>
      <c r="J239" s="152">
        <f>ROUND(I239*H239,2)</f>
        <v>0</v>
      </c>
      <c r="K239" s="148" t="s">
        <v>197</v>
      </c>
      <c r="L239" s="36"/>
      <c r="M239" s="153" t="s">
        <v>3</v>
      </c>
      <c r="N239" s="154" t="s">
        <v>52</v>
      </c>
      <c r="O239" s="56"/>
      <c r="P239" s="155">
        <f>O239*H239</f>
        <v>0</v>
      </c>
      <c r="Q239" s="155">
        <v>0.0007</v>
      </c>
      <c r="R239" s="155">
        <f>Q239*H239</f>
        <v>0.014</v>
      </c>
      <c r="S239" s="155">
        <v>0</v>
      </c>
      <c r="T239" s="156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57" t="s">
        <v>198</v>
      </c>
      <c r="AT239" s="157" t="s">
        <v>193</v>
      </c>
      <c r="AU239" s="157" t="s">
        <v>22</v>
      </c>
      <c r="AY239" s="19" t="s">
        <v>191</v>
      </c>
      <c r="BE239" s="158">
        <f>IF(N239="základní",J239,0)</f>
        <v>0</v>
      </c>
      <c r="BF239" s="158">
        <f>IF(N239="snížená",J239,0)</f>
        <v>0</v>
      </c>
      <c r="BG239" s="158">
        <f>IF(N239="zákl. přenesená",J239,0)</f>
        <v>0</v>
      </c>
      <c r="BH239" s="158">
        <f>IF(N239="sníž. přenesená",J239,0)</f>
        <v>0</v>
      </c>
      <c r="BI239" s="158">
        <f>IF(N239="nulová",J239,0)</f>
        <v>0</v>
      </c>
      <c r="BJ239" s="19" t="s">
        <v>88</v>
      </c>
      <c r="BK239" s="158">
        <f>ROUND(I239*H239,2)</f>
        <v>0</v>
      </c>
      <c r="BL239" s="19" t="s">
        <v>198</v>
      </c>
      <c r="BM239" s="157" t="s">
        <v>392</v>
      </c>
    </row>
    <row r="240" spans="2:51" s="13" customFormat="1" ht="10">
      <c r="B240" s="159"/>
      <c r="D240" s="160" t="s">
        <v>200</v>
      </c>
      <c r="E240" s="161" t="s">
        <v>3</v>
      </c>
      <c r="F240" s="162" t="s">
        <v>393</v>
      </c>
      <c r="H240" s="163">
        <v>5</v>
      </c>
      <c r="I240" s="164"/>
      <c r="L240" s="159"/>
      <c r="M240" s="165"/>
      <c r="N240" s="166"/>
      <c r="O240" s="166"/>
      <c r="P240" s="166"/>
      <c r="Q240" s="166"/>
      <c r="R240" s="166"/>
      <c r="S240" s="166"/>
      <c r="T240" s="167"/>
      <c r="AT240" s="161" t="s">
        <v>200</v>
      </c>
      <c r="AU240" s="161" t="s">
        <v>22</v>
      </c>
      <c r="AV240" s="13" t="s">
        <v>22</v>
      </c>
      <c r="AW240" s="13" t="s">
        <v>41</v>
      </c>
      <c r="AX240" s="13" t="s">
        <v>81</v>
      </c>
      <c r="AY240" s="161" t="s">
        <v>191</v>
      </c>
    </row>
    <row r="241" spans="2:51" s="13" customFormat="1" ht="10">
      <c r="B241" s="159"/>
      <c r="D241" s="160" t="s">
        <v>200</v>
      </c>
      <c r="E241" s="161" t="s">
        <v>3</v>
      </c>
      <c r="F241" s="162" t="s">
        <v>394</v>
      </c>
      <c r="H241" s="163">
        <v>5</v>
      </c>
      <c r="I241" s="164"/>
      <c r="L241" s="159"/>
      <c r="M241" s="165"/>
      <c r="N241" s="166"/>
      <c r="O241" s="166"/>
      <c r="P241" s="166"/>
      <c r="Q241" s="166"/>
      <c r="R241" s="166"/>
      <c r="S241" s="166"/>
      <c r="T241" s="167"/>
      <c r="AT241" s="161" t="s">
        <v>200</v>
      </c>
      <c r="AU241" s="161" t="s">
        <v>22</v>
      </c>
      <c r="AV241" s="13" t="s">
        <v>22</v>
      </c>
      <c r="AW241" s="13" t="s">
        <v>41</v>
      </c>
      <c r="AX241" s="13" t="s">
        <v>81</v>
      </c>
      <c r="AY241" s="161" t="s">
        <v>191</v>
      </c>
    </row>
    <row r="242" spans="2:51" s="13" customFormat="1" ht="10">
      <c r="B242" s="159"/>
      <c r="D242" s="160" t="s">
        <v>200</v>
      </c>
      <c r="E242" s="161" t="s">
        <v>3</v>
      </c>
      <c r="F242" s="162" t="s">
        <v>395</v>
      </c>
      <c r="H242" s="163">
        <v>4</v>
      </c>
      <c r="I242" s="164"/>
      <c r="L242" s="159"/>
      <c r="M242" s="165"/>
      <c r="N242" s="166"/>
      <c r="O242" s="166"/>
      <c r="P242" s="166"/>
      <c r="Q242" s="166"/>
      <c r="R242" s="166"/>
      <c r="S242" s="166"/>
      <c r="T242" s="167"/>
      <c r="AT242" s="161" t="s">
        <v>200</v>
      </c>
      <c r="AU242" s="161" t="s">
        <v>22</v>
      </c>
      <c r="AV242" s="13" t="s">
        <v>22</v>
      </c>
      <c r="AW242" s="13" t="s">
        <v>41</v>
      </c>
      <c r="AX242" s="13" t="s">
        <v>81</v>
      </c>
      <c r="AY242" s="161" t="s">
        <v>191</v>
      </c>
    </row>
    <row r="243" spans="2:51" s="13" customFormat="1" ht="10">
      <c r="B243" s="159"/>
      <c r="D243" s="160" t="s">
        <v>200</v>
      </c>
      <c r="E243" s="161" t="s">
        <v>3</v>
      </c>
      <c r="F243" s="162" t="s">
        <v>396</v>
      </c>
      <c r="H243" s="163">
        <v>4</v>
      </c>
      <c r="I243" s="164"/>
      <c r="L243" s="159"/>
      <c r="M243" s="165"/>
      <c r="N243" s="166"/>
      <c r="O243" s="166"/>
      <c r="P243" s="166"/>
      <c r="Q243" s="166"/>
      <c r="R243" s="166"/>
      <c r="S243" s="166"/>
      <c r="T243" s="167"/>
      <c r="AT243" s="161" t="s">
        <v>200</v>
      </c>
      <c r="AU243" s="161" t="s">
        <v>22</v>
      </c>
      <c r="AV243" s="13" t="s">
        <v>22</v>
      </c>
      <c r="AW243" s="13" t="s">
        <v>41</v>
      </c>
      <c r="AX243" s="13" t="s">
        <v>81</v>
      </c>
      <c r="AY243" s="161" t="s">
        <v>191</v>
      </c>
    </row>
    <row r="244" spans="2:51" s="13" customFormat="1" ht="10">
      <c r="B244" s="159"/>
      <c r="D244" s="160" t="s">
        <v>200</v>
      </c>
      <c r="E244" s="161" t="s">
        <v>3</v>
      </c>
      <c r="F244" s="162" t="s">
        <v>397</v>
      </c>
      <c r="H244" s="163">
        <v>1</v>
      </c>
      <c r="I244" s="164"/>
      <c r="L244" s="159"/>
      <c r="M244" s="165"/>
      <c r="N244" s="166"/>
      <c r="O244" s="166"/>
      <c r="P244" s="166"/>
      <c r="Q244" s="166"/>
      <c r="R244" s="166"/>
      <c r="S244" s="166"/>
      <c r="T244" s="167"/>
      <c r="AT244" s="161" t="s">
        <v>200</v>
      </c>
      <c r="AU244" s="161" t="s">
        <v>22</v>
      </c>
      <c r="AV244" s="13" t="s">
        <v>22</v>
      </c>
      <c r="AW244" s="13" t="s">
        <v>41</v>
      </c>
      <c r="AX244" s="13" t="s">
        <v>81</v>
      </c>
      <c r="AY244" s="161" t="s">
        <v>191</v>
      </c>
    </row>
    <row r="245" spans="2:51" s="13" customFormat="1" ht="10">
      <c r="B245" s="159"/>
      <c r="D245" s="160" t="s">
        <v>200</v>
      </c>
      <c r="E245" s="161" t="s">
        <v>3</v>
      </c>
      <c r="F245" s="162" t="s">
        <v>398</v>
      </c>
      <c r="H245" s="163">
        <v>1</v>
      </c>
      <c r="I245" s="164"/>
      <c r="L245" s="159"/>
      <c r="M245" s="165"/>
      <c r="N245" s="166"/>
      <c r="O245" s="166"/>
      <c r="P245" s="166"/>
      <c r="Q245" s="166"/>
      <c r="R245" s="166"/>
      <c r="S245" s="166"/>
      <c r="T245" s="167"/>
      <c r="AT245" s="161" t="s">
        <v>200</v>
      </c>
      <c r="AU245" s="161" t="s">
        <v>22</v>
      </c>
      <c r="AV245" s="13" t="s">
        <v>22</v>
      </c>
      <c r="AW245" s="13" t="s">
        <v>41</v>
      </c>
      <c r="AX245" s="13" t="s">
        <v>81</v>
      </c>
      <c r="AY245" s="161" t="s">
        <v>191</v>
      </c>
    </row>
    <row r="246" spans="2:51" s="14" customFormat="1" ht="10">
      <c r="B246" s="168"/>
      <c r="D246" s="160" t="s">
        <v>200</v>
      </c>
      <c r="E246" s="169" t="s">
        <v>3</v>
      </c>
      <c r="F246" s="170" t="s">
        <v>205</v>
      </c>
      <c r="H246" s="171">
        <v>20</v>
      </c>
      <c r="I246" s="172"/>
      <c r="L246" s="168"/>
      <c r="M246" s="173"/>
      <c r="N246" s="174"/>
      <c r="O246" s="174"/>
      <c r="P246" s="174"/>
      <c r="Q246" s="174"/>
      <c r="R246" s="174"/>
      <c r="S246" s="174"/>
      <c r="T246" s="175"/>
      <c r="AT246" s="169" t="s">
        <v>200</v>
      </c>
      <c r="AU246" s="169" t="s">
        <v>22</v>
      </c>
      <c r="AV246" s="14" t="s">
        <v>198</v>
      </c>
      <c r="AW246" s="14" t="s">
        <v>41</v>
      </c>
      <c r="AX246" s="14" t="s">
        <v>88</v>
      </c>
      <c r="AY246" s="169" t="s">
        <v>191</v>
      </c>
    </row>
    <row r="247" spans="1:65" s="2" customFormat="1" ht="14.4" customHeight="1">
      <c r="A247" s="35"/>
      <c r="B247" s="145"/>
      <c r="C247" s="180" t="s">
        <v>399</v>
      </c>
      <c r="D247" s="180" t="s">
        <v>264</v>
      </c>
      <c r="E247" s="181" t="s">
        <v>400</v>
      </c>
      <c r="F247" s="182" t="s">
        <v>401</v>
      </c>
      <c r="G247" s="183" t="s">
        <v>391</v>
      </c>
      <c r="H247" s="184">
        <v>10</v>
      </c>
      <c r="I247" s="185"/>
      <c r="J247" s="186">
        <f>ROUND(I247*H247,2)</f>
        <v>0</v>
      </c>
      <c r="K247" s="182" t="s">
        <v>3</v>
      </c>
      <c r="L247" s="187"/>
      <c r="M247" s="188" t="s">
        <v>3</v>
      </c>
      <c r="N247" s="189" t="s">
        <v>52</v>
      </c>
      <c r="O247" s="56"/>
      <c r="P247" s="155">
        <f>O247*H247</f>
        <v>0</v>
      </c>
      <c r="Q247" s="155">
        <v>0.0036</v>
      </c>
      <c r="R247" s="155">
        <f>Q247*H247</f>
        <v>0.036</v>
      </c>
      <c r="S247" s="155">
        <v>0</v>
      </c>
      <c r="T247" s="156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57" t="s">
        <v>244</v>
      </c>
      <c r="AT247" s="157" t="s">
        <v>264</v>
      </c>
      <c r="AU247" s="157" t="s">
        <v>22</v>
      </c>
      <c r="AY247" s="19" t="s">
        <v>191</v>
      </c>
      <c r="BE247" s="158">
        <f>IF(N247="základní",J247,0)</f>
        <v>0</v>
      </c>
      <c r="BF247" s="158">
        <f>IF(N247="snížená",J247,0)</f>
        <v>0</v>
      </c>
      <c r="BG247" s="158">
        <f>IF(N247="zákl. přenesená",J247,0)</f>
        <v>0</v>
      </c>
      <c r="BH247" s="158">
        <f>IF(N247="sníž. přenesená",J247,0)</f>
        <v>0</v>
      </c>
      <c r="BI247" s="158">
        <f>IF(N247="nulová",J247,0)</f>
        <v>0</v>
      </c>
      <c r="BJ247" s="19" t="s">
        <v>88</v>
      </c>
      <c r="BK247" s="158">
        <f>ROUND(I247*H247,2)</f>
        <v>0</v>
      </c>
      <c r="BL247" s="19" t="s">
        <v>198</v>
      </c>
      <c r="BM247" s="157" t="s">
        <v>402</v>
      </c>
    </row>
    <row r="248" spans="2:51" s="13" customFormat="1" ht="10">
      <c r="B248" s="159"/>
      <c r="D248" s="160" t="s">
        <v>200</v>
      </c>
      <c r="E248" s="161" t="s">
        <v>3</v>
      </c>
      <c r="F248" s="162" t="s">
        <v>393</v>
      </c>
      <c r="H248" s="163">
        <v>5</v>
      </c>
      <c r="I248" s="164"/>
      <c r="L248" s="159"/>
      <c r="M248" s="165"/>
      <c r="N248" s="166"/>
      <c r="O248" s="166"/>
      <c r="P248" s="166"/>
      <c r="Q248" s="166"/>
      <c r="R248" s="166"/>
      <c r="S248" s="166"/>
      <c r="T248" s="167"/>
      <c r="AT248" s="161" t="s">
        <v>200</v>
      </c>
      <c r="AU248" s="161" t="s">
        <v>22</v>
      </c>
      <c r="AV248" s="13" t="s">
        <v>22</v>
      </c>
      <c r="AW248" s="13" t="s">
        <v>41</v>
      </c>
      <c r="AX248" s="13" t="s">
        <v>81</v>
      </c>
      <c r="AY248" s="161" t="s">
        <v>191</v>
      </c>
    </row>
    <row r="249" spans="2:51" s="13" customFormat="1" ht="10">
      <c r="B249" s="159"/>
      <c r="D249" s="160" t="s">
        <v>200</v>
      </c>
      <c r="E249" s="161" t="s">
        <v>3</v>
      </c>
      <c r="F249" s="162" t="s">
        <v>394</v>
      </c>
      <c r="H249" s="163">
        <v>5</v>
      </c>
      <c r="I249" s="164"/>
      <c r="L249" s="159"/>
      <c r="M249" s="165"/>
      <c r="N249" s="166"/>
      <c r="O249" s="166"/>
      <c r="P249" s="166"/>
      <c r="Q249" s="166"/>
      <c r="R249" s="166"/>
      <c r="S249" s="166"/>
      <c r="T249" s="167"/>
      <c r="AT249" s="161" t="s">
        <v>200</v>
      </c>
      <c r="AU249" s="161" t="s">
        <v>22</v>
      </c>
      <c r="AV249" s="13" t="s">
        <v>22</v>
      </c>
      <c r="AW249" s="13" t="s">
        <v>41</v>
      </c>
      <c r="AX249" s="13" t="s">
        <v>81</v>
      </c>
      <c r="AY249" s="161" t="s">
        <v>191</v>
      </c>
    </row>
    <row r="250" spans="2:51" s="14" customFormat="1" ht="10">
      <c r="B250" s="168"/>
      <c r="D250" s="160" t="s">
        <v>200</v>
      </c>
      <c r="E250" s="169" t="s">
        <v>3</v>
      </c>
      <c r="F250" s="170" t="s">
        <v>205</v>
      </c>
      <c r="H250" s="171">
        <v>10</v>
      </c>
      <c r="I250" s="172"/>
      <c r="L250" s="168"/>
      <c r="M250" s="173"/>
      <c r="N250" s="174"/>
      <c r="O250" s="174"/>
      <c r="P250" s="174"/>
      <c r="Q250" s="174"/>
      <c r="R250" s="174"/>
      <c r="S250" s="174"/>
      <c r="T250" s="175"/>
      <c r="AT250" s="169" t="s">
        <v>200</v>
      </c>
      <c r="AU250" s="169" t="s">
        <v>22</v>
      </c>
      <c r="AV250" s="14" t="s">
        <v>198</v>
      </c>
      <c r="AW250" s="14" t="s">
        <v>41</v>
      </c>
      <c r="AX250" s="14" t="s">
        <v>88</v>
      </c>
      <c r="AY250" s="169" t="s">
        <v>191</v>
      </c>
    </row>
    <row r="251" spans="1:65" s="2" customFormat="1" ht="14.4" customHeight="1">
      <c r="A251" s="35"/>
      <c r="B251" s="145"/>
      <c r="C251" s="180" t="s">
        <v>403</v>
      </c>
      <c r="D251" s="180" t="s">
        <v>264</v>
      </c>
      <c r="E251" s="181" t="s">
        <v>404</v>
      </c>
      <c r="F251" s="182" t="s">
        <v>405</v>
      </c>
      <c r="G251" s="183" t="s">
        <v>391</v>
      </c>
      <c r="H251" s="184">
        <v>8</v>
      </c>
      <c r="I251" s="185"/>
      <c r="J251" s="186">
        <f>ROUND(I251*H251,2)</f>
        <v>0</v>
      </c>
      <c r="K251" s="182" t="s">
        <v>197</v>
      </c>
      <c r="L251" s="187"/>
      <c r="M251" s="188" t="s">
        <v>3</v>
      </c>
      <c r="N251" s="189" t="s">
        <v>52</v>
      </c>
      <c r="O251" s="56"/>
      <c r="P251" s="155">
        <f>O251*H251</f>
        <v>0</v>
      </c>
      <c r="Q251" s="155">
        <v>0.0013</v>
      </c>
      <c r="R251" s="155">
        <f>Q251*H251</f>
        <v>0.0104</v>
      </c>
      <c r="S251" s="155">
        <v>0</v>
      </c>
      <c r="T251" s="15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57" t="s">
        <v>244</v>
      </c>
      <c r="AT251" s="157" t="s">
        <v>264</v>
      </c>
      <c r="AU251" s="157" t="s">
        <v>22</v>
      </c>
      <c r="AY251" s="19" t="s">
        <v>191</v>
      </c>
      <c r="BE251" s="158">
        <f>IF(N251="základní",J251,0)</f>
        <v>0</v>
      </c>
      <c r="BF251" s="158">
        <f>IF(N251="snížená",J251,0)</f>
        <v>0</v>
      </c>
      <c r="BG251" s="158">
        <f>IF(N251="zákl. přenesená",J251,0)</f>
        <v>0</v>
      </c>
      <c r="BH251" s="158">
        <f>IF(N251="sníž. přenesená",J251,0)</f>
        <v>0</v>
      </c>
      <c r="BI251" s="158">
        <f>IF(N251="nulová",J251,0)</f>
        <v>0</v>
      </c>
      <c r="BJ251" s="19" t="s">
        <v>88</v>
      </c>
      <c r="BK251" s="158">
        <f>ROUND(I251*H251,2)</f>
        <v>0</v>
      </c>
      <c r="BL251" s="19" t="s">
        <v>198</v>
      </c>
      <c r="BM251" s="157" t="s">
        <v>406</v>
      </c>
    </row>
    <row r="252" spans="2:51" s="13" customFormat="1" ht="10">
      <c r="B252" s="159"/>
      <c r="D252" s="160" t="s">
        <v>200</v>
      </c>
      <c r="E252" s="161" t="s">
        <v>3</v>
      </c>
      <c r="F252" s="162" t="s">
        <v>395</v>
      </c>
      <c r="H252" s="163">
        <v>4</v>
      </c>
      <c r="I252" s="164"/>
      <c r="L252" s="159"/>
      <c r="M252" s="165"/>
      <c r="N252" s="166"/>
      <c r="O252" s="166"/>
      <c r="P252" s="166"/>
      <c r="Q252" s="166"/>
      <c r="R252" s="166"/>
      <c r="S252" s="166"/>
      <c r="T252" s="167"/>
      <c r="AT252" s="161" t="s">
        <v>200</v>
      </c>
      <c r="AU252" s="161" t="s">
        <v>22</v>
      </c>
      <c r="AV252" s="13" t="s">
        <v>22</v>
      </c>
      <c r="AW252" s="13" t="s">
        <v>41</v>
      </c>
      <c r="AX252" s="13" t="s">
        <v>81</v>
      </c>
      <c r="AY252" s="161" t="s">
        <v>191</v>
      </c>
    </row>
    <row r="253" spans="2:51" s="13" customFormat="1" ht="10">
      <c r="B253" s="159"/>
      <c r="D253" s="160" t="s">
        <v>200</v>
      </c>
      <c r="E253" s="161" t="s">
        <v>3</v>
      </c>
      <c r="F253" s="162" t="s">
        <v>396</v>
      </c>
      <c r="H253" s="163">
        <v>4</v>
      </c>
      <c r="I253" s="164"/>
      <c r="L253" s="159"/>
      <c r="M253" s="165"/>
      <c r="N253" s="166"/>
      <c r="O253" s="166"/>
      <c r="P253" s="166"/>
      <c r="Q253" s="166"/>
      <c r="R253" s="166"/>
      <c r="S253" s="166"/>
      <c r="T253" s="167"/>
      <c r="AT253" s="161" t="s">
        <v>200</v>
      </c>
      <c r="AU253" s="161" t="s">
        <v>22</v>
      </c>
      <c r="AV253" s="13" t="s">
        <v>22</v>
      </c>
      <c r="AW253" s="13" t="s">
        <v>41</v>
      </c>
      <c r="AX253" s="13" t="s">
        <v>81</v>
      </c>
      <c r="AY253" s="161" t="s">
        <v>191</v>
      </c>
    </row>
    <row r="254" spans="2:51" s="14" customFormat="1" ht="10">
      <c r="B254" s="168"/>
      <c r="D254" s="160" t="s">
        <v>200</v>
      </c>
      <c r="E254" s="169" t="s">
        <v>3</v>
      </c>
      <c r="F254" s="170" t="s">
        <v>205</v>
      </c>
      <c r="H254" s="171">
        <v>8</v>
      </c>
      <c r="I254" s="172"/>
      <c r="L254" s="168"/>
      <c r="M254" s="173"/>
      <c r="N254" s="174"/>
      <c r="O254" s="174"/>
      <c r="P254" s="174"/>
      <c r="Q254" s="174"/>
      <c r="R254" s="174"/>
      <c r="S254" s="174"/>
      <c r="T254" s="175"/>
      <c r="AT254" s="169" t="s">
        <v>200</v>
      </c>
      <c r="AU254" s="169" t="s">
        <v>22</v>
      </c>
      <c r="AV254" s="14" t="s">
        <v>198</v>
      </c>
      <c r="AW254" s="14" t="s">
        <v>41</v>
      </c>
      <c r="AX254" s="14" t="s">
        <v>88</v>
      </c>
      <c r="AY254" s="169" t="s">
        <v>191</v>
      </c>
    </row>
    <row r="255" spans="1:65" s="2" customFormat="1" ht="14.4" customHeight="1">
      <c r="A255" s="35"/>
      <c r="B255" s="145"/>
      <c r="C255" s="146" t="s">
        <v>407</v>
      </c>
      <c r="D255" s="146" t="s">
        <v>193</v>
      </c>
      <c r="E255" s="147" t="s">
        <v>408</v>
      </c>
      <c r="F255" s="148" t="s">
        <v>409</v>
      </c>
      <c r="G255" s="149" t="s">
        <v>391</v>
      </c>
      <c r="H255" s="150">
        <v>8</v>
      </c>
      <c r="I255" s="151"/>
      <c r="J255" s="152">
        <f>ROUND(I255*H255,2)</f>
        <v>0</v>
      </c>
      <c r="K255" s="148" t="s">
        <v>197</v>
      </c>
      <c r="L255" s="36"/>
      <c r="M255" s="153" t="s">
        <v>3</v>
      </c>
      <c r="N255" s="154" t="s">
        <v>52</v>
      </c>
      <c r="O255" s="56"/>
      <c r="P255" s="155">
        <f>O255*H255</f>
        <v>0</v>
      </c>
      <c r="Q255" s="155">
        <v>0.11241</v>
      </c>
      <c r="R255" s="155">
        <f>Q255*H255</f>
        <v>0.89928</v>
      </c>
      <c r="S255" s="155">
        <v>0</v>
      </c>
      <c r="T255" s="15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57" t="s">
        <v>198</v>
      </c>
      <c r="AT255" s="157" t="s">
        <v>193</v>
      </c>
      <c r="AU255" s="157" t="s">
        <v>22</v>
      </c>
      <c r="AY255" s="19" t="s">
        <v>191</v>
      </c>
      <c r="BE255" s="158">
        <f>IF(N255="základní",J255,0)</f>
        <v>0</v>
      </c>
      <c r="BF255" s="158">
        <f>IF(N255="snížená",J255,0)</f>
        <v>0</v>
      </c>
      <c r="BG255" s="158">
        <f>IF(N255="zákl. přenesená",J255,0)</f>
        <v>0</v>
      </c>
      <c r="BH255" s="158">
        <f>IF(N255="sníž. přenesená",J255,0)</f>
        <v>0</v>
      </c>
      <c r="BI255" s="158">
        <f>IF(N255="nulová",J255,0)</f>
        <v>0</v>
      </c>
      <c r="BJ255" s="19" t="s">
        <v>88</v>
      </c>
      <c r="BK255" s="158">
        <f>ROUND(I255*H255,2)</f>
        <v>0</v>
      </c>
      <c r="BL255" s="19" t="s">
        <v>198</v>
      </c>
      <c r="BM255" s="157" t="s">
        <v>410</v>
      </c>
    </row>
    <row r="256" spans="1:65" s="2" customFormat="1" ht="14.4" customHeight="1">
      <c r="A256" s="35"/>
      <c r="B256" s="145"/>
      <c r="C256" s="180" t="s">
        <v>411</v>
      </c>
      <c r="D256" s="180" t="s">
        <v>264</v>
      </c>
      <c r="E256" s="181" t="s">
        <v>412</v>
      </c>
      <c r="F256" s="182" t="s">
        <v>413</v>
      </c>
      <c r="G256" s="183" t="s">
        <v>391</v>
      </c>
      <c r="H256" s="184">
        <v>8</v>
      </c>
      <c r="I256" s="185"/>
      <c r="J256" s="186">
        <f>ROUND(I256*H256,2)</f>
        <v>0</v>
      </c>
      <c r="K256" s="182" t="s">
        <v>197</v>
      </c>
      <c r="L256" s="187"/>
      <c r="M256" s="188" t="s">
        <v>3</v>
      </c>
      <c r="N256" s="189" t="s">
        <v>52</v>
      </c>
      <c r="O256" s="56"/>
      <c r="P256" s="155">
        <f>O256*H256</f>
        <v>0</v>
      </c>
      <c r="Q256" s="155">
        <v>0.0061</v>
      </c>
      <c r="R256" s="155">
        <f>Q256*H256</f>
        <v>0.0488</v>
      </c>
      <c r="S256" s="155">
        <v>0</v>
      </c>
      <c r="T256" s="156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57" t="s">
        <v>244</v>
      </c>
      <c r="AT256" s="157" t="s">
        <v>264</v>
      </c>
      <c r="AU256" s="157" t="s">
        <v>22</v>
      </c>
      <c r="AY256" s="19" t="s">
        <v>191</v>
      </c>
      <c r="BE256" s="158">
        <f>IF(N256="základní",J256,0)</f>
        <v>0</v>
      </c>
      <c r="BF256" s="158">
        <f>IF(N256="snížená",J256,0)</f>
        <v>0</v>
      </c>
      <c r="BG256" s="158">
        <f>IF(N256="zákl. přenesená",J256,0)</f>
        <v>0</v>
      </c>
      <c r="BH256" s="158">
        <f>IF(N256="sníž. přenesená",J256,0)</f>
        <v>0</v>
      </c>
      <c r="BI256" s="158">
        <f>IF(N256="nulová",J256,0)</f>
        <v>0</v>
      </c>
      <c r="BJ256" s="19" t="s">
        <v>88</v>
      </c>
      <c r="BK256" s="158">
        <f>ROUND(I256*H256,2)</f>
        <v>0</v>
      </c>
      <c r="BL256" s="19" t="s">
        <v>198</v>
      </c>
      <c r="BM256" s="157" t="s">
        <v>414</v>
      </c>
    </row>
    <row r="257" spans="1:65" s="2" customFormat="1" ht="14.4" customHeight="1">
      <c r="A257" s="35"/>
      <c r="B257" s="145"/>
      <c r="C257" s="180" t="s">
        <v>415</v>
      </c>
      <c r="D257" s="180" t="s">
        <v>264</v>
      </c>
      <c r="E257" s="181" t="s">
        <v>416</v>
      </c>
      <c r="F257" s="182" t="s">
        <v>417</v>
      </c>
      <c r="G257" s="183" t="s">
        <v>391</v>
      </c>
      <c r="H257" s="184">
        <v>8</v>
      </c>
      <c r="I257" s="185"/>
      <c r="J257" s="186">
        <f>ROUND(I257*H257,2)</f>
        <v>0</v>
      </c>
      <c r="K257" s="182" t="s">
        <v>197</v>
      </c>
      <c r="L257" s="187"/>
      <c r="M257" s="188" t="s">
        <v>3</v>
      </c>
      <c r="N257" s="189" t="s">
        <v>52</v>
      </c>
      <c r="O257" s="56"/>
      <c r="P257" s="155">
        <f>O257*H257</f>
        <v>0</v>
      </c>
      <c r="Q257" s="155">
        <v>0.003</v>
      </c>
      <c r="R257" s="155">
        <f>Q257*H257</f>
        <v>0.024</v>
      </c>
      <c r="S257" s="155">
        <v>0</v>
      </c>
      <c r="T257" s="15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57" t="s">
        <v>244</v>
      </c>
      <c r="AT257" s="157" t="s">
        <v>264</v>
      </c>
      <c r="AU257" s="157" t="s">
        <v>22</v>
      </c>
      <c r="AY257" s="19" t="s">
        <v>191</v>
      </c>
      <c r="BE257" s="158">
        <f>IF(N257="základní",J257,0)</f>
        <v>0</v>
      </c>
      <c r="BF257" s="158">
        <f>IF(N257="snížená",J257,0)</f>
        <v>0</v>
      </c>
      <c r="BG257" s="158">
        <f>IF(N257="zákl. přenesená",J257,0)</f>
        <v>0</v>
      </c>
      <c r="BH257" s="158">
        <f>IF(N257="sníž. přenesená",J257,0)</f>
        <v>0</v>
      </c>
      <c r="BI257" s="158">
        <f>IF(N257="nulová",J257,0)</f>
        <v>0</v>
      </c>
      <c r="BJ257" s="19" t="s">
        <v>88</v>
      </c>
      <c r="BK257" s="158">
        <f>ROUND(I257*H257,2)</f>
        <v>0</v>
      </c>
      <c r="BL257" s="19" t="s">
        <v>198</v>
      </c>
      <c r="BM257" s="157" t="s">
        <v>418</v>
      </c>
    </row>
    <row r="258" spans="1:65" s="2" customFormat="1" ht="24.15" customHeight="1">
      <c r="A258" s="35"/>
      <c r="B258" s="145"/>
      <c r="C258" s="146" t="s">
        <v>419</v>
      </c>
      <c r="D258" s="146" t="s">
        <v>193</v>
      </c>
      <c r="E258" s="147" t="s">
        <v>420</v>
      </c>
      <c r="F258" s="148" t="s">
        <v>421</v>
      </c>
      <c r="G258" s="149" t="s">
        <v>222</v>
      </c>
      <c r="H258" s="150">
        <v>1340.24</v>
      </c>
      <c r="I258" s="151"/>
      <c r="J258" s="152">
        <f>ROUND(I258*H258,2)</f>
        <v>0</v>
      </c>
      <c r="K258" s="148" t="s">
        <v>197</v>
      </c>
      <c r="L258" s="36"/>
      <c r="M258" s="153" t="s">
        <v>3</v>
      </c>
      <c r="N258" s="154" t="s">
        <v>52</v>
      </c>
      <c r="O258" s="56"/>
      <c r="P258" s="155">
        <f>O258*H258</f>
        <v>0</v>
      </c>
      <c r="Q258" s="155">
        <v>0.1554</v>
      </c>
      <c r="R258" s="155">
        <f>Q258*H258</f>
        <v>208.27329600000002</v>
      </c>
      <c r="S258" s="155">
        <v>0</v>
      </c>
      <c r="T258" s="15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57" t="s">
        <v>198</v>
      </c>
      <c r="AT258" s="157" t="s">
        <v>193</v>
      </c>
      <c r="AU258" s="157" t="s">
        <v>22</v>
      </c>
      <c r="AY258" s="19" t="s">
        <v>191</v>
      </c>
      <c r="BE258" s="158">
        <f>IF(N258="základní",J258,0)</f>
        <v>0</v>
      </c>
      <c r="BF258" s="158">
        <f>IF(N258="snížená",J258,0)</f>
        <v>0</v>
      </c>
      <c r="BG258" s="158">
        <f>IF(N258="zákl. přenesená",J258,0)</f>
        <v>0</v>
      </c>
      <c r="BH258" s="158">
        <f>IF(N258="sníž. přenesená",J258,0)</f>
        <v>0</v>
      </c>
      <c r="BI258" s="158">
        <f>IF(N258="nulová",J258,0)</f>
        <v>0</v>
      </c>
      <c r="BJ258" s="19" t="s">
        <v>88</v>
      </c>
      <c r="BK258" s="158">
        <f>ROUND(I258*H258,2)</f>
        <v>0</v>
      </c>
      <c r="BL258" s="19" t="s">
        <v>198</v>
      </c>
      <c r="BM258" s="157" t="s">
        <v>422</v>
      </c>
    </row>
    <row r="259" spans="2:51" s="13" customFormat="1" ht="30">
      <c r="B259" s="159"/>
      <c r="D259" s="160" t="s">
        <v>200</v>
      </c>
      <c r="E259" s="161" t="s">
        <v>3</v>
      </c>
      <c r="F259" s="162" t="s">
        <v>423</v>
      </c>
      <c r="H259" s="163">
        <v>584.14</v>
      </c>
      <c r="I259" s="164"/>
      <c r="L259" s="159"/>
      <c r="M259" s="165"/>
      <c r="N259" s="166"/>
      <c r="O259" s="166"/>
      <c r="P259" s="166"/>
      <c r="Q259" s="166"/>
      <c r="R259" s="166"/>
      <c r="S259" s="166"/>
      <c r="T259" s="167"/>
      <c r="AT259" s="161" t="s">
        <v>200</v>
      </c>
      <c r="AU259" s="161" t="s">
        <v>22</v>
      </c>
      <c r="AV259" s="13" t="s">
        <v>22</v>
      </c>
      <c r="AW259" s="13" t="s">
        <v>41</v>
      </c>
      <c r="AX259" s="13" t="s">
        <v>81</v>
      </c>
      <c r="AY259" s="161" t="s">
        <v>191</v>
      </c>
    </row>
    <row r="260" spans="2:51" s="13" customFormat="1" ht="30">
      <c r="B260" s="159"/>
      <c r="D260" s="160" t="s">
        <v>200</v>
      </c>
      <c r="E260" s="161" t="s">
        <v>3</v>
      </c>
      <c r="F260" s="162" t="s">
        <v>424</v>
      </c>
      <c r="H260" s="163">
        <v>259.64</v>
      </c>
      <c r="I260" s="164"/>
      <c r="L260" s="159"/>
      <c r="M260" s="165"/>
      <c r="N260" s="166"/>
      <c r="O260" s="166"/>
      <c r="P260" s="166"/>
      <c r="Q260" s="166"/>
      <c r="R260" s="166"/>
      <c r="S260" s="166"/>
      <c r="T260" s="167"/>
      <c r="AT260" s="161" t="s">
        <v>200</v>
      </c>
      <c r="AU260" s="161" t="s">
        <v>22</v>
      </c>
      <c r="AV260" s="13" t="s">
        <v>22</v>
      </c>
      <c r="AW260" s="13" t="s">
        <v>41</v>
      </c>
      <c r="AX260" s="13" t="s">
        <v>81</v>
      </c>
      <c r="AY260" s="161" t="s">
        <v>191</v>
      </c>
    </row>
    <row r="261" spans="2:51" s="13" customFormat="1" ht="10">
      <c r="B261" s="159"/>
      <c r="D261" s="160" t="s">
        <v>200</v>
      </c>
      <c r="E261" s="161" t="s">
        <v>3</v>
      </c>
      <c r="F261" s="162" t="s">
        <v>425</v>
      </c>
      <c r="H261" s="163">
        <v>31</v>
      </c>
      <c r="I261" s="164"/>
      <c r="L261" s="159"/>
      <c r="M261" s="165"/>
      <c r="N261" s="166"/>
      <c r="O261" s="166"/>
      <c r="P261" s="166"/>
      <c r="Q261" s="166"/>
      <c r="R261" s="166"/>
      <c r="S261" s="166"/>
      <c r="T261" s="167"/>
      <c r="AT261" s="161" t="s">
        <v>200</v>
      </c>
      <c r="AU261" s="161" t="s">
        <v>22</v>
      </c>
      <c r="AV261" s="13" t="s">
        <v>22</v>
      </c>
      <c r="AW261" s="13" t="s">
        <v>41</v>
      </c>
      <c r="AX261" s="13" t="s">
        <v>81</v>
      </c>
      <c r="AY261" s="161" t="s">
        <v>191</v>
      </c>
    </row>
    <row r="262" spans="2:51" s="15" customFormat="1" ht="10">
      <c r="B262" s="190"/>
      <c r="D262" s="160" t="s">
        <v>200</v>
      </c>
      <c r="E262" s="191" t="s">
        <v>3</v>
      </c>
      <c r="F262" s="192" t="s">
        <v>276</v>
      </c>
      <c r="H262" s="193">
        <v>874.78</v>
      </c>
      <c r="I262" s="194"/>
      <c r="L262" s="190"/>
      <c r="M262" s="195"/>
      <c r="N262" s="196"/>
      <c r="O262" s="196"/>
      <c r="P262" s="196"/>
      <c r="Q262" s="196"/>
      <c r="R262" s="196"/>
      <c r="S262" s="196"/>
      <c r="T262" s="197"/>
      <c r="AT262" s="191" t="s">
        <v>200</v>
      </c>
      <c r="AU262" s="191" t="s">
        <v>22</v>
      </c>
      <c r="AV262" s="15" t="s">
        <v>215</v>
      </c>
      <c r="AW262" s="15" t="s">
        <v>41</v>
      </c>
      <c r="AX262" s="15" t="s">
        <v>81</v>
      </c>
      <c r="AY262" s="191" t="s">
        <v>191</v>
      </c>
    </row>
    <row r="263" spans="2:51" s="13" customFormat="1" ht="10">
      <c r="B263" s="159"/>
      <c r="D263" s="160" t="s">
        <v>200</v>
      </c>
      <c r="E263" s="161" t="s">
        <v>3</v>
      </c>
      <c r="F263" s="162" t="s">
        <v>426</v>
      </c>
      <c r="H263" s="163">
        <v>100.55</v>
      </c>
      <c r="I263" s="164"/>
      <c r="L263" s="159"/>
      <c r="M263" s="165"/>
      <c r="N263" s="166"/>
      <c r="O263" s="166"/>
      <c r="P263" s="166"/>
      <c r="Q263" s="166"/>
      <c r="R263" s="166"/>
      <c r="S263" s="166"/>
      <c r="T263" s="167"/>
      <c r="AT263" s="161" t="s">
        <v>200</v>
      </c>
      <c r="AU263" s="161" t="s">
        <v>22</v>
      </c>
      <c r="AV263" s="13" t="s">
        <v>22</v>
      </c>
      <c r="AW263" s="13" t="s">
        <v>41</v>
      </c>
      <c r="AX263" s="13" t="s">
        <v>81</v>
      </c>
      <c r="AY263" s="161" t="s">
        <v>191</v>
      </c>
    </row>
    <row r="264" spans="2:51" s="13" customFormat="1" ht="10">
      <c r="B264" s="159"/>
      <c r="D264" s="160" t="s">
        <v>200</v>
      </c>
      <c r="E264" s="161" t="s">
        <v>3</v>
      </c>
      <c r="F264" s="162" t="s">
        <v>427</v>
      </c>
      <c r="H264" s="163">
        <v>33.75</v>
      </c>
      <c r="I264" s="164"/>
      <c r="L264" s="159"/>
      <c r="M264" s="165"/>
      <c r="N264" s="166"/>
      <c r="O264" s="166"/>
      <c r="P264" s="166"/>
      <c r="Q264" s="166"/>
      <c r="R264" s="166"/>
      <c r="S264" s="166"/>
      <c r="T264" s="167"/>
      <c r="AT264" s="161" t="s">
        <v>200</v>
      </c>
      <c r="AU264" s="161" t="s">
        <v>22</v>
      </c>
      <c r="AV264" s="13" t="s">
        <v>22</v>
      </c>
      <c r="AW264" s="13" t="s">
        <v>41</v>
      </c>
      <c r="AX264" s="13" t="s">
        <v>81</v>
      </c>
      <c r="AY264" s="161" t="s">
        <v>191</v>
      </c>
    </row>
    <row r="265" spans="2:51" s="13" customFormat="1" ht="10">
      <c r="B265" s="159"/>
      <c r="D265" s="160" t="s">
        <v>200</v>
      </c>
      <c r="E265" s="161" t="s">
        <v>3</v>
      </c>
      <c r="F265" s="162" t="s">
        <v>428</v>
      </c>
      <c r="H265" s="163">
        <v>7</v>
      </c>
      <c r="I265" s="164"/>
      <c r="L265" s="159"/>
      <c r="M265" s="165"/>
      <c r="N265" s="166"/>
      <c r="O265" s="166"/>
      <c r="P265" s="166"/>
      <c r="Q265" s="166"/>
      <c r="R265" s="166"/>
      <c r="S265" s="166"/>
      <c r="T265" s="167"/>
      <c r="AT265" s="161" t="s">
        <v>200</v>
      </c>
      <c r="AU265" s="161" t="s">
        <v>22</v>
      </c>
      <c r="AV265" s="13" t="s">
        <v>22</v>
      </c>
      <c r="AW265" s="13" t="s">
        <v>41</v>
      </c>
      <c r="AX265" s="13" t="s">
        <v>81</v>
      </c>
      <c r="AY265" s="161" t="s">
        <v>191</v>
      </c>
    </row>
    <row r="266" spans="2:51" s="15" customFormat="1" ht="10">
      <c r="B266" s="190"/>
      <c r="D266" s="160" t="s">
        <v>200</v>
      </c>
      <c r="E266" s="191" t="s">
        <v>3</v>
      </c>
      <c r="F266" s="192" t="s">
        <v>276</v>
      </c>
      <c r="H266" s="193">
        <v>141.3</v>
      </c>
      <c r="I266" s="194"/>
      <c r="L266" s="190"/>
      <c r="M266" s="195"/>
      <c r="N266" s="196"/>
      <c r="O266" s="196"/>
      <c r="P266" s="196"/>
      <c r="Q266" s="196"/>
      <c r="R266" s="196"/>
      <c r="S266" s="196"/>
      <c r="T266" s="197"/>
      <c r="AT266" s="191" t="s">
        <v>200</v>
      </c>
      <c r="AU266" s="191" t="s">
        <v>22</v>
      </c>
      <c r="AV266" s="15" t="s">
        <v>215</v>
      </c>
      <c r="AW266" s="15" t="s">
        <v>41</v>
      </c>
      <c r="AX266" s="15" t="s">
        <v>81</v>
      </c>
      <c r="AY266" s="191" t="s">
        <v>191</v>
      </c>
    </row>
    <row r="267" spans="2:51" s="13" customFormat="1" ht="10">
      <c r="B267" s="159"/>
      <c r="D267" s="160" t="s">
        <v>200</v>
      </c>
      <c r="E267" s="161" t="s">
        <v>3</v>
      </c>
      <c r="F267" s="162" t="s">
        <v>429</v>
      </c>
      <c r="H267" s="163">
        <v>24.5</v>
      </c>
      <c r="I267" s="164"/>
      <c r="L267" s="159"/>
      <c r="M267" s="165"/>
      <c r="N267" s="166"/>
      <c r="O267" s="166"/>
      <c r="P267" s="166"/>
      <c r="Q267" s="166"/>
      <c r="R267" s="166"/>
      <c r="S267" s="166"/>
      <c r="T267" s="167"/>
      <c r="AT267" s="161" t="s">
        <v>200</v>
      </c>
      <c r="AU267" s="161" t="s">
        <v>22</v>
      </c>
      <c r="AV267" s="13" t="s">
        <v>22</v>
      </c>
      <c r="AW267" s="13" t="s">
        <v>41</v>
      </c>
      <c r="AX267" s="13" t="s">
        <v>81</v>
      </c>
      <c r="AY267" s="161" t="s">
        <v>191</v>
      </c>
    </row>
    <row r="268" spans="2:51" s="15" customFormat="1" ht="10">
      <c r="B268" s="190"/>
      <c r="D268" s="160" t="s">
        <v>200</v>
      </c>
      <c r="E268" s="191" t="s">
        <v>3</v>
      </c>
      <c r="F268" s="192" t="s">
        <v>276</v>
      </c>
      <c r="H268" s="193">
        <v>24.5</v>
      </c>
      <c r="I268" s="194"/>
      <c r="L268" s="190"/>
      <c r="M268" s="195"/>
      <c r="N268" s="196"/>
      <c r="O268" s="196"/>
      <c r="P268" s="196"/>
      <c r="Q268" s="196"/>
      <c r="R268" s="196"/>
      <c r="S268" s="196"/>
      <c r="T268" s="197"/>
      <c r="AT268" s="191" t="s">
        <v>200</v>
      </c>
      <c r="AU268" s="191" t="s">
        <v>22</v>
      </c>
      <c r="AV268" s="15" t="s">
        <v>215</v>
      </c>
      <c r="AW268" s="15" t="s">
        <v>41</v>
      </c>
      <c r="AX268" s="15" t="s">
        <v>81</v>
      </c>
      <c r="AY268" s="191" t="s">
        <v>191</v>
      </c>
    </row>
    <row r="269" spans="2:51" s="13" customFormat="1" ht="10">
      <c r="B269" s="159"/>
      <c r="D269" s="160" t="s">
        <v>200</v>
      </c>
      <c r="E269" s="161" t="s">
        <v>3</v>
      </c>
      <c r="F269" s="162" t="s">
        <v>430</v>
      </c>
      <c r="H269" s="163">
        <v>121.41</v>
      </c>
      <c r="I269" s="164"/>
      <c r="L269" s="159"/>
      <c r="M269" s="165"/>
      <c r="N269" s="166"/>
      <c r="O269" s="166"/>
      <c r="P269" s="166"/>
      <c r="Q269" s="166"/>
      <c r="R269" s="166"/>
      <c r="S269" s="166"/>
      <c r="T269" s="167"/>
      <c r="AT269" s="161" t="s">
        <v>200</v>
      </c>
      <c r="AU269" s="161" t="s">
        <v>22</v>
      </c>
      <c r="AV269" s="13" t="s">
        <v>22</v>
      </c>
      <c r="AW269" s="13" t="s">
        <v>41</v>
      </c>
      <c r="AX269" s="13" t="s">
        <v>81</v>
      </c>
      <c r="AY269" s="161" t="s">
        <v>191</v>
      </c>
    </row>
    <row r="270" spans="2:51" s="13" customFormat="1" ht="10">
      <c r="B270" s="159"/>
      <c r="D270" s="160" t="s">
        <v>200</v>
      </c>
      <c r="E270" s="161" t="s">
        <v>3</v>
      </c>
      <c r="F270" s="162" t="s">
        <v>431</v>
      </c>
      <c r="H270" s="163">
        <v>167.25</v>
      </c>
      <c r="I270" s="164"/>
      <c r="L270" s="159"/>
      <c r="M270" s="165"/>
      <c r="N270" s="166"/>
      <c r="O270" s="166"/>
      <c r="P270" s="166"/>
      <c r="Q270" s="166"/>
      <c r="R270" s="166"/>
      <c r="S270" s="166"/>
      <c r="T270" s="167"/>
      <c r="AT270" s="161" t="s">
        <v>200</v>
      </c>
      <c r="AU270" s="161" t="s">
        <v>22</v>
      </c>
      <c r="AV270" s="13" t="s">
        <v>22</v>
      </c>
      <c r="AW270" s="13" t="s">
        <v>41</v>
      </c>
      <c r="AX270" s="13" t="s">
        <v>81</v>
      </c>
      <c r="AY270" s="161" t="s">
        <v>191</v>
      </c>
    </row>
    <row r="271" spans="2:51" s="13" customFormat="1" ht="10">
      <c r="B271" s="159"/>
      <c r="D271" s="160" t="s">
        <v>200</v>
      </c>
      <c r="E271" s="161" t="s">
        <v>3</v>
      </c>
      <c r="F271" s="162" t="s">
        <v>432</v>
      </c>
      <c r="H271" s="163">
        <v>11</v>
      </c>
      <c r="I271" s="164"/>
      <c r="L271" s="159"/>
      <c r="M271" s="165"/>
      <c r="N271" s="166"/>
      <c r="O271" s="166"/>
      <c r="P271" s="166"/>
      <c r="Q271" s="166"/>
      <c r="R271" s="166"/>
      <c r="S271" s="166"/>
      <c r="T271" s="167"/>
      <c r="AT271" s="161" t="s">
        <v>200</v>
      </c>
      <c r="AU271" s="161" t="s">
        <v>22</v>
      </c>
      <c r="AV271" s="13" t="s">
        <v>22</v>
      </c>
      <c r="AW271" s="13" t="s">
        <v>41</v>
      </c>
      <c r="AX271" s="13" t="s">
        <v>81</v>
      </c>
      <c r="AY271" s="161" t="s">
        <v>191</v>
      </c>
    </row>
    <row r="272" spans="2:51" s="15" customFormat="1" ht="10">
      <c r="B272" s="190"/>
      <c r="D272" s="160" t="s">
        <v>200</v>
      </c>
      <c r="E272" s="191" t="s">
        <v>3</v>
      </c>
      <c r="F272" s="192" t="s">
        <v>276</v>
      </c>
      <c r="H272" s="193">
        <v>299.65999999999997</v>
      </c>
      <c r="I272" s="194"/>
      <c r="L272" s="190"/>
      <c r="M272" s="195"/>
      <c r="N272" s="196"/>
      <c r="O272" s="196"/>
      <c r="P272" s="196"/>
      <c r="Q272" s="196"/>
      <c r="R272" s="196"/>
      <c r="S272" s="196"/>
      <c r="T272" s="197"/>
      <c r="AT272" s="191" t="s">
        <v>200</v>
      </c>
      <c r="AU272" s="191" t="s">
        <v>22</v>
      </c>
      <c r="AV272" s="15" t="s">
        <v>215</v>
      </c>
      <c r="AW272" s="15" t="s">
        <v>41</v>
      </c>
      <c r="AX272" s="15" t="s">
        <v>81</v>
      </c>
      <c r="AY272" s="191" t="s">
        <v>191</v>
      </c>
    </row>
    <row r="273" spans="2:51" s="14" customFormat="1" ht="10">
      <c r="B273" s="168"/>
      <c r="D273" s="160" t="s">
        <v>200</v>
      </c>
      <c r="E273" s="169" t="s">
        <v>3</v>
      </c>
      <c r="F273" s="170" t="s">
        <v>205</v>
      </c>
      <c r="H273" s="171">
        <v>1340.24</v>
      </c>
      <c r="I273" s="172"/>
      <c r="L273" s="168"/>
      <c r="M273" s="173"/>
      <c r="N273" s="174"/>
      <c r="O273" s="174"/>
      <c r="P273" s="174"/>
      <c r="Q273" s="174"/>
      <c r="R273" s="174"/>
      <c r="S273" s="174"/>
      <c r="T273" s="175"/>
      <c r="AT273" s="169" t="s">
        <v>200</v>
      </c>
      <c r="AU273" s="169" t="s">
        <v>22</v>
      </c>
      <c r="AV273" s="14" t="s">
        <v>198</v>
      </c>
      <c r="AW273" s="14" t="s">
        <v>41</v>
      </c>
      <c r="AX273" s="14" t="s">
        <v>88</v>
      </c>
      <c r="AY273" s="169" t="s">
        <v>191</v>
      </c>
    </row>
    <row r="274" spans="1:65" s="2" customFormat="1" ht="14.4" customHeight="1">
      <c r="A274" s="35"/>
      <c r="B274" s="145"/>
      <c r="C274" s="180" t="s">
        <v>433</v>
      </c>
      <c r="D274" s="180" t="s">
        <v>264</v>
      </c>
      <c r="E274" s="181" t="s">
        <v>434</v>
      </c>
      <c r="F274" s="182" t="s">
        <v>435</v>
      </c>
      <c r="G274" s="183" t="s">
        <v>222</v>
      </c>
      <c r="H274" s="184">
        <v>872.13</v>
      </c>
      <c r="I274" s="185"/>
      <c r="J274" s="186">
        <f>ROUND(I274*H274,2)</f>
        <v>0</v>
      </c>
      <c r="K274" s="182" t="s">
        <v>197</v>
      </c>
      <c r="L274" s="187"/>
      <c r="M274" s="188" t="s">
        <v>3</v>
      </c>
      <c r="N274" s="189" t="s">
        <v>52</v>
      </c>
      <c r="O274" s="56"/>
      <c r="P274" s="155">
        <f>O274*H274</f>
        <v>0</v>
      </c>
      <c r="Q274" s="155">
        <v>0.08</v>
      </c>
      <c r="R274" s="155">
        <f>Q274*H274</f>
        <v>69.7704</v>
      </c>
      <c r="S274" s="155">
        <v>0</v>
      </c>
      <c r="T274" s="156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57" t="s">
        <v>244</v>
      </c>
      <c r="AT274" s="157" t="s">
        <v>264</v>
      </c>
      <c r="AU274" s="157" t="s">
        <v>22</v>
      </c>
      <c r="AY274" s="19" t="s">
        <v>191</v>
      </c>
      <c r="BE274" s="158">
        <f>IF(N274="základní",J274,0)</f>
        <v>0</v>
      </c>
      <c r="BF274" s="158">
        <f>IF(N274="snížená",J274,0)</f>
        <v>0</v>
      </c>
      <c r="BG274" s="158">
        <f>IF(N274="zákl. přenesená",J274,0)</f>
        <v>0</v>
      </c>
      <c r="BH274" s="158">
        <f>IF(N274="sníž. přenesená",J274,0)</f>
        <v>0</v>
      </c>
      <c r="BI274" s="158">
        <f>IF(N274="nulová",J274,0)</f>
        <v>0</v>
      </c>
      <c r="BJ274" s="19" t="s">
        <v>88</v>
      </c>
      <c r="BK274" s="158">
        <f>ROUND(I274*H274,2)</f>
        <v>0</v>
      </c>
      <c r="BL274" s="19" t="s">
        <v>198</v>
      </c>
      <c r="BM274" s="157" t="s">
        <v>436</v>
      </c>
    </row>
    <row r="275" spans="2:51" s="13" customFormat="1" ht="30">
      <c r="B275" s="159"/>
      <c r="D275" s="160" t="s">
        <v>200</v>
      </c>
      <c r="E275" s="161" t="s">
        <v>3</v>
      </c>
      <c r="F275" s="162" t="s">
        <v>423</v>
      </c>
      <c r="H275" s="163">
        <v>584.14</v>
      </c>
      <c r="I275" s="164"/>
      <c r="L275" s="159"/>
      <c r="M275" s="165"/>
      <c r="N275" s="166"/>
      <c r="O275" s="166"/>
      <c r="P275" s="166"/>
      <c r="Q275" s="166"/>
      <c r="R275" s="166"/>
      <c r="S275" s="166"/>
      <c r="T275" s="167"/>
      <c r="AT275" s="161" t="s">
        <v>200</v>
      </c>
      <c r="AU275" s="161" t="s">
        <v>22</v>
      </c>
      <c r="AV275" s="13" t="s">
        <v>22</v>
      </c>
      <c r="AW275" s="13" t="s">
        <v>41</v>
      </c>
      <c r="AX275" s="13" t="s">
        <v>81</v>
      </c>
      <c r="AY275" s="161" t="s">
        <v>191</v>
      </c>
    </row>
    <row r="276" spans="2:51" s="13" customFormat="1" ht="10">
      <c r="B276" s="159"/>
      <c r="D276" s="160" t="s">
        <v>200</v>
      </c>
      <c r="E276" s="161" t="s">
        <v>3</v>
      </c>
      <c r="F276" s="162" t="s">
        <v>426</v>
      </c>
      <c r="H276" s="163">
        <v>100.55</v>
      </c>
      <c r="I276" s="164"/>
      <c r="L276" s="159"/>
      <c r="M276" s="165"/>
      <c r="N276" s="166"/>
      <c r="O276" s="166"/>
      <c r="P276" s="166"/>
      <c r="Q276" s="166"/>
      <c r="R276" s="166"/>
      <c r="S276" s="166"/>
      <c r="T276" s="167"/>
      <c r="AT276" s="161" t="s">
        <v>200</v>
      </c>
      <c r="AU276" s="161" t="s">
        <v>22</v>
      </c>
      <c r="AV276" s="13" t="s">
        <v>22</v>
      </c>
      <c r="AW276" s="13" t="s">
        <v>41</v>
      </c>
      <c r="AX276" s="13" t="s">
        <v>81</v>
      </c>
      <c r="AY276" s="161" t="s">
        <v>191</v>
      </c>
    </row>
    <row r="277" spans="2:51" s="13" customFormat="1" ht="10">
      <c r="B277" s="159"/>
      <c r="D277" s="160" t="s">
        <v>200</v>
      </c>
      <c r="E277" s="161" t="s">
        <v>3</v>
      </c>
      <c r="F277" s="162" t="s">
        <v>429</v>
      </c>
      <c r="H277" s="163">
        <v>24.5</v>
      </c>
      <c r="I277" s="164"/>
      <c r="L277" s="159"/>
      <c r="M277" s="165"/>
      <c r="N277" s="166"/>
      <c r="O277" s="166"/>
      <c r="P277" s="166"/>
      <c r="Q277" s="166"/>
      <c r="R277" s="166"/>
      <c r="S277" s="166"/>
      <c r="T277" s="167"/>
      <c r="AT277" s="161" t="s">
        <v>200</v>
      </c>
      <c r="AU277" s="161" t="s">
        <v>22</v>
      </c>
      <c r="AV277" s="13" t="s">
        <v>22</v>
      </c>
      <c r="AW277" s="13" t="s">
        <v>41</v>
      </c>
      <c r="AX277" s="13" t="s">
        <v>81</v>
      </c>
      <c r="AY277" s="161" t="s">
        <v>191</v>
      </c>
    </row>
    <row r="278" spans="2:51" s="13" customFormat="1" ht="10">
      <c r="B278" s="159"/>
      <c r="D278" s="160" t="s">
        <v>200</v>
      </c>
      <c r="E278" s="161" t="s">
        <v>3</v>
      </c>
      <c r="F278" s="162" t="s">
        <v>430</v>
      </c>
      <c r="H278" s="163">
        <v>121.41</v>
      </c>
      <c r="I278" s="164"/>
      <c r="L278" s="159"/>
      <c r="M278" s="165"/>
      <c r="N278" s="166"/>
      <c r="O278" s="166"/>
      <c r="P278" s="166"/>
      <c r="Q278" s="166"/>
      <c r="R278" s="166"/>
      <c r="S278" s="166"/>
      <c r="T278" s="167"/>
      <c r="AT278" s="161" t="s">
        <v>200</v>
      </c>
      <c r="AU278" s="161" t="s">
        <v>22</v>
      </c>
      <c r="AV278" s="13" t="s">
        <v>22</v>
      </c>
      <c r="AW278" s="13" t="s">
        <v>41</v>
      </c>
      <c r="AX278" s="13" t="s">
        <v>81</v>
      </c>
      <c r="AY278" s="161" t="s">
        <v>191</v>
      </c>
    </row>
    <row r="279" spans="2:51" s="14" customFormat="1" ht="10">
      <c r="B279" s="168"/>
      <c r="D279" s="160" t="s">
        <v>200</v>
      </c>
      <c r="E279" s="169" t="s">
        <v>3</v>
      </c>
      <c r="F279" s="170" t="s">
        <v>205</v>
      </c>
      <c r="H279" s="171">
        <v>830.5999999999999</v>
      </c>
      <c r="I279" s="172"/>
      <c r="L279" s="168"/>
      <c r="M279" s="173"/>
      <c r="N279" s="174"/>
      <c r="O279" s="174"/>
      <c r="P279" s="174"/>
      <c r="Q279" s="174"/>
      <c r="R279" s="174"/>
      <c r="S279" s="174"/>
      <c r="T279" s="175"/>
      <c r="AT279" s="169" t="s">
        <v>200</v>
      </c>
      <c r="AU279" s="169" t="s">
        <v>22</v>
      </c>
      <c r="AV279" s="14" t="s">
        <v>198</v>
      </c>
      <c r="AW279" s="14" t="s">
        <v>41</v>
      </c>
      <c r="AX279" s="14" t="s">
        <v>81</v>
      </c>
      <c r="AY279" s="169" t="s">
        <v>191</v>
      </c>
    </row>
    <row r="280" spans="2:51" s="13" customFormat="1" ht="10">
      <c r="B280" s="159"/>
      <c r="D280" s="160" t="s">
        <v>200</v>
      </c>
      <c r="E280" s="161" t="s">
        <v>3</v>
      </c>
      <c r="F280" s="162" t="s">
        <v>437</v>
      </c>
      <c r="H280" s="163">
        <v>872.13</v>
      </c>
      <c r="I280" s="164"/>
      <c r="L280" s="159"/>
      <c r="M280" s="165"/>
      <c r="N280" s="166"/>
      <c r="O280" s="166"/>
      <c r="P280" s="166"/>
      <c r="Q280" s="166"/>
      <c r="R280" s="166"/>
      <c r="S280" s="166"/>
      <c r="T280" s="167"/>
      <c r="AT280" s="161" t="s">
        <v>200</v>
      </c>
      <c r="AU280" s="161" t="s">
        <v>22</v>
      </c>
      <c r="AV280" s="13" t="s">
        <v>22</v>
      </c>
      <c r="AW280" s="13" t="s">
        <v>41</v>
      </c>
      <c r="AX280" s="13" t="s">
        <v>88</v>
      </c>
      <c r="AY280" s="161" t="s">
        <v>191</v>
      </c>
    </row>
    <row r="281" spans="1:65" s="2" customFormat="1" ht="14.4" customHeight="1">
      <c r="A281" s="35"/>
      <c r="B281" s="145"/>
      <c r="C281" s="180" t="s">
        <v>438</v>
      </c>
      <c r="D281" s="180" t="s">
        <v>264</v>
      </c>
      <c r="E281" s="181" t="s">
        <v>439</v>
      </c>
      <c r="F281" s="182" t="s">
        <v>440</v>
      </c>
      <c r="G281" s="183" t="s">
        <v>222</v>
      </c>
      <c r="H281" s="184">
        <v>52</v>
      </c>
      <c r="I281" s="185"/>
      <c r="J281" s="186">
        <f>ROUND(I281*H281,2)</f>
        <v>0</v>
      </c>
      <c r="K281" s="182" t="s">
        <v>197</v>
      </c>
      <c r="L281" s="187"/>
      <c r="M281" s="188" t="s">
        <v>3</v>
      </c>
      <c r="N281" s="189" t="s">
        <v>52</v>
      </c>
      <c r="O281" s="56"/>
      <c r="P281" s="155">
        <f>O281*H281</f>
        <v>0</v>
      </c>
      <c r="Q281" s="155">
        <v>0.06567</v>
      </c>
      <c r="R281" s="155">
        <f>Q281*H281</f>
        <v>3.4148400000000003</v>
      </c>
      <c r="S281" s="155">
        <v>0</v>
      </c>
      <c r="T281" s="156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57" t="s">
        <v>244</v>
      </c>
      <c r="AT281" s="157" t="s">
        <v>264</v>
      </c>
      <c r="AU281" s="157" t="s">
        <v>22</v>
      </c>
      <c r="AY281" s="19" t="s">
        <v>191</v>
      </c>
      <c r="BE281" s="158">
        <f>IF(N281="základní",J281,0)</f>
        <v>0</v>
      </c>
      <c r="BF281" s="158">
        <f>IF(N281="snížená",J281,0)</f>
        <v>0</v>
      </c>
      <c r="BG281" s="158">
        <f>IF(N281="zákl. přenesená",J281,0)</f>
        <v>0</v>
      </c>
      <c r="BH281" s="158">
        <f>IF(N281="sníž. přenesená",J281,0)</f>
        <v>0</v>
      </c>
      <c r="BI281" s="158">
        <f>IF(N281="nulová",J281,0)</f>
        <v>0</v>
      </c>
      <c r="BJ281" s="19" t="s">
        <v>88</v>
      </c>
      <c r="BK281" s="158">
        <f>ROUND(I281*H281,2)</f>
        <v>0</v>
      </c>
      <c r="BL281" s="19" t="s">
        <v>198</v>
      </c>
      <c r="BM281" s="157" t="s">
        <v>441</v>
      </c>
    </row>
    <row r="282" spans="1:65" s="2" customFormat="1" ht="14.4" customHeight="1">
      <c r="A282" s="35"/>
      <c r="B282" s="145"/>
      <c r="C282" s="180" t="s">
        <v>442</v>
      </c>
      <c r="D282" s="180" t="s">
        <v>264</v>
      </c>
      <c r="E282" s="181" t="s">
        <v>443</v>
      </c>
      <c r="F282" s="182" t="s">
        <v>444</v>
      </c>
      <c r="G282" s="183" t="s">
        <v>222</v>
      </c>
      <c r="H282" s="184">
        <v>483.672</v>
      </c>
      <c r="I282" s="185"/>
      <c r="J282" s="186">
        <f>ROUND(I282*H282,2)</f>
        <v>0</v>
      </c>
      <c r="K282" s="182" t="s">
        <v>197</v>
      </c>
      <c r="L282" s="187"/>
      <c r="M282" s="188" t="s">
        <v>3</v>
      </c>
      <c r="N282" s="189" t="s">
        <v>52</v>
      </c>
      <c r="O282" s="56"/>
      <c r="P282" s="155">
        <f>O282*H282</f>
        <v>0</v>
      </c>
      <c r="Q282" s="155">
        <v>0.0483</v>
      </c>
      <c r="R282" s="155">
        <f>Q282*H282</f>
        <v>23.3613576</v>
      </c>
      <c r="S282" s="155">
        <v>0</v>
      </c>
      <c r="T282" s="156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57" t="s">
        <v>244</v>
      </c>
      <c r="AT282" s="157" t="s">
        <v>264</v>
      </c>
      <c r="AU282" s="157" t="s">
        <v>22</v>
      </c>
      <c r="AY282" s="19" t="s">
        <v>191</v>
      </c>
      <c r="BE282" s="158">
        <f>IF(N282="základní",J282,0)</f>
        <v>0</v>
      </c>
      <c r="BF282" s="158">
        <f>IF(N282="snížená",J282,0)</f>
        <v>0</v>
      </c>
      <c r="BG282" s="158">
        <f>IF(N282="zákl. přenesená",J282,0)</f>
        <v>0</v>
      </c>
      <c r="BH282" s="158">
        <f>IF(N282="sníž. přenesená",J282,0)</f>
        <v>0</v>
      </c>
      <c r="BI282" s="158">
        <f>IF(N282="nulová",J282,0)</f>
        <v>0</v>
      </c>
      <c r="BJ282" s="19" t="s">
        <v>88</v>
      </c>
      <c r="BK282" s="158">
        <f>ROUND(I282*H282,2)</f>
        <v>0</v>
      </c>
      <c r="BL282" s="19" t="s">
        <v>198</v>
      </c>
      <c r="BM282" s="157" t="s">
        <v>445</v>
      </c>
    </row>
    <row r="283" spans="2:51" s="13" customFormat="1" ht="30">
      <c r="B283" s="159"/>
      <c r="D283" s="160" t="s">
        <v>200</v>
      </c>
      <c r="E283" s="161" t="s">
        <v>3</v>
      </c>
      <c r="F283" s="162" t="s">
        <v>424</v>
      </c>
      <c r="H283" s="163">
        <v>259.64</v>
      </c>
      <c r="I283" s="164"/>
      <c r="L283" s="159"/>
      <c r="M283" s="165"/>
      <c r="N283" s="166"/>
      <c r="O283" s="166"/>
      <c r="P283" s="166"/>
      <c r="Q283" s="166"/>
      <c r="R283" s="166"/>
      <c r="S283" s="166"/>
      <c r="T283" s="167"/>
      <c r="AT283" s="161" t="s">
        <v>200</v>
      </c>
      <c r="AU283" s="161" t="s">
        <v>22</v>
      </c>
      <c r="AV283" s="13" t="s">
        <v>22</v>
      </c>
      <c r="AW283" s="13" t="s">
        <v>41</v>
      </c>
      <c r="AX283" s="13" t="s">
        <v>81</v>
      </c>
      <c r="AY283" s="161" t="s">
        <v>191</v>
      </c>
    </row>
    <row r="284" spans="2:51" s="13" customFormat="1" ht="10">
      <c r="B284" s="159"/>
      <c r="D284" s="160" t="s">
        <v>200</v>
      </c>
      <c r="E284" s="161" t="s">
        <v>3</v>
      </c>
      <c r="F284" s="162" t="s">
        <v>427</v>
      </c>
      <c r="H284" s="163">
        <v>33.75</v>
      </c>
      <c r="I284" s="164"/>
      <c r="L284" s="159"/>
      <c r="M284" s="165"/>
      <c r="N284" s="166"/>
      <c r="O284" s="166"/>
      <c r="P284" s="166"/>
      <c r="Q284" s="166"/>
      <c r="R284" s="166"/>
      <c r="S284" s="166"/>
      <c r="T284" s="167"/>
      <c r="AT284" s="161" t="s">
        <v>200</v>
      </c>
      <c r="AU284" s="161" t="s">
        <v>22</v>
      </c>
      <c r="AV284" s="13" t="s">
        <v>22</v>
      </c>
      <c r="AW284" s="13" t="s">
        <v>41</v>
      </c>
      <c r="AX284" s="13" t="s">
        <v>81</v>
      </c>
      <c r="AY284" s="161" t="s">
        <v>191</v>
      </c>
    </row>
    <row r="285" spans="2:51" s="13" customFormat="1" ht="10">
      <c r="B285" s="159"/>
      <c r="D285" s="160" t="s">
        <v>200</v>
      </c>
      <c r="E285" s="161" t="s">
        <v>3</v>
      </c>
      <c r="F285" s="162" t="s">
        <v>431</v>
      </c>
      <c r="H285" s="163">
        <v>167.25</v>
      </c>
      <c r="I285" s="164"/>
      <c r="L285" s="159"/>
      <c r="M285" s="165"/>
      <c r="N285" s="166"/>
      <c r="O285" s="166"/>
      <c r="P285" s="166"/>
      <c r="Q285" s="166"/>
      <c r="R285" s="166"/>
      <c r="S285" s="166"/>
      <c r="T285" s="167"/>
      <c r="AT285" s="161" t="s">
        <v>200</v>
      </c>
      <c r="AU285" s="161" t="s">
        <v>22</v>
      </c>
      <c r="AV285" s="13" t="s">
        <v>22</v>
      </c>
      <c r="AW285" s="13" t="s">
        <v>41</v>
      </c>
      <c r="AX285" s="13" t="s">
        <v>81</v>
      </c>
      <c r="AY285" s="161" t="s">
        <v>191</v>
      </c>
    </row>
    <row r="286" spans="2:51" s="14" customFormat="1" ht="10">
      <c r="B286" s="168"/>
      <c r="D286" s="160" t="s">
        <v>200</v>
      </c>
      <c r="E286" s="169" t="s">
        <v>3</v>
      </c>
      <c r="F286" s="170" t="s">
        <v>205</v>
      </c>
      <c r="H286" s="171">
        <v>460.64</v>
      </c>
      <c r="I286" s="172"/>
      <c r="L286" s="168"/>
      <c r="M286" s="173"/>
      <c r="N286" s="174"/>
      <c r="O286" s="174"/>
      <c r="P286" s="174"/>
      <c r="Q286" s="174"/>
      <c r="R286" s="174"/>
      <c r="S286" s="174"/>
      <c r="T286" s="175"/>
      <c r="AT286" s="169" t="s">
        <v>200</v>
      </c>
      <c r="AU286" s="169" t="s">
        <v>22</v>
      </c>
      <c r="AV286" s="14" t="s">
        <v>198</v>
      </c>
      <c r="AW286" s="14" t="s">
        <v>41</v>
      </c>
      <c r="AX286" s="14" t="s">
        <v>81</v>
      </c>
      <c r="AY286" s="169" t="s">
        <v>191</v>
      </c>
    </row>
    <row r="287" spans="2:51" s="13" customFormat="1" ht="10">
      <c r="B287" s="159"/>
      <c r="D287" s="160" t="s">
        <v>200</v>
      </c>
      <c r="E287" s="161" t="s">
        <v>3</v>
      </c>
      <c r="F287" s="162" t="s">
        <v>446</v>
      </c>
      <c r="H287" s="163">
        <v>483.672</v>
      </c>
      <c r="I287" s="164"/>
      <c r="L287" s="159"/>
      <c r="M287" s="165"/>
      <c r="N287" s="166"/>
      <c r="O287" s="166"/>
      <c r="P287" s="166"/>
      <c r="Q287" s="166"/>
      <c r="R287" s="166"/>
      <c r="S287" s="166"/>
      <c r="T287" s="167"/>
      <c r="AT287" s="161" t="s">
        <v>200</v>
      </c>
      <c r="AU287" s="161" t="s">
        <v>22</v>
      </c>
      <c r="AV287" s="13" t="s">
        <v>22</v>
      </c>
      <c r="AW287" s="13" t="s">
        <v>41</v>
      </c>
      <c r="AX287" s="13" t="s">
        <v>88</v>
      </c>
      <c r="AY287" s="161" t="s">
        <v>191</v>
      </c>
    </row>
    <row r="288" spans="1:65" s="2" customFormat="1" ht="14.4" customHeight="1">
      <c r="A288" s="35"/>
      <c r="B288" s="145"/>
      <c r="C288" s="146" t="s">
        <v>30</v>
      </c>
      <c r="D288" s="146" t="s">
        <v>193</v>
      </c>
      <c r="E288" s="147" t="s">
        <v>447</v>
      </c>
      <c r="F288" s="148" t="s">
        <v>448</v>
      </c>
      <c r="G288" s="149" t="s">
        <v>222</v>
      </c>
      <c r="H288" s="150">
        <v>79.1</v>
      </c>
      <c r="I288" s="151"/>
      <c r="J288" s="152">
        <f>ROUND(I288*H288,2)</f>
        <v>0</v>
      </c>
      <c r="K288" s="148" t="s">
        <v>197</v>
      </c>
      <c r="L288" s="36"/>
      <c r="M288" s="153" t="s">
        <v>3</v>
      </c>
      <c r="N288" s="154" t="s">
        <v>52</v>
      </c>
      <c r="O288" s="56"/>
      <c r="P288" s="155">
        <f>O288*H288</f>
        <v>0</v>
      </c>
      <c r="Q288" s="155">
        <v>1E-05</v>
      </c>
      <c r="R288" s="155">
        <f>Q288*H288</f>
        <v>0.000791</v>
      </c>
      <c r="S288" s="155">
        <v>0</v>
      </c>
      <c r="T288" s="156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57" t="s">
        <v>198</v>
      </c>
      <c r="AT288" s="157" t="s">
        <v>193</v>
      </c>
      <c r="AU288" s="157" t="s">
        <v>22</v>
      </c>
      <c r="AY288" s="19" t="s">
        <v>191</v>
      </c>
      <c r="BE288" s="158">
        <f>IF(N288="základní",J288,0)</f>
        <v>0</v>
      </c>
      <c r="BF288" s="158">
        <f>IF(N288="snížená",J288,0)</f>
        <v>0</v>
      </c>
      <c r="BG288" s="158">
        <f>IF(N288="zákl. přenesená",J288,0)</f>
        <v>0</v>
      </c>
      <c r="BH288" s="158">
        <f>IF(N288="sníž. přenesená",J288,0)</f>
        <v>0</v>
      </c>
      <c r="BI288" s="158">
        <f>IF(N288="nulová",J288,0)</f>
        <v>0</v>
      </c>
      <c r="BJ288" s="19" t="s">
        <v>88</v>
      </c>
      <c r="BK288" s="158">
        <f>ROUND(I288*H288,2)</f>
        <v>0</v>
      </c>
      <c r="BL288" s="19" t="s">
        <v>198</v>
      </c>
      <c r="BM288" s="157" t="s">
        <v>449</v>
      </c>
    </row>
    <row r="289" spans="2:51" s="13" customFormat="1" ht="10">
      <c r="B289" s="159"/>
      <c r="D289" s="160" t="s">
        <v>200</v>
      </c>
      <c r="E289" s="161" t="s">
        <v>3</v>
      </c>
      <c r="F289" s="162" t="s">
        <v>450</v>
      </c>
      <c r="H289" s="163">
        <v>79.1</v>
      </c>
      <c r="I289" s="164"/>
      <c r="L289" s="159"/>
      <c r="M289" s="165"/>
      <c r="N289" s="166"/>
      <c r="O289" s="166"/>
      <c r="P289" s="166"/>
      <c r="Q289" s="166"/>
      <c r="R289" s="166"/>
      <c r="S289" s="166"/>
      <c r="T289" s="167"/>
      <c r="AT289" s="161" t="s">
        <v>200</v>
      </c>
      <c r="AU289" s="161" t="s">
        <v>22</v>
      </c>
      <c r="AV289" s="13" t="s">
        <v>22</v>
      </c>
      <c r="AW289" s="13" t="s">
        <v>41</v>
      </c>
      <c r="AX289" s="13" t="s">
        <v>88</v>
      </c>
      <c r="AY289" s="161" t="s">
        <v>191</v>
      </c>
    </row>
    <row r="290" spans="1:65" s="2" customFormat="1" ht="24.15" customHeight="1">
      <c r="A290" s="35"/>
      <c r="B290" s="145"/>
      <c r="C290" s="146" t="s">
        <v>451</v>
      </c>
      <c r="D290" s="146" t="s">
        <v>193</v>
      </c>
      <c r="E290" s="147" t="s">
        <v>452</v>
      </c>
      <c r="F290" s="148" t="s">
        <v>453</v>
      </c>
      <c r="G290" s="149" t="s">
        <v>222</v>
      </c>
      <c r="H290" s="150">
        <v>79.1</v>
      </c>
      <c r="I290" s="151"/>
      <c r="J290" s="152">
        <f>ROUND(I290*H290,2)</f>
        <v>0</v>
      </c>
      <c r="K290" s="148" t="s">
        <v>197</v>
      </c>
      <c r="L290" s="36"/>
      <c r="M290" s="153" t="s">
        <v>3</v>
      </c>
      <c r="N290" s="154" t="s">
        <v>52</v>
      </c>
      <c r="O290" s="56"/>
      <c r="P290" s="155">
        <f>O290*H290</f>
        <v>0</v>
      </c>
      <c r="Q290" s="155">
        <v>0.00034</v>
      </c>
      <c r="R290" s="155">
        <f>Q290*H290</f>
        <v>0.026894</v>
      </c>
      <c r="S290" s="155">
        <v>0</v>
      </c>
      <c r="T290" s="156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57" t="s">
        <v>198</v>
      </c>
      <c r="AT290" s="157" t="s">
        <v>193</v>
      </c>
      <c r="AU290" s="157" t="s">
        <v>22</v>
      </c>
      <c r="AY290" s="19" t="s">
        <v>191</v>
      </c>
      <c r="BE290" s="158">
        <f>IF(N290="základní",J290,0)</f>
        <v>0</v>
      </c>
      <c r="BF290" s="158">
        <f>IF(N290="snížená",J290,0)</f>
        <v>0</v>
      </c>
      <c r="BG290" s="158">
        <f>IF(N290="zákl. přenesená",J290,0)</f>
        <v>0</v>
      </c>
      <c r="BH290" s="158">
        <f>IF(N290="sníž. přenesená",J290,0)</f>
        <v>0</v>
      </c>
      <c r="BI290" s="158">
        <f>IF(N290="nulová",J290,0)</f>
        <v>0</v>
      </c>
      <c r="BJ290" s="19" t="s">
        <v>88</v>
      </c>
      <c r="BK290" s="158">
        <f>ROUND(I290*H290,2)</f>
        <v>0</v>
      </c>
      <c r="BL290" s="19" t="s">
        <v>198</v>
      </c>
      <c r="BM290" s="157" t="s">
        <v>454</v>
      </c>
    </row>
    <row r="291" spans="1:65" s="2" customFormat="1" ht="24.15" customHeight="1">
      <c r="A291" s="35"/>
      <c r="B291" s="145"/>
      <c r="C291" s="146" t="s">
        <v>455</v>
      </c>
      <c r="D291" s="146" t="s">
        <v>193</v>
      </c>
      <c r="E291" s="147" t="s">
        <v>456</v>
      </c>
      <c r="F291" s="148" t="s">
        <v>457</v>
      </c>
      <c r="G291" s="149" t="s">
        <v>196</v>
      </c>
      <c r="H291" s="150">
        <v>4719.462</v>
      </c>
      <c r="I291" s="151"/>
      <c r="J291" s="152">
        <f>ROUND(I291*H291,2)</f>
        <v>0</v>
      </c>
      <c r="K291" s="148" t="s">
        <v>197</v>
      </c>
      <c r="L291" s="36"/>
      <c r="M291" s="153" t="s">
        <v>3</v>
      </c>
      <c r="N291" s="154" t="s">
        <v>52</v>
      </c>
      <c r="O291" s="56"/>
      <c r="P291" s="155">
        <f>O291*H291</f>
        <v>0</v>
      </c>
      <c r="Q291" s="155">
        <v>0.00048</v>
      </c>
      <c r="R291" s="155">
        <f>Q291*H291</f>
        <v>2.26534176</v>
      </c>
      <c r="S291" s="155">
        <v>0</v>
      </c>
      <c r="T291" s="156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57" t="s">
        <v>198</v>
      </c>
      <c r="AT291" s="157" t="s">
        <v>193</v>
      </c>
      <c r="AU291" s="157" t="s">
        <v>22</v>
      </c>
      <c r="AY291" s="19" t="s">
        <v>191</v>
      </c>
      <c r="BE291" s="158">
        <f>IF(N291="základní",J291,0)</f>
        <v>0</v>
      </c>
      <c r="BF291" s="158">
        <f>IF(N291="snížená",J291,0)</f>
        <v>0</v>
      </c>
      <c r="BG291" s="158">
        <f>IF(N291="zákl. přenesená",J291,0)</f>
        <v>0</v>
      </c>
      <c r="BH291" s="158">
        <f>IF(N291="sníž. přenesená",J291,0)</f>
        <v>0</v>
      </c>
      <c r="BI291" s="158">
        <f>IF(N291="nulová",J291,0)</f>
        <v>0</v>
      </c>
      <c r="BJ291" s="19" t="s">
        <v>88</v>
      </c>
      <c r="BK291" s="158">
        <f>ROUND(I291*H291,2)</f>
        <v>0</v>
      </c>
      <c r="BL291" s="19" t="s">
        <v>198</v>
      </c>
      <c r="BM291" s="157" t="s">
        <v>458</v>
      </c>
    </row>
    <row r="292" spans="2:51" s="13" customFormat="1" ht="10">
      <c r="B292" s="159"/>
      <c r="D292" s="160" t="s">
        <v>200</v>
      </c>
      <c r="E292" s="161" t="s">
        <v>3</v>
      </c>
      <c r="F292" s="162" t="s">
        <v>459</v>
      </c>
      <c r="H292" s="163">
        <v>4719.462</v>
      </c>
      <c r="I292" s="164"/>
      <c r="L292" s="159"/>
      <c r="M292" s="165"/>
      <c r="N292" s="166"/>
      <c r="O292" s="166"/>
      <c r="P292" s="166"/>
      <c r="Q292" s="166"/>
      <c r="R292" s="166"/>
      <c r="S292" s="166"/>
      <c r="T292" s="167"/>
      <c r="AT292" s="161" t="s">
        <v>200</v>
      </c>
      <c r="AU292" s="161" t="s">
        <v>22</v>
      </c>
      <c r="AV292" s="13" t="s">
        <v>22</v>
      </c>
      <c r="AW292" s="13" t="s">
        <v>41</v>
      </c>
      <c r="AX292" s="13" t="s">
        <v>88</v>
      </c>
      <c r="AY292" s="161" t="s">
        <v>191</v>
      </c>
    </row>
    <row r="293" spans="1:65" s="2" customFormat="1" ht="24.15" customHeight="1">
      <c r="A293" s="35"/>
      <c r="B293" s="145"/>
      <c r="C293" s="146" t="s">
        <v>460</v>
      </c>
      <c r="D293" s="146" t="s">
        <v>193</v>
      </c>
      <c r="E293" s="147" t="s">
        <v>461</v>
      </c>
      <c r="F293" s="148" t="s">
        <v>462</v>
      </c>
      <c r="G293" s="149" t="s">
        <v>391</v>
      </c>
      <c r="H293" s="150">
        <v>2</v>
      </c>
      <c r="I293" s="151"/>
      <c r="J293" s="152">
        <f>ROUND(I293*H293,2)</f>
        <v>0</v>
      </c>
      <c r="K293" s="148" t="s">
        <v>197</v>
      </c>
      <c r="L293" s="36"/>
      <c r="M293" s="153" t="s">
        <v>3</v>
      </c>
      <c r="N293" s="154" t="s">
        <v>52</v>
      </c>
      <c r="O293" s="56"/>
      <c r="P293" s="155">
        <f>O293*H293</f>
        <v>0</v>
      </c>
      <c r="Q293" s="155">
        <v>0</v>
      </c>
      <c r="R293" s="155">
        <f>Q293*H293</f>
        <v>0</v>
      </c>
      <c r="S293" s="155">
        <v>0.082</v>
      </c>
      <c r="T293" s="156">
        <f>S293*H293</f>
        <v>0.164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57" t="s">
        <v>198</v>
      </c>
      <c r="AT293" s="157" t="s">
        <v>193</v>
      </c>
      <c r="AU293" s="157" t="s">
        <v>22</v>
      </c>
      <c r="AY293" s="19" t="s">
        <v>191</v>
      </c>
      <c r="BE293" s="158">
        <f>IF(N293="základní",J293,0)</f>
        <v>0</v>
      </c>
      <c r="BF293" s="158">
        <f>IF(N293="snížená",J293,0)</f>
        <v>0</v>
      </c>
      <c r="BG293" s="158">
        <f>IF(N293="zákl. přenesená",J293,0)</f>
        <v>0</v>
      </c>
      <c r="BH293" s="158">
        <f>IF(N293="sníž. přenesená",J293,0)</f>
        <v>0</v>
      </c>
      <c r="BI293" s="158">
        <f>IF(N293="nulová",J293,0)</f>
        <v>0</v>
      </c>
      <c r="BJ293" s="19" t="s">
        <v>88</v>
      </c>
      <c r="BK293" s="158">
        <f>ROUND(I293*H293,2)</f>
        <v>0</v>
      </c>
      <c r="BL293" s="19" t="s">
        <v>198</v>
      </c>
      <c r="BM293" s="157" t="s">
        <v>463</v>
      </c>
    </row>
    <row r="294" spans="1:47" s="2" customFormat="1" ht="18">
      <c r="A294" s="35"/>
      <c r="B294" s="36"/>
      <c r="C294" s="35"/>
      <c r="D294" s="160" t="s">
        <v>229</v>
      </c>
      <c r="E294" s="35"/>
      <c r="F294" s="176" t="s">
        <v>464</v>
      </c>
      <c r="G294" s="35"/>
      <c r="H294" s="35"/>
      <c r="I294" s="177"/>
      <c r="J294" s="35"/>
      <c r="K294" s="35"/>
      <c r="L294" s="36"/>
      <c r="M294" s="178"/>
      <c r="N294" s="179"/>
      <c r="O294" s="56"/>
      <c r="P294" s="56"/>
      <c r="Q294" s="56"/>
      <c r="R294" s="56"/>
      <c r="S294" s="56"/>
      <c r="T294" s="57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9" t="s">
        <v>229</v>
      </c>
      <c r="AU294" s="19" t="s">
        <v>22</v>
      </c>
    </row>
    <row r="295" spans="2:63" s="12" customFormat="1" ht="22.75" customHeight="1">
      <c r="B295" s="132"/>
      <c r="D295" s="133" t="s">
        <v>80</v>
      </c>
      <c r="E295" s="143" t="s">
        <v>465</v>
      </c>
      <c r="F295" s="143" t="s">
        <v>466</v>
      </c>
      <c r="I295" s="135"/>
      <c r="J295" s="144">
        <f>BK295</f>
        <v>0</v>
      </c>
      <c r="L295" s="132"/>
      <c r="M295" s="137"/>
      <c r="N295" s="138"/>
      <c r="O295" s="138"/>
      <c r="P295" s="139">
        <f>SUM(P296:P297)</f>
        <v>0</v>
      </c>
      <c r="Q295" s="138"/>
      <c r="R295" s="139">
        <f>SUM(R296:R297)</f>
        <v>0</v>
      </c>
      <c r="S295" s="138"/>
      <c r="T295" s="140">
        <f>SUM(T296:T297)</f>
        <v>0</v>
      </c>
      <c r="AR295" s="133" t="s">
        <v>88</v>
      </c>
      <c r="AT295" s="141" t="s">
        <v>80</v>
      </c>
      <c r="AU295" s="141" t="s">
        <v>88</v>
      </c>
      <c r="AY295" s="133" t="s">
        <v>191</v>
      </c>
      <c r="BK295" s="142">
        <f>SUM(BK296:BK297)</f>
        <v>0</v>
      </c>
    </row>
    <row r="296" spans="1:65" s="2" customFormat="1" ht="24.15" customHeight="1">
      <c r="A296" s="35"/>
      <c r="B296" s="145"/>
      <c r="C296" s="146" t="s">
        <v>467</v>
      </c>
      <c r="D296" s="146" t="s">
        <v>193</v>
      </c>
      <c r="E296" s="147" t="s">
        <v>468</v>
      </c>
      <c r="F296" s="148" t="s">
        <v>469</v>
      </c>
      <c r="G296" s="149" t="s">
        <v>252</v>
      </c>
      <c r="H296" s="150">
        <v>7640.646</v>
      </c>
      <c r="I296" s="151"/>
      <c r="J296" s="152">
        <f>ROUND(I296*H296,2)</f>
        <v>0</v>
      </c>
      <c r="K296" s="148" t="s">
        <v>197</v>
      </c>
      <c r="L296" s="36"/>
      <c r="M296" s="153" t="s">
        <v>3</v>
      </c>
      <c r="N296" s="154" t="s">
        <v>52</v>
      </c>
      <c r="O296" s="56"/>
      <c r="P296" s="155">
        <f>O296*H296</f>
        <v>0</v>
      </c>
      <c r="Q296" s="155">
        <v>0</v>
      </c>
      <c r="R296" s="155">
        <f>Q296*H296</f>
        <v>0</v>
      </c>
      <c r="S296" s="155">
        <v>0</v>
      </c>
      <c r="T296" s="15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57" t="s">
        <v>198</v>
      </c>
      <c r="AT296" s="157" t="s">
        <v>193</v>
      </c>
      <c r="AU296" s="157" t="s">
        <v>22</v>
      </c>
      <c r="AY296" s="19" t="s">
        <v>191</v>
      </c>
      <c r="BE296" s="158">
        <f>IF(N296="základní",J296,0)</f>
        <v>0</v>
      </c>
      <c r="BF296" s="158">
        <f>IF(N296="snížená",J296,0)</f>
        <v>0</v>
      </c>
      <c r="BG296" s="158">
        <f>IF(N296="zákl. přenesená",J296,0)</f>
        <v>0</v>
      </c>
      <c r="BH296" s="158">
        <f>IF(N296="sníž. přenesená",J296,0)</f>
        <v>0</v>
      </c>
      <c r="BI296" s="158">
        <f>IF(N296="nulová",J296,0)</f>
        <v>0</v>
      </c>
      <c r="BJ296" s="19" t="s">
        <v>88</v>
      </c>
      <c r="BK296" s="158">
        <f>ROUND(I296*H296,2)</f>
        <v>0</v>
      </c>
      <c r="BL296" s="19" t="s">
        <v>198</v>
      </c>
      <c r="BM296" s="157" t="s">
        <v>470</v>
      </c>
    </row>
    <row r="297" spans="1:65" s="2" customFormat="1" ht="24.15" customHeight="1">
      <c r="A297" s="35"/>
      <c r="B297" s="145"/>
      <c r="C297" s="146" t="s">
        <v>471</v>
      </c>
      <c r="D297" s="146" t="s">
        <v>193</v>
      </c>
      <c r="E297" s="147" t="s">
        <v>472</v>
      </c>
      <c r="F297" s="148" t="s">
        <v>473</v>
      </c>
      <c r="G297" s="149" t="s">
        <v>252</v>
      </c>
      <c r="H297" s="150">
        <v>7640.646</v>
      </c>
      <c r="I297" s="151"/>
      <c r="J297" s="152">
        <f>ROUND(I297*H297,2)</f>
        <v>0</v>
      </c>
      <c r="K297" s="148" t="s">
        <v>197</v>
      </c>
      <c r="L297" s="36"/>
      <c r="M297" s="198" t="s">
        <v>3</v>
      </c>
      <c r="N297" s="199" t="s">
        <v>52</v>
      </c>
      <c r="O297" s="200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57" t="s">
        <v>198</v>
      </c>
      <c r="AT297" s="157" t="s">
        <v>193</v>
      </c>
      <c r="AU297" s="157" t="s">
        <v>22</v>
      </c>
      <c r="AY297" s="19" t="s">
        <v>191</v>
      </c>
      <c r="BE297" s="158">
        <f>IF(N297="základní",J297,0)</f>
        <v>0</v>
      </c>
      <c r="BF297" s="158">
        <f>IF(N297="snížená",J297,0)</f>
        <v>0</v>
      </c>
      <c r="BG297" s="158">
        <f>IF(N297="zákl. přenesená",J297,0)</f>
        <v>0</v>
      </c>
      <c r="BH297" s="158">
        <f>IF(N297="sníž. přenesená",J297,0)</f>
        <v>0</v>
      </c>
      <c r="BI297" s="158">
        <f>IF(N297="nulová",J297,0)</f>
        <v>0</v>
      </c>
      <c r="BJ297" s="19" t="s">
        <v>88</v>
      </c>
      <c r="BK297" s="158">
        <f>ROUND(I297*H297,2)</f>
        <v>0</v>
      </c>
      <c r="BL297" s="19" t="s">
        <v>198</v>
      </c>
      <c r="BM297" s="157" t="s">
        <v>474</v>
      </c>
    </row>
    <row r="298" spans="1:31" s="2" customFormat="1" ht="7" customHeight="1">
      <c r="A298" s="35"/>
      <c r="B298" s="45"/>
      <c r="C298" s="46"/>
      <c r="D298" s="46"/>
      <c r="E298" s="46"/>
      <c r="F298" s="46"/>
      <c r="G298" s="46"/>
      <c r="H298" s="46"/>
      <c r="I298" s="46"/>
      <c r="J298" s="46"/>
      <c r="K298" s="46"/>
      <c r="L298" s="36"/>
      <c r="M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</row>
  </sheetData>
  <autoFilter ref="C90:K297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157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2425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2426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ROUND(J88,2)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ROUND((SUM(BE88:BE185)),2)</f>
        <v>0</v>
      </c>
      <c r="G35" s="35"/>
      <c r="H35" s="35"/>
      <c r="I35" s="104">
        <v>0.21</v>
      </c>
      <c r="J35" s="103">
        <f>ROUND(((SUM(BE88:BE185))*I35),2)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ROUND((SUM(BF88:BF185)),2)</f>
        <v>0</v>
      </c>
      <c r="G36" s="35"/>
      <c r="H36" s="35"/>
      <c r="I36" s="104">
        <v>0.15</v>
      </c>
      <c r="J36" s="103">
        <f>ROUND(((SUM(BF88:BF185))*I36),2)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ROUND((SUM(BG88:BG185)),2)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ROUND((SUM(BH88:BH185)),2)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ROUND((SUM(BI88:BI185)),2)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2425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801 - Sadové úpravy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J88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J89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J90</f>
        <v>0</v>
      </c>
      <c r="L65" s="118"/>
    </row>
    <row r="66" spans="2:12" s="10" customFormat="1" ht="19.9" customHeight="1">
      <c r="B66" s="118"/>
      <c r="D66" s="119" t="s">
        <v>175</v>
      </c>
      <c r="E66" s="120"/>
      <c r="F66" s="120"/>
      <c r="G66" s="120"/>
      <c r="H66" s="120"/>
      <c r="I66" s="120"/>
      <c r="J66" s="121">
        <f>J182</f>
        <v>0</v>
      </c>
      <c r="L66" s="118"/>
    </row>
    <row r="67" spans="1:31" s="2" customFormat="1" ht="21.75" customHeight="1">
      <c r="A67" s="35"/>
      <c r="B67" s="36"/>
      <c r="C67" s="35"/>
      <c r="D67" s="35"/>
      <c r="E67" s="35"/>
      <c r="F67" s="35"/>
      <c r="G67" s="35"/>
      <c r="H67" s="35"/>
      <c r="I67" s="35"/>
      <c r="J67" s="35"/>
      <c r="K67" s="35"/>
      <c r="L67" s="9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7" customHeight="1">
      <c r="A68" s="35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9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7" customHeight="1">
      <c r="A72" s="35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9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5" customHeight="1">
      <c r="A73" s="35"/>
      <c r="B73" s="36"/>
      <c r="C73" s="23" t="s">
        <v>176</v>
      </c>
      <c r="D73" s="35"/>
      <c r="E73" s="35"/>
      <c r="F73" s="35"/>
      <c r="G73" s="35"/>
      <c r="H73" s="35"/>
      <c r="I73" s="35"/>
      <c r="J73" s="35"/>
      <c r="K73" s="35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7" customHeight="1">
      <c r="A74" s="35"/>
      <c r="B74" s="36"/>
      <c r="C74" s="35"/>
      <c r="D74" s="35"/>
      <c r="E74" s="35"/>
      <c r="F74" s="35"/>
      <c r="G74" s="35"/>
      <c r="H74" s="35"/>
      <c r="I74" s="35"/>
      <c r="J74" s="35"/>
      <c r="K74" s="35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17</v>
      </c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5"/>
      <c r="D76" s="35"/>
      <c r="E76" s="337" t="str">
        <f>E7</f>
        <v>Výstavba ZTV Za Školou II. etapa - aktualizace</v>
      </c>
      <c r="F76" s="338"/>
      <c r="G76" s="338"/>
      <c r="H76" s="338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2:12" s="1" customFormat="1" ht="12" customHeight="1">
      <c r="B77" s="22"/>
      <c r="C77" s="29" t="s">
        <v>162</v>
      </c>
      <c r="L77" s="22"/>
    </row>
    <row r="78" spans="1:31" s="2" customFormat="1" ht="16.5" customHeight="1">
      <c r="A78" s="35"/>
      <c r="B78" s="36"/>
      <c r="C78" s="35"/>
      <c r="D78" s="35"/>
      <c r="E78" s="337" t="s">
        <v>2425</v>
      </c>
      <c r="F78" s="339"/>
      <c r="G78" s="339"/>
      <c r="H78" s="339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164</v>
      </c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5"/>
      <c r="D80" s="35"/>
      <c r="E80" s="295" t="str">
        <f>E11</f>
        <v>SO 801 - Sadové úpravy</v>
      </c>
      <c r="F80" s="339"/>
      <c r="G80" s="339"/>
      <c r="H80" s="339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7" customHeight="1">
      <c r="A81" s="35"/>
      <c r="B81" s="36"/>
      <c r="C81" s="35"/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23</v>
      </c>
      <c r="D82" s="35"/>
      <c r="E82" s="35"/>
      <c r="F82" s="27" t="str">
        <f>F14</f>
        <v>Dačice</v>
      </c>
      <c r="G82" s="35"/>
      <c r="H82" s="35"/>
      <c r="I82" s="29" t="s">
        <v>25</v>
      </c>
      <c r="J82" s="53" t="str">
        <f>IF(J14="","",J14)</f>
        <v>3. 1. 2022</v>
      </c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40" customHeight="1">
      <c r="A84" s="35"/>
      <c r="B84" s="36"/>
      <c r="C84" s="29" t="s">
        <v>31</v>
      </c>
      <c r="D84" s="35"/>
      <c r="E84" s="35"/>
      <c r="F84" s="27" t="str">
        <f>E17</f>
        <v>Město Dačice, Krajířova 27, 38013 Dačice</v>
      </c>
      <c r="G84" s="35"/>
      <c r="H84" s="35"/>
      <c r="I84" s="29" t="s">
        <v>38</v>
      </c>
      <c r="J84" s="33" t="str">
        <f>E23</f>
        <v>Ing. arch. Martin Jirovský Ph.D., MBA</v>
      </c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40" customHeight="1">
      <c r="A85" s="35"/>
      <c r="B85" s="36"/>
      <c r="C85" s="29" t="s">
        <v>36</v>
      </c>
      <c r="D85" s="35"/>
      <c r="E85" s="35"/>
      <c r="F85" s="27" t="str">
        <f>IF(E20="","",E20)</f>
        <v>Vyplň údaj</v>
      </c>
      <c r="G85" s="35"/>
      <c r="H85" s="35"/>
      <c r="I85" s="29" t="s">
        <v>42</v>
      </c>
      <c r="J85" s="33" t="str">
        <f>E26</f>
        <v>Ateliér M.A.A.T., s.r.o.; Petra Stejskalová</v>
      </c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2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22"/>
      <c r="B87" s="123"/>
      <c r="C87" s="124" t="s">
        <v>177</v>
      </c>
      <c r="D87" s="125" t="s">
        <v>66</v>
      </c>
      <c r="E87" s="125" t="s">
        <v>62</v>
      </c>
      <c r="F87" s="125" t="s">
        <v>63</v>
      </c>
      <c r="G87" s="125" t="s">
        <v>178</v>
      </c>
      <c r="H87" s="125" t="s">
        <v>179</v>
      </c>
      <c r="I87" s="125" t="s">
        <v>180</v>
      </c>
      <c r="J87" s="125" t="s">
        <v>168</v>
      </c>
      <c r="K87" s="126" t="s">
        <v>181</v>
      </c>
      <c r="L87" s="127"/>
      <c r="M87" s="60" t="s">
        <v>3</v>
      </c>
      <c r="N87" s="61" t="s">
        <v>51</v>
      </c>
      <c r="O87" s="61" t="s">
        <v>182</v>
      </c>
      <c r="P87" s="61" t="s">
        <v>183</v>
      </c>
      <c r="Q87" s="61" t="s">
        <v>184</v>
      </c>
      <c r="R87" s="61" t="s">
        <v>185</v>
      </c>
      <c r="S87" s="61" t="s">
        <v>186</v>
      </c>
      <c r="T87" s="62" t="s">
        <v>187</v>
      </c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</row>
    <row r="88" spans="1:63" s="2" customFormat="1" ht="22.75" customHeight="1">
      <c r="A88" s="35"/>
      <c r="B88" s="36"/>
      <c r="C88" s="67" t="s">
        <v>188</v>
      </c>
      <c r="D88" s="35"/>
      <c r="E88" s="35"/>
      <c r="F88" s="35"/>
      <c r="G88" s="35"/>
      <c r="H88" s="35"/>
      <c r="I88" s="35"/>
      <c r="J88" s="128">
        <f>BK88</f>
        <v>0</v>
      </c>
      <c r="K88" s="35"/>
      <c r="L88" s="36"/>
      <c r="M88" s="63"/>
      <c r="N88" s="54"/>
      <c r="O88" s="64"/>
      <c r="P88" s="129">
        <f>P89</f>
        <v>0</v>
      </c>
      <c r="Q88" s="64"/>
      <c r="R88" s="129">
        <f>R89</f>
        <v>17.91724</v>
      </c>
      <c r="S88" s="64"/>
      <c r="T88" s="130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9" t="s">
        <v>80</v>
      </c>
      <c r="AU88" s="19" t="s">
        <v>169</v>
      </c>
      <c r="BK88" s="131">
        <f>BK89</f>
        <v>0</v>
      </c>
    </row>
    <row r="89" spans="2:63" s="12" customFormat="1" ht="25.9" customHeight="1">
      <c r="B89" s="132"/>
      <c r="D89" s="133" t="s">
        <v>80</v>
      </c>
      <c r="E89" s="134" t="s">
        <v>189</v>
      </c>
      <c r="F89" s="134" t="s">
        <v>190</v>
      </c>
      <c r="I89" s="135"/>
      <c r="J89" s="136">
        <f>BK89</f>
        <v>0</v>
      </c>
      <c r="L89" s="132"/>
      <c r="M89" s="137"/>
      <c r="N89" s="138"/>
      <c r="O89" s="138"/>
      <c r="P89" s="139">
        <f>P90+P182</f>
        <v>0</v>
      </c>
      <c r="Q89" s="138"/>
      <c r="R89" s="139">
        <f>R90+R182</f>
        <v>17.91724</v>
      </c>
      <c r="S89" s="138"/>
      <c r="T89" s="140">
        <f>T90+T182</f>
        <v>0</v>
      </c>
      <c r="AR89" s="133" t="s">
        <v>88</v>
      </c>
      <c r="AT89" s="141" t="s">
        <v>80</v>
      </c>
      <c r="AU89" s="141" t="s">
        <v>81</v>
      </c>
      <c r="AY89" s="133" t="s">
        <v>191</v>
      </c>
      <c r="BK89" s="142">
        <f>BK90+BK182</f>
        <v>0</v>
      </c>
    </row>
    <row r="90" spans="2:63" s="12" customFormat="1" ht="22.75" customHeight="1">
      <c r="B90" s="132"/>
      <c r="D90" s="133" t="s">
        <v>80</v>
      </c>
      <c r="E90" s="143" t="s">
        <v>88</v>
      </c>
      <c r="F90" s="143" t="s">
        <v>192</v>
      </c>
      <c r="I90" s="135"/>
      <c r="J90" s="144">
        <f>BK90</f>
        <v>0</v>
      </c>
      <c r="L90" s="132"/>
      <c r="M90" s="137"/>
      <c r="N90" s="138"/>
      <c r="O90" s="138"/>
      <c r="P90" s="139">
        <f>SUM(P91:P181)</f>
        <v>0</v>
      </c>
      <c r="Q90" s="138"/>
      <c r="R90" s="139">
        <f>SUM(R91:R181)</f>
        <v>17.91724</v>
      </c>
      <c r="S90" s="138"/>
      <c r="T90" s="140">
        <f>SUM(T91:T181)</f>
        <v>0</v>
      </c>
      <c r="AR90" s="133" t="s">
        <v>88</v>
      </c>
      <c r="AT90" s="141" t="s">
        <v>80</v>
      </c>
      <c r="AU90" s="141" t="s">
        <v>88</v>
      </c>
      <c r="AY90" s="133" t="s">
        <v>191</v>
      </c>
      <c r="BK90" s="142">
        <f>SUM(BK91:BK181)</f>
        <v>0</v>
      </c>
    </row>
    <row r="91" spans="1:65" s="2" customFormat="1" ht="37.75" customHeight="1">
      <c r="A91" s="35"/>
      <c r="B91" s="145"/>
      <c r="C91" s="146" t="s">
        <v>88</v>
      </c>
      <c r="D91" s="146" t="s">
        <v>193</v>
      </c>
      <c r="E91" s="147" t="s">
        <v>233</v>
      </c>
      <c r="F91" s="148" t="s">
        <v>234</v>
      </c>
      <c r="G91" s="149" t="s">
        <v>208</v>
      </c>
      <c r="H91" s="150">
        <v>672.54</v>
      </c>
      <c r="I91" s="151"/>
      <c r="J91" s="152">
        <f>ROUND(I91*H91,2)</f>
        <v>0</v>
      </c>
      <c r="K91" s="148" t="s">
        <v>197</v>
      </c>
      <c r="L91" s="36"/>
      <c r="M91" s="153" t="s">
        <v>3</v>
      </c>
      <c r="N91" s="154" t="s">
        <v>52</v>
      </c>
      <c r="O91" s="56"/>
      <c r="P91" s="155">
        <f>O91*H91</f>
        <v>0</v>
      </c>
      <c r="Q91" s="155">
        <v>0</v>
      </c>
      <c r="R91" s="155">
        <f>Q91*H91</f>
        <v>0</v>
      </c>
      <c r="S91" s="155">
        <v>0</v>
      </c>
      <c r="T91" s="156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57" t="s">
        <v>198</v>
      </c>
      <c r="AT91" s="157" t="s">
        <v>193</v>
      </c>
      <c r="AU91" s="157" t="s">
        <v>22</v>
      </c>
      <c r="AY91" s="19" t="s">
        <v>191</v>
      </c>
      <c r="BE91" s="158">
        <f>IF(N91="základní",J91,0)</f>
        <v>0</v>
      </c>
      <c r="BF91" s="158">
        <f>IF(N91="snížená",J91,0)</f>
        <v>0</v>
      </c>
      <c r="BG91" s="158">
        <f>IF(N91="zákl. přenesená",J91,0)</f>
        <v>0</v>
      </c>
      <c r="BH91" s="158">
        <f>IF(N91="sníž. přenesená",J91,0)</f>
        <v>0</v>
      </c>
      <c r="BI91" s="158">
        <f>IF(N91="nulová",J91,0)</f>
        <v>0</v>
      </c>
      <c r="BJ91" s="19" t="s">
        <v>88</v>
      </c>
      <c r="BK91" s="158">
        <f>ROUND(I91*H91,2)</f>
        <v>0</v>
      </c>
      <c r="BL91" s="19" t="s">
        <v>198</v>
      </c>
      <c r="BM91" s="157" t="s">
        <v>2427</v>
      </c>
    </row>
    <row r="92" spans="1:47" s="2" customFormat="1" ht="18">
      <c r="A92" s="35"/>
      <c r="B92" s="36"/>
      <c r="C92" s="35"/>
      <c r="D92" s="160" t="s">
        <v>229</v>
      </c>
      <c r="E92" s="35"/>
      <c r="F92" s="176" t="s">
        <v>2428</v>
      </c>
      <c r="G92" s="35"/>
      <c r="H92" s="35"/>
      <c r="I92" s="177"/>
      <c r="J92" s="35"/>
      <c r="K92" s="35"/>
      <c r="L92" s="36"/>
      <c r="M92" s="178"/>
      <c r="N92" s="179"/>
      <c r="O92" s="56"/>
      <c r="P92" s="56"/>
      <c r="Q92" s="56"/>
      <c r="R92" s="56"/>
      <c r="S92" s="56"/>
      <c r="T92" s="57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9" t="s">
        <v>229</v>
      </c>
      <c r="AU92" s="19" t="s">
        <v>22</v>
      </c>
    </row>
    <row r="93" spans="2:51" s="13" customFormat="1" ht="10">
      <c r="B93" s="159"/>
      <c r="D93" s="160" t="s">
        <v>200</v>
      </c>
      <c r="E93" s="161" t="s">
        <v>3</v>
      </c>
      <c r="F93" s="162" t="s">
        <v>2429</v>
      </c>
      <c r="H93" s="163">
        <v>672.54</v>
      </c>
      <c r="I93" s="164"/>
      <c r="L93" s="159"/>
      <c r="M93" s="165"/>
      <c r="N93" s="166"/>
      <c r="O93" s="166"/>
      <c r="P93" s="166"/>
      <c r="Q93" s="166"/>
      <c r="R93" s="166"/>
      <c r="S93" s="166"/>
      <c r="T93" s="167"/>
      <c r="AT93" s="161" t="s">
        <v>200</v>
      </c>
      <c r="AU93" s="161" t="s">
        <v>22</v>
      </c>
      <c r="AV93" s="13" t="s">
        <v>22</v>
      </c>
      <c r="AW93" s="13" t="s">
        <v>41</v>
      </c>
      <c r="AX93" s="13" t="s">
        <v>88</v>
      </c>
      <c r="AY93" s="161" t="s">
        <v>191</v>
      </c>
    </row>
    <row r="94" spans="1:65" s="2" customFormat="1" ht="24.15" customHeight="1">
      <c r="A94" s="35"/>
      <c r="B94" s="145"/>
      <c r="C94" s="146" t="s">
        <v>22</v>
      </c>
      <c r="D94" s="146" t="s">
        <v>193</v>
      </c>
      <c r="E94" s="147" t="s">
        <v>245</v>
      </c>
      <c r="F94" s="148" t="s">
        <v>246</v>
      </c>
      <c r="G94" s="149" t="s">
        <v>208</v>
      </c>
      <c r="H94" s="150">
        <v>612.54</v>
      </c>
      <c r="I94" s="151"/>
      <c r="J94" s="152">
        <f>ROUND(I94*H94,2)</f>
        <v>0</v>
      </c>
      <c r="K94" s="148" t="s">
        <v>197</v>
      </c>
      <c r="L94" s="36"/>
      <c r="M94" s="153" t="s">
        <v>3</v>
      </c>
      <c r="N94" s="154" t="s">
        <v>52</v>
      </c>
      <c r="O94" s="56"/>
      <c r="P94" s="155">
        <f>O94*H94</f>
        <v>0</v>
      </c>
      <c r="Q94" s="155">
        <v>0</v>
      </c>
      <c r="R94" s="155">
        <f>Q94*H94</f>
        <v>0</v>
      </c>
      <c r="S94" s="155">
        <v>0</v>
      </c>
      <c r="T94" s="15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57" t="s">
        <v>198</v>
      </c>
      <c r="AT94" s="157" t="s">
        <v>193</v>
      </c>
      <c r="AU94" s="157" t="s">
        <v>22</v>
      </c>
      <c r="AY94" s="19" t="s">
        <v>191</v>
      </c>
      <c r="BE94" s="158">
        <f>IF(N94="základní",J94,0)</f>
        <v>0</v>
      </c>
      <c r="BF94" s="158">
        <f>IF(N94="snížená",J94,0)</f>
        <v>0</v>
      </c>
      <c r="BG94" s="158">
        <f>IF(N94="zákl. přenesená",J94,0)</f>
        <v>0</v>
      </c>
      <c r="BH94" s="158">
        <f>IF(N94="sníž. přenesená",J94,0)</f>
        <v>0</v>
      </c>
      <c r="BI94" s="158">
        <f>IF(N94="nulová",J94,0)</f>
        <v>0</v>
      </c>
      <c r="BJ94" s="19" t="s">
        <v>88</v>
      </c>
      <c r="BK94" s="158">
        <f>ROUND(I94*H94,2)</f>
        <v>0</v>
      </c>
      <c r="BL94" s="19" t="s">
        <v>198</v>
      </c>
      <c r="BM94" s="157" t="s">
        <v>2430</v>
      </c>
    </row>
    <row r="95" spans="2:51" s="13" customFormat="1" ht="10">
      <c r="B95" s="159"/>
      <c r="D95" s="160" t="s">
        <v>200</v>
      </c>
      <c r="E95" s="161" t="s">
        <v>3</v>
      </c>
      <c r="F95" s="162" t="s">
        <v>2431</v>
      </c>
      <c r="H95" s="163">
        <v>612.54</v>
      </c>
      <c r="I95" s="164"/>
      <c r="L95" s="159"/>
      <c r="M95" s="165"/>
      <c r="N95" s="166"/>
      <c r="O95" s="166"/>
      <c r="P95" s="166"/>
      <c r="Q95" s="166"/>
      <c r="R95" s="166"/>
      <c r="S95" s="166"/>
      <c r="T95" s="167"/>
      <c r="AT95" s="161" t="s">
        <v>200</v>
      </c>
      <c r="AU95" s="161" t="s">
        <v>22</v>
      </c>
      <c r="AV95" s="13" t="s">
        <v>22</v>
      </c>
      <c r="AW95" s="13" t="s">
        <v>41</v>
      </c>
      <c r="AX95" s="13" t="s">
        <v>88</v>
      </c>
      <c r="AY95" s="161" t="s">
        <v>191</v>
      </c>
    </row>
    <row r="96" spans="1:65" s="2" customFormat="1" ht="14.4" customHeight="1">
      <c r="A96" s="35"/>
      <c r="B96" s="145"/>
      <c r="C96" s="146" t="s">
        <v>215</v>
      </c>
      <c r="D96" s="146" t="s">
        <v>193</v>
      </c>
      <c r="E96" s="147" t="s">
        <v>2432</v>
      </c>
      <c r="F96" s="148" t="s">
        <v>2433</v>
      </c>
      <c r="G96" s="149" t="s">
        <v>196</v>
      </c>
      <c r="H96" s="150">
        <v>4483.6</v>
      </c>
      <c r="I96" s="151"/>
      <c r="J96" s="152">
        <f>ROUND(I96*H96,2)</f>
        <v>0</v>
      </c>
      <c r="K96" s="148" t="s">
        <v>197</v>
      </c>
      <c r="L96" s="36"/>
      <c r="M96" s="153" t="s">
        <v>3</v>
      </c>
      <c r="N96" s="154" t="s">
        <v>52</v>
      </c>
      <c r="O96" s="56"/>
      <c r="P96" s="155">
        <f>O96*H96</f>
        <v>0</v>
      </c>
      <c r="Q96" s="155">
        <v>0</v>
      </c>
      <c r="R96" s="155">
        <f>Q96*H96</f>
        <v>0</v>
      </c>
      <c r="S96" s="155">
        <v>0</v>
      </c>
      <c r="T96" s="15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57" t="s">
        <v>198</v>
      </c>
      <c r="AT96" s="157" t="s">
        <v>193</v>
      </c>
      <c r="AU96" s="157" t="s">
        <v>22</v>
      </c>
      <c r="AY96" s="19" t="s">
        <v>191</v>
      </c>
      <c r="BE96" s="158">
        <f>IF(N96="základní",J96,0)</f>
        <v>0</v>
      </c>
      <c r="BF96" s="158">
        <f>IF(N96="snížená",J96,0)</f>
        <v>0</v>
      </c>
      <c r="BG96" s="158">
        <f>IF(N96="zákl. přenesená",J96,0)</f>
        <v>0</v>
      </c>
      <c r="BH96" s="158">
        <f>IF(N96="sníž. přenesená",J96,0)</f>
        <v>0</v>
      </c>
      <c r="BI96" s="158">
        <f>IF(N96="nulová",J96,0)</f>
        <v>0</v>
      </c>
      <c r="BJ96" s="19" t="s">
        <v>88</v>
      </c>
      <c r="BK96" s="158">
        <f>ROUND(I96*H96,2)</f>
        <v>0</v>
      </c>
      <c r="BL96" s="19" t="s">
        <v>198</v>
      </c>
      <c r="BM96" s="157" t="s">
        <v>2434</v>
      </c>
    </row>
    <row r="97" spans="2:51" s="13" customFormat="1" ht="10">
      <c r="B97" s="159"/>
      <c r="D97" s="160" t="s">
        <v>200</v>
      </c>
      <c r="E97" s="161" t="s">
        <v>3</v>
      </c>
      <c r="F97" s="162" t="s">
        <v>2435</v>
      </c>
      <c r="H97" s="163">
        <v>4032</v>
      </c>
      <c r="I97" s="164"/>
      <c r="L97" s="159"/>
      <c r="M97" s="165"/>
      <c r="N97" s="166"/>
      <c r="O97" s="166"/>
      <c r="P97" s="166"/>
      <c r="Q97" s="166"/>
      <c r="R97" s="166"/>
      <c r="S97" s="166"/>
      <c r="T97" s="167"/>
      <c r="AT97" s="161" t="s">
        <v>200</v>
      </c>
      <c r="AU97" s="161" t="s">
        <v>22</v>
      </c>
      <c r="AV97" s="13" t="s">
        <v>22</v>
      </c>
      <c r="AW97" s="13" t="s">
        <v>41</v>
      </c>
      <c r="AX97" s="13" t="s">
        <v>81</v>
      </c>
      <c r="AY97" s="161" t="s">
        <v>191</v>
      </c>
    </row>
    <row r="98" spans="2:51" s="13" customFormat="1" ht="10">
      <c r="B98" s="159"/>
      <c r="D98" s="160" t="s">
        <v>200</v>
      </c>
      <c r="E98" s="161" t="s">
        <v>3</v>
      </c>
      <c r="F98" s="162" t="s">
        <v>2436</v>
      </c>
      <c r="H98" s="163">
        <v>451.6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200</v>
      </c>
      <c r="AU98" s="161" t="s">
        <v>22</v>
      </c>
      <c r="AV98" s="13" t="s">
        <v>22</v>
      </c>
      <c r="AW98" s="13" t="s">
        <v>41</v>
      </c>
      <c r="AX98" s="13" t="s">
        <v>81</v>
      </c>
      <c r="AY98" s="161" t="s">
        <v>191</v>
      </c>
    </row>
    <row r="99" spans="2:51" s="14" customFormat="1" ht="10">
      <c r="B99" s="168"/>
      <c r="D99" s="160" t="s">
        <v>200</v>
      </c>
      <c r="E99" s="169" t="s">
        <v>3</v>
      </c>
      <c r="F99" s="170" t="s">
        <v>205</v>
      </c>
      <c r="H99" s="171">
        <v>4483.6</v>
      </c>
      <c r="I99" s="172"/>
      <c r="L99" s="168"/>
      <c r="M99" s="173"/>
      <c r="N99" s="174"/>
      <c r="O99" s="174"/>
      <c r="P99" s="174"/>
      <c r="Q99" s="174"/>
      <c r="R99" s="174"/>
      <c r="S99" s="174"/>
      <c r="T99" s="175"/>
      <c r="AT99" s="169" t="s">
        <v>200</v>
      </c>
      <c r="AU99" s="169" t="s">
        <v>22</v>
      </c>
      <c r="AV99" s="14" t="s">
        <v>198</v>
      </c>
      <c r="AW99" s="14" t="s">
        <v>41</v>
      </c>
      <c r="AX99" s="14" t="s">
        <v>88</v>
      </c>
      <c r="AY99" s="169" t="s">
        <v>191</v>
      </c>
    </row>
    <row r="100" spans="1:65" s="2" customFormat="1" ht="24.15" customHeight="1">
      <c r="A100" s="35"/>
      <c r="B100" s="145"/>
      <c r="C100" s="146" t="s">
        <v>198</v>
      </c>
      <c r="D100" s="146" t="s">
        <v>193</v>
      </c>
      <c r="E100" s="147" t="s">
        <v>2437</v>
      </c>
      <c r="F100" s="148" t="s">
        <v>2438</v>
      </c>
      <c r="G100" s="149" t="s">
        <v>196</v>
      </c>
      <c r="H100" s="150">
        <v>4483.6</v>
      </c>
      <c r="I100" s="151"/>
      <c r="J100" s="152">
        <f>ROUND(I100*H100,2)</f>
        <v>0</v>
      </c>
      <c r="K100" s="148" t="s">
        <v>197</v>
      </c>
      <c r="L100" s="36"/>
      <c r="M100" s="153" t="s">
        <v>3</v>
      </c>
      <c r="N100" s="154" t="s">
        <v>52</v>
      </c>
      <c r="O100" s="56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7" t="s">
        <v>198</v>
      </c>
      <c r="AT100" s="157" t="s">
        <v>193</v>
      </c>
      <c r="AU100" s="157" t="s">
        <v>22</v>
      </c>
      <c r="AY100" s="19" t="s">
        <v>191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9" t="s">
        <v>88</v>
      </c>
      <c r="BK100" s="158">
        <f>ROUND(I100*H100,2)</f>
        <v>0</v>
      </c>
      <c r="BL100" s="19" t="s">
        <v>198</v>
      </c>
      <c r="BM100" s="157" t="s">
        <v>2439</v>
      </c>
    </row>
    <row r="101" spans="2:51" s="13" customFormat="1" ht="10">
      <c r="B101" s="159"/>
      <c r="D101" s="160" t="s">
        <v>200</v>
      </c>
      <c r="E101" s="161" t="s">
        <v>3</v>
      </c>
      <c r="F101" s="162" t="s">
        <v>2435</v>
      </c>
      <c r="H101" s="163">
        <v>4032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200</v>
      </c>
      <c r="AU101" s="161" t="s">
        <v>22</v>
      </c>
      <c r="AV101" s="13" t="s">
        <v>22</v>
      </c>
      <c r="AW101" s="13" t="s">
        <v>41</v>
      </c>
      <c r="AX101" s="13" t="s">
        <v>81</v>
      </c>
      <c r="AY101" s="161" t="s">
        <v>191</v>
      </c>
    </row>
    <row r="102" spans="2:51" s="13" customFormat="1" ht="10">
      <c r="B102" s="159"/>
      <c r="D102" s="160" t="s">
        <v>200</v>
      </c>
      <c r="E102" s="161" t="s">
        <v>3</v>
      </c>
      <c r="F102" s="162" t="s">
        <v>2436</v>
      </c>
      <c r="H102" s="163">
        <v>451.6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200</v>
      </c>
      <c r="AU102" s="161" t="s">
        <v>22</v>
      </c>
      <c r="AV102" s="13" t="s">
        <v>22</v>
      </c>
      <c r="AW102" s="13" t="s">
        <v>41</v>
      </c>
      <c r="AX102" s="13" t="s">
        <v>81</v>
      </c>
      <c r="AY102" s="161" t="s">
        <v>191</v>
      </c>
    </row>
    <row r="103" spans="2:51" s="14" customFormat="1" ht="10">
      <c r="B103" s="168"/>
      <c r="D103" s="160" t="s">
        <v>200</v>
      </c>
      <c r="E103" s="169" t="s">
        <v>3</v>
      </c>
      <c r="F103" s="170" t="s">
        <v>205</v>
      </c>
      <c r="H103" s="171">
        <v>4483.6</v>
      </c>
      <c r="I103" s="172"/>
      <c r="L103" s="168"/>
      <c r="M103" s="173"/>
      <c r="N103" s="174"/>
      <c r="O103" s="174"/>
      <c r="P103" s="174"/>
      <c r="Q103" s="174"/>
      <c r="R103" s="174"/>
      <c r="S103" s="174"/>
      <c r="T103" s="175"/>
      <c r="AT103" s="169" t="s">
        <v>200</v>
      </c>
      <c r="AU103" s="169" t="s">
        <v>22</v>
      </c>
      <c r="AV103" s="14" t="s">
        <v>198</v>
      </c>
      <c r="AW103" s="14" t="s">
        <v>41</v>
      </c>
      <c r="AX103" s="14" t="s">
        <v>88</v>
      </c>
      <c r="AY103" s="169" t="s">
        <v>191</v>
      </c>
    </row>
    <row r="104" spans="1:65" s="2" customFormat="1" ht="14.4" customHeight="1">
      <c r="A104" s="35"/>
      <c r="B104" s="145"/>
      <c r="C104" s="146" t="s">
        <v>225</v>
      </c>
      <c r="D104" s="146" t="s">
        <v>193</v>
      </c>
      <c r="E104" s="147" t="s">
        <v>2440</v>
      </c>
      <c r="F104" s="148" t="s">
        <v>2441</v>
      </c>
      <c r="G104" s="149" t="s">
        <v>196</v>
      </c>
      <c r="H104" s="150">
        <v>4483.6</v>
      </c>
      <c r="I104" s="151"/>
      <c r="J104" s="152">
        <f>ROUND(I104*H104,2)</f>
        <v>0</v>
      </c>
      <c r="K104" s="148" t="s">
        <v>197</v>
      </c>
      <c r="L104" s="36"/>
      <c r="M104" s="153" t="s">
        <v>3</v>
      </c>
      <c r="N104" s="154" t="s">
        <v>52</v>
      </c>
      <c r="O104" s="56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198</v>
      </c>
      <c r="AT104" s="157" t="s">
        <v>193</v>
      </c>
      <c r="AU104" s="157" t="s">
        <v>22</v>
      </c>
      <c r="AY104" s="19" t="s">
        <v>191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88</v>
      </c>
      <c r="BK104" s="158">
        <f>ROUND(I104*H104,2)</f>
        <v>0</v>
      </c>
      <c r="BL104" s="19" t="s">
        <v>198</v>
      </c>
      <c r="BM104" s="157" t="s">
        <v>2442</v>
      </c>
    </row>
    <row r="105" spans="1:65" s="2" customFormat="1" ht="24.15" customHeight="1">
      <c r="A105" s="35"/>
      <c r="B105" s="145"/>
      <c r="C105" s="146" t="s">
        <v>232</v>
      </c>
      <c r="D105" s="146" t="s">
        <v>193</v>
      </c>
      <c r="E105" s="147" t="s">
        <v>282</v>
      </c>
      <c r="F105" s="148" t="s">
        <v>283</v>
      </c>
      <c r="G105" s="149" t="s">
        <v>196</v>
      </c>
      <c r="H105" s="150">
        <v>4483.6</v>
      </c>
      <c r="I105" s="151"/>
      <c r="J105" s="152">
        <f>ROUND(I105*H105,2)</f>
        <v>0</v>
      </c>
      <c r="K105" s="148" t="s">
        <v>197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198</v>
      </c>
      <c r="AT105" s="157" t="s">
        <v>193</v>
      </c>
      <c r="AU105" s="157" t="s">
        <v>22</v>
      </c>
      <c r="AY105" s="19" t="s">
        <v>191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198</v>
      </c>
      <c r="BM105" s="157" t="s">
        <v>2443</v>
      </c>
    </row>
    <row r="106" spans="1:65" s="2" customFormat="1" ht="24.15" customHeight="1">
      <c r="A106" s="35"/>
      <c r="B106" s="145"/>
      <c r="C106" s="146" t="s">
        <v>238</v>
      </c>
      <c r="D106" s="146" t="s">
        <v>193</v>
      </c>
      <c r="E106" s="147" t="s">
        <v>2444</v>
      </c>
      <c r="F106" s="148" t="s">
        <v>2445</v>
      </c>
      <c r="G106" s="149" t="s">
        <v>196</v>
      </c>
      <c r="H106" s="150">
        <v>4032</v>
      </c>
      <c r="I106" s="151"/>
      <c r="J106" s="152">
        <f>ROUND(I106*H106,2)</f>
        <v>0</v>
      </c>
      <c r="K106" s="148" t="s">
        <v>197</v>
      </c>
      <c r="L106" s="36"/>
      <c r="M106" s="153" t="s">
        <v>3</v>
      </c>
      <c r="N106" s="154" t="s">
        <v>52</v>
      </c>
      <c r="O106" s="56"/>
      <c r="P106" s="155">
        <f>O106*H106</f>
        <v>0</v>
      </c>
      <c r="Q106" s="155">
        <v>0</v>
      </c>
      <c r="R106" s="155">
        <f>Q106*H106</f>
        <v>0</v>
      </c>
      <c r="S106" s="155">
        <v>0</v>
      </c>
      <c r="T106" s="15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57" t="s">
        <v>198</v>
      </c>
      <c r="AT106" s="157" t="s">
        <v>193</v>
      </c>
      <c r="AU106" s="157" t="s">
        <v>22</v>
      </c>
      <c r="AY106" s="19" t="s">
        <v>191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19" t="s">
        <v>88</v>
      </c>
      <c r="BK106" s="158">
        <f>ROUND(I106*H106,2)</f>
        <v>0</v>
      </c>
      <c r="BL106" s="19" t="s">
        <v>198</v>
      </c>
      <c r="BM106" s="157" t="s">
        <v>2446</v>
      </c>
    </row>
    <row r="107" spans="2:51" s="13" customFormat="1" ht="10">
      <c r="B107" s="159"/>
      <c r="D107" s="160" t="s">
        <v>200</v>
      </c>
      <c r="E107" s="161" t="s">
        <v>3</v>
      </c>
      <c r="F107" s="162" t="s">
        <v>2447</v>
      </c>
      <c r="H107" s="163">
        <v>4032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200</v>
      </c>
      <c r="AU107" s="161" t="s">
        <v>22</v>
      </c>
      <c r="AV107" s="13" t="s">
        <v>22</v>
      </c>
      <c r="AW107" s="13" t="s">
        <v>41</v>
      </c>
      <c r="AX107" s="13" t="s">
        <v>88</v>
      </c>
      <c r="AY107" s="161" t="s">
        <v>191</v>
      </c>
    </row>
    <row r="108" spans="1:65" s="2" customFormat="1" ht="14.4" customHeight="1">
      <c r="A108" s="35"/>
      <c r="B108" s="145"/>
      <c r="C108" s="180" t="s">
        <v>244</v>
      </c>
      <c r="D108" s="180" t="s">
        <v>264</v>
      </c>
      <c r="E108" s="181" t="s">
        <v>2448</v>
      </c>
      <c r="F108" s="182" t="s">
        <v>2449</v>
      </c>
      <c r="G108" s="183" t="s">
        <v>2359</v>
      </c>
      <c r="H108" s="184">
        <v>100.8</v>
      </c>
      <c r="I108" s="185"/>
      <c r="J108" s="186">
        <f>ROUND(I108*H108,2)</f>
        <v>0</v>
      </c>
      <c r="K108" s="182" t="s">
        <v>197</v>
      </c>
      <c r="L108" s="187"/>
      <c r="M108" s="188" t="s">
        <v>3</v>
      </c>
      <c r="N108" s="189" t="s">
        <v>52</v>
      </c>
      <c r="O108" s="56"/>
      <c r="P108" s="155">
        <f>O108*H108</f>
        <v>0</v>
      </c>
      <c r="Q108" s="155">
        <v>0.001</v>
      </c>
      <c r="R108" s="155">
        <f>Q108*H108</f>
        <v>0.1008</v>
      </c>
      <c r="S108" s="155">
        <v>0</v>
      </c>
      <c r="T108" s="15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7" t="s">
        <v>244</v>
      </c>
      <c r="AT108" s="157" t="s">
        <v>264</v>
      </c>
      <c r="AU108" s="157" t="s">
        <v>22</v>
      </c>
      <c r="AY108" s="19" t="s">
        <v>191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9" t="s">
        <v>88</v>
      </c>
      <c r="BK108" s="158">
        <f>ROUND(I108*H108,2)</f>
        <v>0</v>
      </c>
      <c r="BL108" s="19" t="s">
        <v>198</v>
      </c>
      <c r="BM108" s="157" t="s">
        <v>2450</v>
      </c>
    </row>
    <row r="109" spans="2:51" s="13" customFormat="1" ht="10">
      <c r="B109" s="159"/>
      <c r="D109" s="160" t="s">
        <v>200</v>
      </c>
      <c r="E109" s="161" t="s">
        <v>3</v>
      </c>
      <c r="F109" s="162" t="s">
        <v>2451</v>
      </c>
      <c r="H109" s="163">
        <v>100.8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200</v>
      </c>
      <c r="AU109" s="161" t="s">
        <v>22</v>
      </c>
      <c r="AV109" s="13" t="s">
        <v>22</v>
      </c>
      <c r="AW109" s="13" t="s">
        <v>41</v>
      </c>
      <c r="AX109" s="13" t="s">
        <v>88</v>
      </c>
      <c r="AY109" s="161" t="s">
        <v>191</v>
      </c>
    </row>
    <row r="110" spans="1:65" s="2" customFormat="1" ht="24.15" customHeight="1">
      <c r="A110" s="35"/>
      <c r="B110" s="145"/>
      <c r="C110" s="146" t="s">
        <v>249</v>
      </c>
      <c r="D110" s="146" t="s">
        <v>193</v>
      </c>
      <c r="E110" s="147" t="s">
        <v>2452</v>
      </c>
      <c r="F110" s="148" t="s">
        <v>2453</v>
      </c>
      <c r="G110" s="149" t="s">
        <v>391</v>
      </c>
      <c r="H110" s="150">
        <v>58</v>
      </c>
      <c r="I110" s="151"/>
      <c r="J110" s="152">
        <f>ROUND(I110*H110,2)</f>
        <v>0</v>
      </c>
      <c r="K110" s="148" t="s">
        <v>197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198</v>
      </c>
      <c r="AT110" s="157" t="s">
        <v>193</v>
      </c>
      <c r="AU110" s="157" t="s">
        <v>22</v>
      </c>
      <c r="AY110" s="19" t="s">
        <v>191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198</v>
      </c>
      <c r="BM110" s="157" t="s">
        <v>2454</v>
      </c>
    </row>
    <row r="111" spans="1:65" s="2" customFormat="1" ht="14.4" customHeight="1">
      <c r="A111" s="35"/>
      <c r="B111" s="145"/>
      <c r="C111" s="180" t="s">
        <v>255</v>
      </c>
      <c r="D111" s="180" t="s">
        <v>264</v>
      </c>
      <c r="E111" s="181" t="s">
        <v>2455</v>
      </c>
      <c r="F111" s="182" t="s">
        <v>2456</v>
      </c>
      <c r="G111" s="183" t="s">
        <v>208</v>
      </c>
      <c r="H111" s="184">
        <v>0.88</v>
      </c>
      <c r="I111" s="185"/>
      <c r="J111" s="186">
        <f>ROUND(I111*H111,2)</f>
        <v>0</v>
      </c>
      <c r="K111" s="182" t="s">
        <v>3</v>
      </c>
      <c r="L111" s="187"/>
      <c r="M111" s="188" t="s">
        <v>3</v>
      </c>
      <c r="N111" s="189" t="s">
        <v>52</v>
      </c>
      <c r="O111" s="56"/>
      <c r="P111" s="155">
        <f>O111*H111</f>
        <v>0</v>
      </c>
      <c r="Q111" s="155">
        <v>0.21</v>
      </c>
      <c r="R111" s="155">
        <f>Q111*H111</f>
        <v>0.1848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244</v>
      </c>
      <c r="AT111" s="157" t="s">
        <v>264</v>
      </c>
      <c r="AU111" s="157" t="s">
        <v>22</v>
      </c>
      <c r="AY111" s="19" t="s">
        <v>191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88</v>
      </c>
      <c r="BK111" s="158">
        <f>ROUND(I111*H111,2)</f>
        <v>0</v>
      </c>
      <c r="BL111" s="19" t="s">
        <v>198</v>
      </c>
      <c r="BM111" s="157" t="s">
        <v>2457</v>
      </c>
    </row>
    <row r="112" spans="2:51" s="13" customFormat="1" ht="10">
      <c r="B112" s="159"/>
      <c r="D112" s="160" t="s">
        <v>200</v>
      </c>
      <c r="E112" s="161" t="s">
        <v>3</v>
      </c>
      <c r="F112" s="162" t="s">
        <v>2458</v>
      </c>
      <c r="H112" s="163">
        <v>0.88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200</v>
      </c>
      <c r="AU112" s="161" t="s">
        <v>22</v>
      </c>
      <c r="AV112" s="13" t="s">
        <v>22</v>
      </c>
      <c r="AW112" s="13" t="s">
        <v>41</v>
      </c>
      <c r="AX112" s="13" t="s">
        <v>88</v>
      </c>
      <c r="AY112" s="161" t="s">
        <v>191</v>
      </c>
    </row>
    <row r="113" spans="1:65" s="2" customFormat="1" ht="14.4" customHeight="1">
      <c r="A113" s="35"/>
      <c r="B113" s="145"/>
      <c r="C113" s="180" t="s">
        <v>263</v>
      </c>
      <c r="D113" s="180" t="s">
        <v>264</v>
      </c>
      <c r="E113" s="181" t="s">
        <v>2459</v>
      </c>
      <c r="F113" s="182" t="s">
        <v>2460</v>
      </c>
      <c r="G113" s="183" t="s">
        <v>252</v>
      </c>
      <c r="H113" s="184">
        <v>1.584</v>
      </c>
      <c r="I113" s="185"/>
      <c r="J113" s="186">
        <f>ROUND(I113*H113,2)</f>
        <v>0</v>
      </c>
      <c r="K113" s="182" t="s">
        <v>197</v>
      </c>
      <c r="L113" s="187"/>
      <c r="M113" s="188" t="s">
        <v>3</v>
      </c>
      <c r="N113" s="189" t="s">
        <v>52</v>
      </c>
      <c r="O113" s="56"/>
      <c r="P113" s="155">
        <f>O113*H113</f>
        <v>0</v>
      </c>
      <c r="Q113" s="155">
        <v>1</v>
      </c>
      <c r="R113" s="155">
        <f>Q113*H113</f>
        <v>1.584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244</v>
      </c>
      <c r="AT113" s="157" t="s">
        <v>264</v>
      </c>
      <c r="AU113" s="157" t="s">
        <v>22</v>
      </c>
      <c r="AY113" s="19" t="s">
        <v>191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198</v>
      </c>
      <c r="BM113" s="157" t="s">
        <v>2461</v>
      </c>
    </row>
    <row r="114" spans="2:51" s="13" customFormat="1" ht="10">
      <c r="B114" s="159"/>
      <c r="D114" s="160" t="s">
        <v>200</v>
      </c>
      <c r="E114" s="161" t="s">
        <v>3</v>
      </c>
      <c r="F114" s="162" t="s">
        <v>2458</v>
      </c>
      <c r="H114" s="163">
        <v>0.88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200</v>
      </c>
      <c r="AU114" s="161" t="s">
        <v>22</v>
      </c>
      <c r="AV114" s="13" t="s">
        <v>22</v>
      </c>
      <c r="AW114" s="13" t="s">
        <v>41</v>
      </c>
      <c r="AX114" s="13" t="s">
        <v>81</v>
      </c>
      <c r="AY114" s="161" t="s">
        <v>191</v>
      </c>
    </row>
    <row r="115" spans="2:51" s="13" customFormat="1" ht="10">
      <c r="B115" s="159"/>
      <c r="D115" s="160" t="s">
        <v>200</v>
      </c>
      <c r="E115" s="161" t="s">
        <v>3</v>
      </c>
      <c r="F115" s="162" t="s">
        <v>2462</v>
      </c>
      <c r="H115" s="163">
        <v>1.584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200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191</v>
      </c>
    </row>
    <row r="116" spans="1:65" s="2" customFormat="1" ht="24.15" customHeight="1">
      <c r="A116" s="35"/>
      <c r="B116" s="145"/>
      <c r="C116" s="146" t="s">
        <v>269</v>
      </c>
      <c r="D116" s="146" t="s">
        <v>193</v>
      </c>
      <c r="E116" s="147" t="s">
        <v>2463</v>
      </c>
      <c r="F116" s="148" t="s">
        <v>2464</v>
      </c>
      <c r="G116" s="149" t="s">
        <v>391</v>
      </c>
      <c r="H116" s="150">
        <v>720</v>
      </c>
      <c r="I116" s="151"/>
      <c r="J116" s="152">
        <f>ROUND(I116*H116,2)</f>
        <v>0</v>
      </c>
      <c r="K116" s="148" t="s">
        <v>197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198</v>
      </c>
      <c r="AT116" s="157" t="s">
        <v>193</v>
      </c>
      <c r="AU116" s="157" t="s">
        <v>22</v>
      </c>
      <c r="AY116" s="19" t="s">
        <v>191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198</v>
      </c>
      <c r="BM116" s="157" t="s">
        <v>2465</v>
      </c>
    </row>
    <row r="117" spans="1:65" s="2" customFormat="1" ht="14.4" customHeight="1">
      <c r="A117" s="35"/>
      <c r="B117" s="145"/>
      <c r="C117" s="180" t="s">
        <v>281</v>
      </c>
      <c r="D117" s="180" t="s">
        <v>264</v>
      </c>
      <c r="E117" s="181" t="s">
        <v>2455</v>
      </c>
      <c r="F117" s="182" t="s">
        <v>2456</v>
      </c>
      <c r="G117" s="183" t="s">
        <v>208</v>
      </c>
      <c r="H117" s="184">
        <v>2.08</v>
      </c>
      <c r="I117" s="185"/>
      <c r="J117" s="186">
        <f>ROUND(I117*H117,2)</f>
        <v>0</v>
      </c>
      <c r="K117" s="182" t="s">
        <v>3</v>
      </c>
      <c r="L117" s="187"/>
      <c r="M117" s="188" t="s">
        <v>3</v>
      </c>
      <c r="N117" s="189" t="s">
        <v>52</v>
      </c>
      <c r="O117" s="56"/>
      <c r="P117" s="155">
        <f>O117*H117</f>
        <v>0</v>
      </c>
      <c r="Q117" s="155">
        <v>0.21</v>
      </c>
      <c r="R117" s="155">
        <f>Q117*H117</f>
        <v>0.4368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244</v>
      </c>
      <c r="AT117" s="157" t="s">
        <v>264</v>
      </c>
      <c r="AU117" s="157" t="s">
        <v>22</v>
      </c>
      <c r="AY117" s="19" t="s">
        <v>191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198</v>
      </c>
      <c r="BM117" s="157" t="s">
        <v>2466</v>
      </c>
    </row>
    <row r="118" spans="2:51" s="13" customFormat="1" ht="10">
      <c r="B118" s="159"/>
      <c r="D118" s="160" t="s">
        <v>200</v>
      </c>
      <c r="E118" s="161" t="s">
        <v>3</v>
      </c>
      <c r="F118" s="162" t="s">
        <v>2467</v>
      </c>
      <c r="H118" s="163">
        <v>2.08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200</v>
      </c>
      <c r="AU118" s="161" t="s">
        <v>22</v>
      </c>
      <c r="AV118" s="13" t="s">
        <v>22</v>
      </c>
      <c r="AW118" s="13" t="s">
        <v>41</v>
      </c>
      <c r="AX118" s="13" t="s">
        <v>88</v>
      </c>
      <c r="AY118" s="161" t="s">
        <v>191</v>
      </c>
    </row>
    <row r="119" spans="1:65" s="2" customFormat="1" ht="14.4" customHeight="1">
      <c r="A119" s="35"/>
      <c r="B119" s="145"/>
      <c r="C119" s="146" t="s">
        <v>287</v>
      </c>
      <c r="D119" s="146" t="s">
        <v>193</v>
      </c>
      <c r="E119" s="147" t="s">
        <v>2468</v>
      </c>
      <c r="F119" s="148" t="s">
        <v>2469</v>
      </c>
      <c r="G119" s="149" t="s">
        <v>391</v>
      </c>
      <c r="H119" s="150">
        <v>45</v>
      </c>
      <c r="I119" s="151"/>
      <c r="J119" s="152">
        <f>ROUND(I119*H119,2)</f>
        <v>0</v>
      </c>
      <c r="K119" s="148" t="s">
        <v>197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198</v>
      </c>
      <c r="AT119" s="157" t="s">
        <v>193</v>
      </c>
      <c r="AU119" s="157" t="s">
        <v>22</v>
      </c>
      <c r="AY119" s="19" t="s">
        <v>191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198</v>
      </c>
      <c r="BM119" s="157" t="s">
        <v>2470</v>
      </c>
    </row>
    <row r="120" spans="1:65" s="2" customFormat="1" ht="14.4" customHeight="1">
      <c r="A120" s="35"/>
      <c r="B120" s="145"/>
      <c r="C120" s="180" t="s">
        <v>9</v>
      </c>
      <c r="D120" s="180" t="s">
        <v>264</v>
      </c>
      <c r="E120" s="181" t="s">
        <v>2471</v>
      </c>
      <c r="F120" s="182" t="s">
        <v>2472</v>
      </c>
      <c r="G120" s="183" t="s">
        <v>391</v>
      </c>
      <c r="H120" s="184">
        <v>20</v>
      </c>
      <c r="I120" s="185"/>
      <c r="J120" s="186">
        <f>ROUND(I120*H120,2)</f>
        <v>0</v>
      </c>
      <c r="K120" s="182" t="s">
        <v>3</v>
      </c>
      <c r="L120" s="187"/>
      <c r="M120" s="188" t="s">
        <v>3</v>
      </c>
      <c r="N120" s="189" t="s">
        <v>52</v>
      </c>
      <c r="O120" s="56"/>
      <c r="P120" s="155">
        <f>O120*H120</f>
        <v>0</v>
      </c>
      <c r="Q120" s="155">
        <v>0.009</v>
      </c>
      <c r="R120" s="155">
        <f>Q120*H120</f>
        <v>0.18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244</v>
      </c>
      <c r="AT120" s="157" t="s">
        <v>264</v>
      </c>
      <c r="AU120" s="157" t="s">
        <v>22</v>
      </c>
      <c r="AY120" s="19" t="s">
        <v>191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198</v>
      </c>
      <c r="BM120" s="157" t="s">
        <v>2473</v>
      </c>
    </row>
    <row r="121" spans="1:47" s="2" customFormat="1" ht="18">
      <c r="A121" s="35"/>
      <c r="B121" s="36"/>
      <c r="C121" s="35"/>
      <c r="D121" s="160" t="s">
        <v>229</v>
      </c>
      <c r="E121" s="35"/>
      <c r="F121" s="176" t="s">
        <v>2474</v>
      </c>
      <c r="G121" s="35"/>
      <c r="H121" s="35"/>
      <c r="I121" s="177"/>
      <c r="J121" s="35"/>
      <c r="K121" s="35"/>
      <c r="L121" s="36"/>
      <c r="M121" s="178"/>
      <c r="N121" s="179"/>
      <c r="O121" s="56"/>
      <c r="P121" s="56"/>
      <c r="Q121" s="56"/>
      <c r="R121" s="56"/>
      <c r="S121" s="56"/>
      <c r="T121" s="57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9" t="s">
        <v>229</v>
      </c>
      <c r="AU121" s="19" t="s">
        <v>22</v>
      </c>
    </row>
    <row r="122" spans="1:65" s="2" customFormat="1" ht="14.4" customHeight="1">
      <c r="A122" s="35"/>
      <c r="B122" s="145"/>
      <c r="C122" s="180" t="s">
        <v>296</v>
      </c>
      <c r="D122" s="180" t="s">
        <v>264</v>
      </c>
      <c r="E122" s="181" t="s">
        <v>2475</v>
      </c>
      <c r="F122" s="182" t="s">
        <v>2476</v>
      </c>
      <c r="G122" s="183" t="s">
        <v>391</v>
      </c>
      <c r="H122" s="184">
        <v>25</v>
      </c>
      <c r="I122" s="185"/>
      <c r="J122" s="186">
        <f>ROUND(I122*H122,2)</f>
        <v>0</v>
      </c>
      <c r="K122" s="182" t="s">
        <v>3</v>
      </c>
      <c r="L122" s="187"/>
      <c r="M122" s="188" t="s">
        <v>3</v>
      </c>
      <c r="N122" s="189" t="s">
        <v>52</v>
      </c>
      <c r="O122" s="56"/>
      <c r="P122" s="155">
        <f>O122*H122</f>
        <v>0</v>
      </c>
      <c r="Q122" s="155">
        <v>0.009</v>
      </c>
      <c r="R122" s="155">
        <f>Q122*H122</f>
        <v>0.22499999999999998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244</v>
      </c>
      <c r="AT122" s="157" t="s">
        <v>264</v>
      </c>
      <c r="AU122" s="157" t="s">
        <v>22</v>
      </c>
      <c r="AY122" s="19" t="s">
        <v>191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9" t="s">
        <v>88</v>
      </c>
      <c r="BK122" s="158">
        <f>ROUND(I122*H122,2)</f>
        <v>0</v>
      </c>
      <c r="BL122" s="19" t="s">
        <v>198</v>
      </c>
      <c r="BM122" s="157" t="s">
        <v>2477</v>
      </c>
    </row>
    <row r="123" spans="1:47" s="2" customFormat="1" ht="18">
      <c r="A123" s="35"/>
      <c r="B123" s="36"/>
      <c r="C123" s="35"/>
      <c r="D123" s="160" t="s">
        <v>229</v>
      </c>
      <c r="E123" s="35"/>
      <c r="F123" s="176" t="s">
        <v>2478</v>
      </c>
      <c r="G123" s="35"/>
      <c r="H123" s="35"/>
      <c r="I123" s="177"/>
      <c r="J123" s="35"/>
      <c r="K123" s="35"/>
      <c r="L123" s="36"/>
      <c r="M123" s="178"/>
      <c r="N123" s="179"/>
      <c r="O123" s="56"/>
      <c r="P123" s="56"/>
      <c r="Q123" s="56"/>
      <c r="R123" s="56"/>
      <c r="S123" s="56"/>
      <c r="T123" s="57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9" t="s">
        <v>229</v>
      </c>
      <c r="AU123" s="19" t="s">
        <v>22</v>
      </c>
    </row>
    <row r="124" spans="1:65" s="2" customFormat="1" ht="14.4" customHeight="1">
      <c r="A124" s="35"/>
      <c r="B124" s="145"/>
      <c r="C124" s="146" t="s">
        <v>301</v>
      </c>
      <c r="D124" s="146" t="s">
        <v>193</v>
      </c>
      <c r="E124" s="147" t="s">
        <v>2479</v>
      </c>
      <c r="F124" s="148" t="s">
        <v>2480</v>
      </c>
      <c r="G124" s="149" t="s">
        <v>391</v>
      </c>
      <c r="H124" s="150">
        <v>77</v>
      </c>
      <c r="I124" s="151"/>
      <c r="J124" s="152">
        <f>ROUND(I124*H124,2)</f>
        <v>0</v>
      </c>
      <c r="K124" s="148" t="s">
        <v>197</v>
      </c>
      <c r="L124" s="36"/>
      <c r="M124" s="153" t="s">
        <v>3</v>
      </c>
      <c r="N124" s="154" t="s">
        <v>52</v>
      </c>
      <c r="O124" s="56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198</v>
      </c>
      <c r="AT124" s="157" t="s">
        <v>193</v>
      </c>
      <c r="AU124" s="157" t="s">
        <v>22</v>
      </c>
      <c r="AY124" s="19" t="s">
        <v>191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198</v>
      </c>
      <c r="BM124" s="157" t="s">
        <v>2481</v>
      </c>
    </row>
    <row r="125" spans="1:65" s="2" customFormat="1" ht="14.4" customHeight="1">
      <c r="A125" s="35"/>
      <c r="B125" s="145"/>
      <c r="C125" s="180" t="s">
        <v>306</v>
      </c>
      <c r="D125" s="180" t="s">
        <v>264</v>
      </c>
      <c r="E125" s="181" t="s">
        <v>2482</v>
      </c>
      <c r="F125" s="182" t="s">
        <v>2483</v>
      </c>
      <c r="G125" s="183" t="s">
        <v>391</v>
      </c>
      <c r="H125" s="184">
        <v>77</v>
      </c>
      <c r="I125" s="185"/>
      <c r="J125" s="186">
        <f>ROUND(I125*H125,2)</f>
        <v>0</v>
      </c>
      <c r="K125" s="182" t="s">
        <v>3</v>
      </c>
      <c r="L125" s="187"/>
      <c r="M125" s="188" t="s">
        <v>3</v>
      </c>
      <c r="N125" s="189" t="s">
        <v>52</v>
      </c>
      <c r="O125" s="56"/>
      <c r="P125" s="155">
        <f>O125*H125</f>
        <v>0</v>
      </c>
      <c r="Q125" s="155">
        <v>0.009</v>
      </c>
      <c r="R125" s="155">
        <f>Q125*H125</f>
        <v>0.693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244</v>
      </c>
      <c r="AT125" s="157" t="s">
        <v>264</v>
      </c>
      <c r="AU125" s="157" t="s">
        <v>22</v>
      </c>
      <c r="AY125" s="19" t="s">
        <v>191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88</v>
      </c>
      <c r="BK125" s="158">
        <f>ROUND(I125*H125,2)</f>
        <v>0</v>
      </c>
      <c r="BL125" s="19" t="s">
        <v>198</v>
      </c>
      <c r="BM125" s="157" t="s">
        <v>2484</v>
      </c>
    </row>
    <row r="126" spans="1:47" s="2" customFormat="1" ht="18">
      <c r="A126" s="35"/>
      <c r="B126" s="36"/>
      <c r="C126" s="35"/>
      <c r="D126" s="160" t="s">
        <v>229</v>
      </c>
      <c r="E126" s="35"/>
      <c r="F126" s="176" t="s">
        <v>2485</v>
      </c>
      <c r="G126" s="35"/>
      <c r="H126" s="35"/>
      <c r="I126" s="177"/>
      <c r="J126" s="35"/>
      <c r="K126" s="35"/>
      <c r="L126" s="36"/>
      <c r="M126" s="178"/>
      <c r="N126" s="179"/>
      <c r="O126" s="56"/>
      <c r="P126" s="56"/>
      <c r="Q126" s="56"/>
      <c r="R126" s="56"/>
      <c r="S126" s="56"/>
      <c r="T126" s="57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9" t="s">
        <v>229</v>
      </c>
      <c r="AU126" s="19" t="s">
        <v>22</v>
      </c>
    </row>
    <row r="127" spans="1:65" s="2" customFormat="1" ht="24.15" customHeight="1">
      <c r="A127" s="35"/>
      <c r="B127" s="145"/>
      <c r="C127" s="146" t="s">
        <v>310</v>
      </c>
      <c r="D127" s="146" t="s">
        <v>193</v>
      </c>
      <c r="E127" s="147" t="s">
        <v>2486</v>
      </c>
      <c r="F127" s="148" t="s">
        <v>2487</v>
      </c>
      <c r="G127" s="149" t="s">
        <v>391</v>
      </c>
      <c r="H127" s="150">
        <v>598</v>
      </c>
      <c r="I127" s="151"/>
      <c r="J127" s="152">
        <f>ROUND(I127*H127,2)</f>
        <v>0</v>
      </c>
      <c r="K127" s="148" t="s">
        <v>197</v>
      </c>
      <c r="L127" s="36"/>
      <c r="M127" s="153" t="s">
        <v>3</v>
      </c>
      <c r="N127" s="154" t="s">
        <v>52</v>
      </c>
      <c r="O127" s="56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198</v>
      </c>
      <c r="AT127" s="157" t="s">
        <v>193</v>
      </c>
      <c r="AU127" s="157" t="s">
        <v>22</v>
      </c>
      <c r="AY127" s="19" t="s">
        <v>191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198</v>
      </c>
      <c r="BM127" s="157" t="s">
        <v>2488</v>
      </c>
    </row>
    <row r="128" spans="1:65" s="2" customFormat="1" ht="14.4" customHeight="1">
      <c r="A128" s="35"/>
      <c r="B128" s="145"/>
      <c r="C128" s="180" t="s">
        <v>315</v>
      </c>
      <c r="D128" s="180" t="s">
        <v>264</v>
      </c>
      <c r="E128" s="181" t="s">
        <v>2489</v>
      </c>
      <c r="F128" s="182" t="s">
        <v>2490</v>
      </c>
      <c r="G128" s="183" t="s">
        <v>391</v>
      </c>
      <c r="H128" s="184">
        <v>3</v>
      </c>
      <c r="I128" s="185"/>
      <c r="J128" s="186">
        <f>ROUND(I128*H128,2)</f>
        <v>0</v>
      </c>
      <c r="K128" s="182" t="s">
        <v>3</v>
      </c>
      <c r="L128" s="187"/>
      <c r="M128" s="188" t="s">
        <v>3</v>
      </c>
      <c r="N128" s="189" t="s">
        <v>52</v>
      </c>
      <c r="O128" s="56"/>
      <c r="P128" s="155">
        <f>O128*H128</f>
        <v>0</v>
      </c>
      <c r="Q128" s="155">
        <v>0.003</v>
      </c>
      <c r="R128" s="155">
        <f>Q128*H128</f>
        <v>0.009000000000000001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244</v>
      </c>
      <c r="AT128" s="157" t="s">
        <v>264</v>
      </c>
      <c r="AU128" s="157" t="s">
        <v>22</v>
      </c>
      <c r="AY128" s="19" t="s">
        <v>191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198</v>
      </c>
      <c r="BM128" s="157" t="s">
        <v>2491</v>
      </c>
    </row>
    <row r="129" spans="1:47" s="2" customFormat="1" ht="18">
      <c r="A129" s="35"/>
      <c r="B129" s="36"/>
      <c r="C129" s="35"/>
      <c r="D129" s="160" t="s">
        <v>229</v>
      </c>
      <c r="E129" s="35"/>
      <c r="F129" s="176" t="s">
        <v>2492</v>
      </c>
      <c r="G129" s="35"/>
      <c r="H129" s="35"/>
      <c r="I129" s="177"/>
      <c r="J129" s="35"/>
      <c r="K129" s="35"/>
      <c r="L129" s="36"/>
      <c r="M129" s="178"/>
      <c r="N129" s="179"/>
      <c r="O129" s="56"/>
      <c r="P129" s="56"/>
      <c r="Q129" s="56"/>
      <c r="R129" s="56"/>
      <c r="S129" s="56"/>
      <c r="T129" s="57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9" t="s">
        <v>229</v>
      </c>
      <c r="AU129" s="19" t="s">
        <v>22</v>
      </c>
    </row>
    <row r="130" spans="1:65" s="2" customFormat="1" ht="14.4" customHeight="1">
      <c r="A130" s="35"/>
      <c r="B130" s="145"/>
      <c r="C130" s="180" t="s">
        <v>8</v>
      </c>
      <c r="D130" s="180" t="s">
        <v>264</v>
      </c>
      <c r="E130" s="181" t="s">
        <v>2493</v>
      </c>
      <c r="F130" s="182" t="s">
        <v>2494</v>
      </c>
      <c r="G130" s="183" t="s">
        <v>391</v>
      </c>
      <c r="H130" s="184">
        <v>5</v>
      </c>
      <c r="I130" s="185"/>
      <c r="J130" s="186">
        <f>ROUND(I130*H130,2)</f>
        <v>0</v>
      </c>
      <c r="K130" s="182" t="s">
        <v>3</v>
      </c>
      <c r="L130" s="187"/>
      <c r="M130" s="188" t="s">
        <v>3</v>
      </c>
      <c r="N130" s="189" t="s">
        <v>52</v>
      </c>
      <c r="O130" s="56"/>
      <c r="P130" s="155">
        <f>O130*H130</f>
        <v>0</v>
      </c>
      <c r="Q130" s="155">
        <v>0.003</v>
      </c>
      <c r="R130" s="155">
        <f>Q130*H130</f>
        <v>0.015</v>
      </c>
      <c r="S130" s="155">
        <v>0</v>
      </c>
      <c r="T130" s="15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7" t="s">
        <v>244</v>
      </c>
      <c r="AT130" s="157" t="s">
        <v>264</v>
      </c>
      <c r="AU130" s="157" t="s">
        <v>22</v>
      </c>
      <c r="AY130" s="19" t="s">
        <v>191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88</v>
      </c>
      <c r="BK130" s="158">
        <f>ROUND(I130*H130,2)</f>
        <v>0</v>
      </c>
      <c r="BL130" s="19" t="s">
        <v>198</v>
      </c>
      <c r="BM130" s="157" t="s">
        <v>2495</v>
      </c>
    </row>
    <row r="131" spans="1:47" s="2" customFormat="1" ht="18">
      <c r="A131" s="35"/>
      <c r="B131" s="36"/>
      <c r="C131" s="35"/>
      <c r="D131" s="160" t="s">
        <v>229</v>
      </c>
      <c r="E131" s="35"/>
      <c r="F131" s="176" t="s">
        <v>2496</v>
      </c>
      <c r="G131" s="35"/>
      <c r="H131" s="35"/>
      <c r="I131" s="177"/>
      <c r="J131" s="35"/>
      <c r="K131" s="35"/>
      <c r="L131" s="36"/>
      <c r="M131" s="178"/>
      <c r="N131" s="179"/>
      <c r="O131" s="56"/>
      <c r="P131" s="56"/>
      <c r="Q131" s="56"/>
      <c r="R131" s="56"/>
      <c r="S131" s="56"/>
      <c r="T131" s="5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9" t="s">
        <v>229</v>
      </c>
      <c r="AU131" s="19" t="s">
        <v>22</v>
      </c>
    </row>
    <row r="132" spans="1:65" s="2" customFormat="1" ht="14.4" customHeight="1">
      <c r="A132" s="35"/>
      <c r="B132" s="145"/>
      <c r="C132" s="180" t="s">
        <v>327</v>
      </c>
      <c r="D132" s="180" t="s">
        <v>264</v>
      </c>
      <c r="E132" s="181" t="s">
        <v>2497</v>
      </c>
      <c r="F132" s="182" t="s">
        <v>2498</v>
      </c>
      <c r="G132" s="183" t="s">
        <v>391</v>
      </c>
      <c r="H132" s="184">
        <v>145</v>
      </c>
      <c r="I132" s="185"/>
      <c r="J132" s="186">
        <f>ROUND(I132*H132,2)</f>
        <v>0</v>
      </c>
      <c r="K132" s="182" t="s">
        <v>3</v>
      </c>
      <c r="L132" s="187"/>
      <c r="M132" s="188" t="s">
        <v>3</v>
      </c>
      <c r="N132" s="189" t="s">
        <v>52</v>
      </c>
      <c r="O132" s="56"/>
      <c r="P132" s="155">
        <f>O132*H132</f>
        <v>0</v>
      </c>
      <c r="Q132" s="155">
        <v>0.003</v>
      </c>
      <c r="R132" s="155">
        <f>Q132*H132</f>
        <v>0.435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244</v>
      </c>
      <c r="AT132" s="157" t="s">
        <v>264</v>
      </c>
      <c r="AU132" s="157" t="s">
        <v>22</v>
      </c>
      <c r="AY132" s="19" t="s">
        <v>191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198</v>
      </c>
      <c r="BM132" s="157" t="s">
        <v>2499</v>
      </c>
    </row>
    <row r="133" spans="1:47" s="2" customFormat="1" ht="18">
      <c r="A133" s="35"/>
      <c r="B133" s="36"/>
      <c r="C133" s="35"/>
      <c r="D133" s="160" t="s">
        <v>229</v>
      </c>
      <c r="E133" s="35"/>
      <c r="F133" s="176" t="s">
        <v>2492</v>
      </c>
      <c r="G133" s="35"/>
      <c r="H133" s="35"/>
      <c r="I133" s="177"/>
      <c r="J133" s="35"/>
      <c r="K133" s="35"/>
      <c r="L133" s="36"/>
      <c r="M133" s="178"/>
      <c r="N133" s="179"/>
      <c r="O133" s="56"/>
      <c r="P133" s="56"/>
      <c r="Q133" s="56"/>
      <c r="R133" s="56"/>
      <c r="S133" s="56"/>
      <c r="T133" s="57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9" t="s">
        <v>229</v>
      </c>
      <c r="AU133" s="19" t="s">
        <v>22</v>
      </c>
    </row>
    <row r="134" spans="1:65" s="2" customFormat="1" ht="14.4" customHeight="1">
      <c r="A134" s="35"/>
      <c r="B134" s="145"/>
      <c r="C134" s="180" t="s">
        <v>332</v>
      </c>
      <c r="D134" s="180" t="s">
        <v>264</v>
      </c>
      <c r="E134" s="181" t="s">
        <v>2500</v>
      </c>
      <c r="F134" s="182" t="s">
        <v>2501</v>
      </c>
      <c r="G134" s="183" t="s">
        <v>391</v>
      </c>
      <c r="H134" s="184">
        <v>151</v>
      </c>
      <c r="I134" s="185"/>
      <c r="J134" s="186">
        <f>ROUND(I134*H134,2)</f>
        <v>0</v>
      </c>
      <c r="K134" s="182" t="s">
        <v>3</v>
      </c>
      <c r="L134" s="187"/>
      <c r="M134" s="188" t="s">
        <v>3</v>
      </c>
      <c r="N134" s="189" t="s">
        <v>52</v>
      </c>
      <c r="O134" s="56"/>
      <c r="P134" s="155">
        <f>O134*H134</f>
        <v>0</v>
      </c>
      <c r="Q134" s="155">
        <v>0.003</v>
      </c>
      <c r="R134" s="155">
        <f>Q134*H134</f>
        <v>0.453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244</v>
      </c>
      <c r="AT134" s="157" t="s">
        <v>264</v>
      </c>
      <c r="AU134" s="157" t="s">
        <v>22</v>
      </c>
      <c r="AY134" s="19" t="s">
        <v>191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198</v>
      </c>
      <c r="BM134" s="157" t="s">
        <v>2502</v>
      </c>
    </row>
    <row r="135" spans="1:47" s="2" customFormat="1" ht="18">
      <c r="A135" s="35"/>
      <c r="B135" s="36"/>
      <c r="C135" s="35"/>
      <c r="D135" s="160" t="s">
        <v>229</v>
      </c>
      <c r="E135" s="35"/>
      <c r="F135" s="176" t="s">
        <v>2503</v>
      </c>
      <c r="G135" s="35"/>
      <c r="H135" s="35"/>
      <c r="I135" s="177"/>
      <c r="J135" s="35"/>
      <c r="K135" s="35"/>
      <c r="L135" s="36"/>
      <c r="M135" s="178"/>
      <c r="N135" s="179"/>
      <c r="O135" s="56"/>
      <c r="P135" s="56"/>
      <c r="Q135" s="56"/>
      <c r="R135" s="56"/>
      <c r="S135" s="56"/>
      <c r="T135" s="57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9" t="s">
        <v>229</v>
      </c>
      <c r="AU135" s="19" t="s">
        <v>22</v>
      </c>
    </row>
    <row r="136" spans="1:65" s="2" customFormat="1" ht="14.4" customHeight="1">
      <c r="A136" s="35"/>
      <c r="B136" s="145"/>
      <c r="C136" s="180" t="s">
        <v>340</v>
      </c>
      <c r="D136" s="180" t="s">
        <v>264</v>
      </c>
      <c r="E136" s="181" t="s">
        <v>2504</v>
      </c>
      <c r="F136" s="182" t="s">
        <v>2505</v>
      </c>
      <c r="G136" s="183" t="s">
        <v>391</v>
      </c>
      <c r="H136" s="184">
        <v>128</v>
      </c>
      <c r="I136" s="185"/>
      <c r="J136" s="186">
        <f>ROUND(I136*H136,2)</f>
        <v>0</v>
      </c>
      <c r="K136" s="182" t="s">
        <v>3</v>
      </c>
      <c r="L136" s="187"/>
      <c r="M136" s="188" t="s">
        <v>3</v>
      </c>
      <c r="N136" s="189" t="s">
        <v>52</v>
      </c>
      <c r="O136" s="56"/>
      <c r="P136" s="155">
        <f>O136*H136</f>
        <v>0</v>
      </c>
      <c r="Q136" s="155">
        <v>0.003</v>
      </c>
      <c r="R136" s="155">
        <f>Q136*H136</f>
        <v>0.384</v>
      </c>
      <c r="S136" s="155">
        <v>0</v>
      </c>
      <c r="T136" s="15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57" t="s">
        <v>244</v>
      </c>
      <c r="AT136" s="157" t="s">
        <v>264</v>
      </c>
      <c r="AU136" s="157" t="s">
        <v>22</v>
      </c>
      <c r="AY136" s="19" t="s">
        <v>191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88</v>
      </c>
      <c r="BK136" s="158">
        <f>ROUND(I136*H136,2)</f>
        <v>0</v>
      </c>
      <c r="BL136" s="19" t="s">
        <v>198</v>
      </c>
      <c r="BM136" s="157" t="s">
        <v>2506</v>
      </c>
    </row>
    <row r="137" spans="1:47" s="2" customFormat="1" ht="18">
      <c r="A137" s="35"/>
      <c r="B137" s="36"/>
      <c r="C137" s="35"/>
      <c r="D137" s="160" t="s">
        <v>229</v>
      </c>
      <c r="E137" s="35"/>
      <c r="F137" s="176" t="s">
        <v>2492</v>
      </c>
      <c r="G137" s="35"/>
      <c r="H137" s="35"/>
      <c r="I137" s="177"/>
      <c r="J137" s="35"/>
      <c r="K137" s="35"/>
      <c r="L137" s="36"/>
      <c r="M137" s="178"/>
      <c r="N137" s="179"/>
      <c r="O137" s="56"/>
      <c r="P137" s="56"/>
      <c r="Q137" s="56"/>
      <c r="R137" s="56"/>
      <c r="S137" s="56"/>
      <c r="T137" s="57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9" t="s">
        <v>229</v>
      </c>
      <c r="AU137" s="19" t="s">
        <v>22</v>
      </c>
    </row>
    <row r="138" spans="1:65" s="2" customFormat="1" ht="14.4" customHeight="1">
      <c r="A138" s="35"/>
      <c r="B138" s="145"/>
      <c r="C138" s="180" t="s">
        <v>344</v>
      </c>
      <c r="D138" s="180" t="s">
        <v>264</v>
      </c>
      <c r="E138" s="181" t="s">
        <v>2507</v>
      </c>
      <c r="F138" s="182" t="s">
        <v>2508</v>
      </c>
      <c r="G138" s="183" t="s">
        <v>391</v>
      </c>
      <c r="H138" s="184">
        <v>147</v>
      </c>
      <c r="I138" s="185"/>
      <c r="J138" s="186">
        <f>ROUND(I138*H138,2)</f>
        <v>0</v>
      </c>
      <c r="K138" s="182" t="s">
        <v>3</v>
      </c>
      <c r="L138" s="187"/>
      <c r="M138" s="188" t="s">
        <v>3</v>
      </c>
      <c r="N138" s="189" t="s">
        <v>52</v>
      </c>
      <c r="O138" s="56"/>
      <c r="P138" s="155">
        <f>O138*H138</f>
        <v>0</v>
      </c>
      <c r="Q138" s="155">
        <v>0.003</v>
      </c>
      <c r="R138" s="155">
        <f>Q138*H138</f>
        <v>0.441</v>
      </c>
      <c r="S138" s="155">
        <v>0</v>
      </c>
      <c r="T138" s="1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57" t="s">
        <v>244</v>
      </c>
      <c r="AT138" s="157" t="s">
        <v>264</v>
      </c>
      <c r="AU138" s="157" t="s">
        <v>22</v>
      </c>
      <c r="AY138" s="19" t="s">
        <v>191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9" t="s">
        <v>88</v>
      </c>
      <c r="BK138" s="158">
        <f>ROUND(I138*H138,2)</f>
        <v>0</v>
      </c>
      <c r="BL138" s="19" t="s">
        <v>198</v>
      </c>
      <c r="BM138" s="157" t="s">
        <v>2509</v>
      </c>
    </row>
    <row r="139" spans="1:47" s="2" customFormat="1" ht="18">
      <c r="A139" s="35"/>
      <c r="B139" s="36"/>
      <c r="C139" s="35"/>
      <c r="D139" s="160" t="s">
        <v>229</v>
      </c>
      <c r="E139" s="35"/>
      <c r="F139" s="176" t="s">
        <v>2510</v>
      </c>
      <c r="G139" s="35"/>
      <c r="H139" s="35"/>
      <c r="I139" s="177"/>
      <c r="J139" s="35"/>
      <c r="K139" s="35"/>
      <c r="L139" s="36"/>
      <c r="M139" s="178"/>
      <c r="N139" s="179"/>
      <c r="O139" s="56"/>
      <c r="P139" s="56"/>
      <c r="Q139" s="56"/>
      <c r="R139" s="56"/>
      <c r="S139" s="56"/>
      <c r="T139" s="57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9" t="s">
        <v>229</v>
      </c>
      <c r="AU139" s="19" t="s">
        <v>22</v>
      </c>
    </row>
    <row r="140" spans="1:65" s="2" customFormat="1" ht="14.4" customHeight="1">
      <c r="A140" s="35"/>
      <c r="B140" s="145"/>
      <c r="C140" s="180" t="s">
        <v>353</v>
      </c>
      <c r="D140" s="180" t="s">
        <v>264</v>
      </c>
      <c r="E140" s="181" t="s">
        <v>2511</v>
      </c>
      <c r="F140" s="182" t="s">
        <v>2512</v>
      </c>
      <c r="G140" s="183" t="s">
        <v>391</v>
      </c>
      <c r="H140" s="184">
        <v>9</v>
      </c>
      <c r="I140" s="185"/>
      <c r="J140" s="186">
        <f>ROUND(I140*H140,2)</f>
        <v>0</v>
      </c>
      <c r="K140" s="182" t="s">
        <v>3</v>
      </c>
      <c r="L140" s="187"/>
      <c r="M140" s="188" t="s">
        <v>3</v>
      </c>
      <c r="N140" s="189" t="s">
        <v>52</v>
      </c>
      <c r="O140" s="56"/>
      <c r="P140" s="155">
        <f>O140*H140</f>
        <v>0</v>
      </c>
      <c r="Q140" s="155">
        <v>0.003</v>
      </c>
      <c r="R140" s="155">
        <f>Q140*H140</f>
        <v>0.027</v>
      </c>
      <c r="S140" s="155">
        <v>0</v>
      </c>
      <c r="T140" s="15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7" t="s">
        <v>244</v>
      </c>
      <c r="AT140" s="157" t="s">
        <v>264</v>
      </c>
      <c r="AU140" s="157" t="s">
        <v>22</v>
      </c>
      <c r="AY140" s="19" t="s">
        <v>191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9" t="s">
        <v>88</v>
      </c>
      <c r="BK140" s="158">
        <f>ROUND(I140*H140,2)</f>
        <v>0</v>
      </c>
      <c r="BL140" s="19" t="s">
        <v>198</v>
      </c>
      <c r="BM140" s="157" t="s">
        <v>2513</v>
      </c>
    </row>
    <row r="141" spans="1:47" s="2" customFormat="1" ht="18">
      <c r="A141" s="35"/>
      <c r="B141" s="36"/>
      <c r="C141" s="35"/>
      <c r="D141" s="160" t="s">
        <v>229</v>
      </c>
      <c r="E141" s="35"/>
      <c r="F141" s="176" t="s">
        <v>2510</v>
      </c>
      <c r="G141" s="35"/>
      <c r="H141" s="35"/>
      <c r="I141" s="177"/>
      <c r="J141" s="35"/>
      <c r="K141" s="35"/>
      <c r="L141" s="36"/>
      <c r="M141" s="178"/>
      <c r="N141" s="179"/>
      <c r="O141" s="56"/>
      <c r="P141" s="56"/>
      <c r="Q141" s="56"/>
      <c r="R141" s="56"/>
      <c r="S141" s="56"/>
      <c r="T141" s="57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9" t="s">
        <v>229</v>
      </c>
      <c r="AU141" s="19" t="s">
        <v>22</v>
      </c>
    </row>
    <row r="142" spans="1:65" s="2" customFormat="1" ht="14.4" customHeight="1">
      <c r="A142" s="35"/>
      <c r="B142" s="145"/>
      <c r="C142" s="180" t="s">
        <v>357</v>
      </c>
      <c r="D142" s="180" t="s">
        <v>264</v>
      </c>
      <c r="E142" s="181" t="s">
        <v>2514</v>
      </c>
      <c r="F142" s="182" t="s">
        <v>2515</v>
      </c>
      <c r="G142" s="183" t="s">
        <v>391</v>
      </c>
      <c r="H142" s="184">
        <v>6</v>
      </c>
      <c r="I142" s="185"/>
      <c r="J142" s="186">
        <f>ROUND(I142*H142,2)</f>
        <v>0</v>
      </c>
      <c r="K142" s="182" t="s">
        <v>3</v>
      </c>
      <c r="L142" s="187"/>
      <c r="M142" s="188" t="s">
        <v>3</v>
      </c>
      <c r="N142" s="189" t="s">
        <v>52</v>
      </c>
      <c r="O142" s="56"/>
      <c r="P142" s="155">
        <f>O142*H142</f>
        <v>0</v>
      </c>
      <c r="Q142" s="155">
        <v>0.003</v>
      </c>
      <c r="R142" s="155">
        <f>Q142*H142</f>
        <v>0.018000000000000002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244</v>
      </c>
      <c r="AT142" s="157" t="s">
        <v>264</v>
      </c>
      <c r="AU142" s="157" t="s">
        <v>22</v>
      </c>
      <c r="AY142" s="19" t="s">
        <v>191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88</v>
      </c>
      <c r="BK142" s="158">
        <f>ROUND(I142*H142,2)</f>
        <v>0</v>
      </c>
      <c r="BL142" s="19" t="s">
        <v>198</v>
      </c>
      <c r="BM142" s="157" t="s">
        <v>2516</v>
      </c>
    </row>
    <row r="143" spans="1:47" s="2" customFormat="1" ht="18">
      <c r="A143" s="35"/>
      <c r="B143" s="36"/>
      <c r="C143" s="35"/>
      <c r="D143" s="160" t="s">
        <v>229</v>
      </c>
      <c r="E143" s="35"/>
      <c r="F143" s="176" t="s">
        <v>2517</v>
      </c>
      <c r="G143" s="35"/>
      <c r="H143" s="35"/>
      <c r="I143" s="177"/>
      <c r="J143" s="35"/>
      <c r="K143" s="35"/>
      <c r="L143" s="36"/>
      <c r="M143" s="178"/>
      <c r="N143" s="179"/>
      <c r="O143" s="56"/>
      <c r="P143" s="56"/>
      <c r="Q143" s="56"/>
      <c r="R143" s="56"/>
      <c r="S143" s="56"/>
      <c r="T143" s="57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9" t="s">
        <v>229</v>
      </c>
      <c r="AU143" s="19" t="s">
        <v>22</v>
      </c>
    </row>
    <row r="144" spans="1:65" s="2" customFormat="1" ht="14.4" customHeight="1">
      <c r="A144" s="35"/>
      <c r="B144" s="145"/>
      <c r="C144" s="180" t="s">
        <v>365</v>
      </c>
      <c r="D144" s="180" t="s">
        <v>264</v>
      </c>
      <c r="E144" s="181" t="s">
        <v>2518</v>
      </c>
      <c r="F144" s="182" t="s">
        <v>2519</v>
      </c>
      <c r="G144" s="183" t="s">
        <v>391</v>
      </c>
      <c r="H144" s="184">
        <v>4</v>
      </c>
      <c r="I144" s="185"/>
      <c r="J144" s="186">
        <f>ROUND(I144*H144,2)</f>
        <v>0</v>
      </c>
      <c r="K144" s="182" t="s">
        <v>3</v>
      </c>
      <c r="L144" s="187"/>
      <c r="M144" s="188" t="s">
        <v>3</v>
      </c>
      <c r="N144" s="189" t="s">
        <v>52</v>
      </c>
      <c r="O144" s="56"/>
      <c r="P144" s="155">
        <f>O144*H144</f>
        <v>0</v>
      </c>
      <c r="Q144" s="155">
        <v>0.003</v>
      </c>
      <c r="R144" s="155">
        <f>Q144*H144</f>
        <v>0.012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244</v>
      </c>
      <c r="AT144" s="157" t="s">
        <v>264</v>
      </c>
      <c r="AU144" s="157" t="s">
        <v>22</v>
      </c>
      <c r="AY144" s="19" t="s">
        <v>191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198</v>
      </c>
      <c r="BM144" s="157" t="s">
        <v>2520</v>
      </c>
    </row>
    <row r="145" spans="1:47" s="2" customFormat="1" ht="18">
      <c r="A145" s="35"/>
      <c r="B145" s="36"/>
      <c r="C145" s="35"/>
      <c r="D145" s="160" t="s">
        <v>229</v>
      </c>
      <c r="E145" s="35"/>
      <c r="F145" s="176" t="s">
        <v>2517</v>
      </c>
      <c r="G145" s="35"/>
      <c r="H145" s="35"/>
      <c r="I145" s="177"/>
      <c r="J145" s="35"/>
      <c r="K145" s="35"/>
      <c r="L145" s="36"/>
      <c r="M145" s="178"/>
      <c r="N145" s="179"/>
      <c r="O145" s="56"/>
      <c r="P145" s="56"/>
      <c r="Q145" s="56"/>
      <c r="R145" s="56"/>
      <c r="S145" s="56"/>
      <c r="T145" s="57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9" t="s">
        <v>229</v>
      </c>
      <c r="AU145" s="19" t="s">
        <v>22</v>
      </c>
    </row>
    <row r="146" spans="1:65" s="2" customFormat="1" ht="24.15" customHeight="1">
      <c r="A146" s="35"/>
      <c r="B146" s="145"/>
      <c r="C146" s="146" t="s">
        <v>371</v>
      </c>
      <c r="D146" s="146" t="s">
        <v>193</v>
      </c>
      <c r="E146" s="147" t="s">
        <v>2521</v>
      </c>
      <c r="F146" s="148" t="s">
        <v>2522</v>
      </c>
      <c r="G146" s="149" t="s">
        <v>391</v>
      </c>
      <c r="H146" s="150">
        <v>58</v>
      </c>
      <c r="I146" s="151"/>
      <c r="J146" s="152">
        <f>ROUND(I146*H146,2)</f>
        <v>0</v>
      </c>
      <c r="K146" s="148" t="s">
        <v>197</v>
      </c>
      <c r="L146" s="36"/>
      <c r="M146" s="153" t="s">
        <v>3</v>
      </c>
      <c r="N146" s="154" t="s">
        <v>52</v>
      </c>
      <c r="O146" s="56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198</v>
      </c>
      <c r="AT146" s="157" t="s">
        <v>193</v>
      </c>
      <c r="AU146" s="157" t="s">
        <v>22</v>
      </c>
      <c r="AY146" s="19" t="s">
        <v>191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198</v>
      </c>
      <c r="BM146" s="157" t="s">
        <v>2523</v>
      </c>
    </row>
    <row r="147" spans="1:65" s="2" customFormat="1" ht="14.4" customHeight="1">
      <c r="A147" s="35"/>
      <c r="B147" s="145"/>
      <c r="C147" s="180" t="s">
        <v>376</v>
      </c>
      <c r="D147" s="180" t="s">
        <v>264</v>
      </c>
      <c r="E147" s="181" t="s">
        <v>2524</v>
      </c>
      <c r="F147" s="182" t="s">
        <v>2525</v>
      </c>
      <c r="G147" s="183" t="s">
        <v>391</v>
      </c>
      <c r="H147" s="184">
        <v>1</v>
      </c>
      <c r="I147" s="185"/>
      <c r="J147" s="186">
        <f>ROUND(I147*H147,2)</f>
        <v>0</v>
      </c>
      <c r="K147" s="182" t="s">
        <v>3</v>
      </c>
      <c r="L147" s="187"/>
      <c r="M147" s="188" t="s">
        <v>3</v>
      </c>
      <c r="N147" s="189" t="s">
        <v>52</v>
      </c>
      <c r="O147" s="56"/>
      <c r="P147" s="155">
        <f>O147*H147</f>
        <v>0</v>
      </c>
      <c r="Q147" s="155">
        <v>3E-05</v>
      </c>
      <c r="R147" s="155">
        <f>Q147*H147</f>
        <v>3E-05</v>
      </c>
      <c r="S147" s="155">
        <v>0</v>
      </c>
      <c r="T147" s="15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244</v>
      </c>
      <c r="AT147" s="157" t="s">
        <v>264</v>
      </c>
      <c r="AU147" s="157" t="s">
        <v>22</v>
      </c>
      <c r="AY147" s="19" t="s">
        <v>191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88</v>
      </c>
      <c r="BK147" s="158">
        <f>ROUND(I147*H147,2)</f>
        <v>0</v>
      </c>
      <c r="BL147" s="19" t="s">
        <v>198</v>
      </c>
      <c r="BM147" s="157" t="s">
        <v>2526</v>
      </c>
    </row>
    <row r="148" spans="1:47" s="2" customFormat="1" ht="18">
      <c r="A148" s="35"/>
      <c r="B148" s="36"/>
      <c r="C148" s="35"/>
      <c r="D148" s="160" t="s">
        <v>229</v>
      </c>
      <c r="E148" s="35"/>
      <c r="F148" s="176" t="s">
        <v>2527</v>
      </c>
      <c r="G148" s="35"/>
      <c r="H148" s="35"/>
      <c r="I148" s="177"/>
      <c r="J148" s="35"/>
      <c r="K148" s="35"/>
      <c r="L148" s="36"/>
      <c r="M148" s="178"/>
      <c r="N148" s="179"/>
      <c r="O148" s="56"/>
      <c r="P148" s="56"/>
      <c r="Q148" s="56"/>
      <c r="R148" s="56"/>
      <c r="S148" s="56"/>
      <c r="T148" s="57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9" t="s">
        <v>229</v>
      </c>
      <c r="AU148" s="19" t="s">
        <v>22</v>
      </c>
    </row>
    <row r="149" spans="1:65" s="2" customFormat="1" ht="14.4" customHeight="1">
      <c r="A149" s="35"/>
      <c r="B149" s="145"/>
      <c r="C149" s="180" t="s">
        <v>382</v>
      </c>
      <c r="D149" s="180" t="s">
        <v>264</v>
      </c>
      <c r="E149" s="181" t="s">
        <v>2528</v>
      </c>
      <c r="F149" s="182" t="s">
        <v>2529</v>
      </c>
      <c r="G149" s="183" t="s">
        <v>391</v>
      </c>
      <c r="H149" s="184">
        <v>2</v>
      </c>
      <c r="I149" s="185"/>
      <c r="J149" s="186">
        <f>ROUND(I149*H149,2)</f>
        <v>0</v>
      </c>
      <c r="K149" s="182" t="s">
        <v>3</v>
      </c>
      <c r="L149" s="187"/>
      <c r="M149" s="188" t="s">
        <v>3</v>
      </c>
      <c r="N149" s="189" t="s">
        <v>52</v>
      </c>
      <c r="O149" s="56"/>
      <c r="P149" s="155">
        <f>O149*H149</f>
        <v>0</v>
      </c>
      <c r="Q149" s="155">
        <v>3E-05</v>
      </c>
      <c r="R149" s="155">
        <f>Q149*H149</f>
        <v>6E-05</v>
      </c>
      <c r="S149" s="155">
        <v>0</v>
      </c>
      <c r="T149" s="15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244</v>
      </c>
      <c r="AT149" s="157" t="s">
        <v>264</v>
      </c>
      <c r="AU149" s="157" t="s">
        <v>22</v>
      </c>
      <c r="AY149" s="19" t="s">
        <v>191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9" t="s">
        <v>88</v>
      </c>
      <c r="BK149" s="158">
        <f>ROUND(I149*H149,2)</f>
        <v>0</v>
      </c>
      <c r="BL149" s="19" t="s">
        <v>198</v>
      </c>
      <c r="BM149" s="157" t="s">
        <v>2530</v>
      </c>
    </row>
    <row r="150" spans="1:47" s="2" customFormat="1" ht="18">
      <c r="A150" s="35"/>
      <c r="B150" s="36"/>
      <c r="C150" s="35"/>
      <c r="D150" s="160" t="s">
        <v>229</v>
      </c>
      <c r="E150" s="35"/>
      <c r="F150" s="176" t="s">
        <v>2527</v>
      </c>
      <c r="G150" s="35"/>
      <c r="H150" s="35"/>
      <c r="I150" s="177"/>
      <c r="J150" s="35"/>
      <c r="K150" s="35"/>
      <c r="L150" s="36"/>
      <c r="M150" s="178"/>
      <c r="N150" s="179"/>
      <c r="O150" s="56"/>
      <c r="P150" s="56"/>
      <c r="Q150" s="56"/>
      <c r="R150" s="56"/>
      <c r="S150" s="56"/>
      <c r="T150" s="57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9" t="s">
        <v>229</v>
      </c>
      <c r="AU150" s="19" t="s">
        <v>22</v>
      </c>
    </row>
    <row r="151" spans="1:65" s="2" customFormat="1" ht="14.4" customHeight="1">
      <c r="A151" s="35"/>
      <c r="B151" s="145"/>
      <c r="C151" s="180" t="s">
        <v>388</v>
      </c>
      <c r="D151" s="180" t="s">
        <v>264</v>
      </c>
      <c r="E151" s="181" t="s">
        <v>2531</v>
      </c>
      <c r="F151" s="182" t="s">
        <v>2532</v>
      </c>
      <c r="G151" s="183" t="s">
        <v>391</v>
      </c>
      <c r="H151" s="184">
        <v>48</v>
      </c>
      <c r="I151" s="185"/>
      <c r="J151" s="186">
        <f>ROUND(I151*H151,2)</f>
        <v>0</v>
      </c>
      <c r="K151" s="182" t="s">
        <v>3</v>
      </c>
      <c r="L151" s="187"/>
      <c r="M151" s="188" t="s">
        <v>3</v>
      </c>
      <c r="N151" s="189" t="s">
        <v>52</v>
      </c>
      <c r="O151" s="56"/>
      <c r="P151" s="155">
        <f>O151*H151</f>
        <v>0</v>
      </c>
      <c r="Q151" s="155">
        <v>0.005</v>
      </c>
      <c r="R151" s="155">
        <f>Q151*H151</f>
        <v>0.24</v>
      </c>
      <c r="S151" s="155">
        <v>0</v>
      </c>
      <c r="T151" s="15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57" t="s">
        <v>244</v>
      </c>
      <c r="AT151" s="157" t="s">
        <v>264</v>
      </c>
      <c r="AU151" s="157" t="s">
        <v>22</v>
      </c>
      <c r="AY151" s="19" t="s">
        <v>191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9" t="s">
        <v>88</v>
      </c>
      <c r="BK151" s="158">
        <f>ROUND(I151*H151,2)</f>
        <v>0</v>
      </c>
      <c r="BL151" s="19" t="s">
        <v>198</v>
      </c>
      <c r="BM151" s="157" t="s">
        <v>2533</v>
      </c>
    </row>
    <row r="152" spans="1:47" s="2" customFormat="1" ht="18">
      <c r="A152" s="35"/>
      <c r="B152" s="36"/>
      <c r="C152" s="35"/>
      <c r="D152" s="160" t="s">
        <v>229</v>
      </c>
      <c r="E152" s="35"/>
      <c r="F152" s="176" t="s">
        <v>2527</v>
      </c>
      <c r="G152" s="35"/>
      <c r="H152" s="35"/>
      <c r="I152" s="177"/>
      <c r="J152" s="35"/>
      <c r="K152" s="35"/>
      <c r="L152" s="36"/>
      <c r="M152" s="178"/>
      <c r="N152" s="179"/>
      <c r="O152" s="56"/>
      <c r="P152" s="56"/>
      <c r="Q152" s="56"/>
      <c r="R152" s="56"/>
      <c r="S152" s="56"/>
      <c r="T152" s="57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9" t="s">
        <v>229</v>
      </c>
      <c r="AU152" s="19" t="s">
        <v>22</v>
      </c>
    </row>
    <row r="153" spans="1:65" s="2" customFormat="1" ht="14.4" customHeight="1">
      <c r="A153" s="35"/>
      <c r="B153" s="145"/>
      <c r="C153" s="180" t="s">
        <v>399</v>
      </c>
      <c r="D153" s="180" t="s">
        <v>264</v>
      </c>
      <c r="E153" s="181" t="s">
        <v>2534</v>
      </c>
      <c r="F153" s="182" t="s">
        <v>2535</v>
      </c>
      <c r="G153" s="183" t="s">
        <v>391</v>
      </c>
      <c r="H153" s="184">
        <v>7</v>
      </c>
      <c r="I153" s="185"/>
      <c r="J153" s="186">
        <f>ROUND(I153*H153,2)</f>
        <v>0</v>
      </c>
      <c r="K153" s="182" t="s">
        <v>3</v>
      </c>
      <c r="L153" s="187"/>
      <c r="M153" s="188" t="s">
        <v>3</v>
      </c>
      <c r="N153" s="189" t="s">
        <v>52</v>
      </c>
      <c r="O153" s="56"/>
      <c r="P153" s="155">
        <f>O153*H153</f>
        <v>0</v>
      </c>
      <c r="Q153" s="155">
        <v>3E-05</v>
      </c>
      <c r="R153" s="155">
        <f>Q153*H153</f>
        <v>0.00021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244</v>
      </c>
      <c r="AT153" s="157" t="s">
        <v>264</v>
      </c>
      <c r="AU153" s="157" t="s">
        <v>22</v>
      </c>
      <c r="AY153" s="19" t="s">
        <v>191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198</v>
      </c>
      <c r="BM153" s="157" t="s">
        <v>2536</v>
      </c>
    </row>
    <row r="154" spans="1:47" s="2" customFormat="1" ht="18">
      <c r="A154" s="35"/>
      <c r="B154" s="36"/>
      <c r="C154" s="35"/>
      <c r="D154" s="160" t="s">
        <v>229</v>
      </c>
      <c r="E154" s="35"/>
      <c r="F154" s="176" t="s">
        <v>2537</v>
      </c>
      <c r="G154" s="35"/>
      <c r="H154" s="35"/>
      <c r="I154" s="177"/>
      <c r="J154" s="35"/>
      <c r="K154" s="35"/>
      <c r="L154" s="36"/>
      <c r="M154" s="178"/>
      <c r="N154" s="179"/>
      <c r="O154" s="56"/>
      <c r="P154" s="56"/>
      <c r="Q154" s="56"/>
      <c r="R154" s="56"/>
      <c r="S154" s="56"/>
      <c r="T154" s="57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9" t="s">
        <v>229</v>
      </c>
      <c r="AU154" s="19" t="s">
        <v>22</v>
      </c>
    </row>
    <row r="155" spans="1:65" s="2" customFormat="1" ht="14.4" customHeight="1">
      <c r="A155" s="35"/>
      <c r="B155" s="145"/>
      <c r="C155" s="146" t="s">
        <v>403</v>
      </c>
      <c r="D155" s="146" t="s">
        <v>193</v>
      </c>
      <c r="E155" s="147" t="s">
        <v>2538</v>
      </c>
      <c r="F155" s="148" t="s">
        <v>2539</v>
      </c>
      <c r="G155" s="149" t="s">
        <v>391</v>
      </c>
      <c r="H155" s="150">
        <v>58</v>
      </c>
      <c r="I155" s="151"/>
      <c r="J155" s="152">
        <f>ROUND(I155*H155,2)</f>
        <v>0</v>
      </c>
      <c r="K155" s="148" t="s">
        <v>197</v>
      </c>
      <c r="L155" s="36"/>
      <c r="M155" s="153" t="s">
        <v>3</v>
      </c>
      <c r="N155" s="154" t="s">
        <v>52</v>
      </c>
      <c r="O155" s="56"/>
      <c r="P155" s="155">
        <f>O155*H155</f>
        <v>0</v>
      </c>
      <c r="Q155" s="155">
        <v>6E-05</v>
      </c>
      <c r="R155" s="155">
        <f>Q155*H155</f>
        <v>0.00348</v>
      </c>
      <c r="S155" s="155">
        <v>0</v>
      </c>
      <c r="T155" s="15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57" t="s">
        <v>198</v>
      </c>
      <c r="AT155" s="157" t="s">
        <v>193</v>
      </c>
      <c r="AU155" s="157" t="s">
        <v>22</v>
      </c>
      <c r="AY155" s="19" t="s">
        <v>191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9" t="s">
        <v>88</v>
      </c>
      <c r="BK155" s="158">
        <f>ROUND(I155*H155,2)</f>
        <v>0</v>
      </c>
      <c r="BL155" s="19" t="s">
        <v>198</v>
      </c>
      <c r="BM155" s="157" t="s">
        <v>2540</v>
      </c>
    </row>
    <row r="156" spans="1:65" s="2" customFormat="1" ht="14.4" customHeight="1">
      <c r="A156" s="35"/>
      <c r="B156" s="145"/>
      <c r="C156" s="180" t="s">
        <v>407</v>
      </c>
      <c r="D156" s="180" t="s">
        <v>264</v>
      </c>
      <c r="E156" s="181" t="s">
        <v>2541</v>
      </c>
      <c r="F156" s="182" t="s">
        <v>2542</v>
      </c>
      <c r="G156" s="183" t="s">
        <v>391</v>
      </c>
      <c r="H156" s="184">
        <v>174</v>
      </c>
      <c r="I156" s="185"/>
      <c r="J156" s="186">
        <f>ROUND(I156*H156,2)</f>
        <v>0</v>
      </c>
      <c r="K156" s="182" t="s">
        <v>197</v>
      </c>
      <c r="L156" s="187"/>
      <c r="M156" s="188" t="s">
        <v>3</v>
      </c>
      <c r="N156" s="189" t="s">
        <v>52</v>
      </c>
      <c r="O156" s="56"/>
      <c r="P156" s="155">
        <f>O156*H156</f>
        <v>0</v>
      </c>
      <c r="Q156" s="155">
        <v>0.00709</v>
      </c>
      <c r="R156" s="155">
        <f>Q156*H156</f>
        <v>1.23366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244</v>
      </c>
      <c r="AT156" s="157" t="s">
        <v>264</v>
      </c>
      <c r="AU156" s="157" t="s">
        <v>22</v>
      </c>
      <c r="AY156" s="19" t="s">
        <v>191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198</v>
      </c>
      <c r="BM156" s="157" t="s">
        <v>2543</v>
      </c>
    </row>
    <row r="157" spans="1:65" s="2" customFormat="1" ht="24.15" customHeight="1">
      <c r="A157" s="35"/>
      <c r="B157" s="145"/>
      <c r="C157" s="146" t="s">
        <v>411</v>
      </c>
      <c r="D157" s="146" t="s">
        <v>193</v>
      </c>
      <c r="E157" s="147" t="s">
        <v>2544</v>
      </c>
      <c r="F157" s="148" t="s">
        <v>2545</v>
      </c>
      <c r="G157" s="149" t="s">
        <v>196</v>
      </c>
      <c r="H157" s="150">
        <v>4483.6</v>
      </c>
      <c r="I157" s="151"/>
      <c r="J157" s="152">
        <f>ROUND(I157*H157,2)</f>
        <v>0</v>
      </c>
      <c r="K157" s="148" t="s">
        <v>197</v>
      </c>
      <c r="L157" s="36"/>
      <c r="M157" s="153" t="s">
        <v>3</v>
      </c>
      <c r="N157" s="154" t="s">
        <v>52</v>
      </c>
      <c r="O157" s="56"/>
      <c r="P157" s="155">
        <f>O157*H157</f>
        <v>0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57" t="s">
        <v>198</v>
      </c>
      <c r="AT157" s="157" t="s">
        <v>193</v>
      </c>
      <c r="AU157" s="157" t="s">
        <v>22</v>
      </c>
      <c r="AY157" s="19" t="s">
        <v>191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9" t="s">
        <v>88</v>
      </c>
      <c r="BK157" s="158">
        <f>ROUND(I157*H157,2)</f>
        <v>0</v>
      </c>
      <c r="BL157" s="19" t="s">
        <v>198</v>
      </c>
      <c r="BM157" s="157" t="s">
        <v>2546</v>
      </c>
    </row>
    <row r="158" spans="1:47" s="2" customFormat="1" ht="18">
      <c r="A158" s="35"/>
      <c r="B158" s="36"/>
      <c r="C158" s="35"/>
      <c r="D158" s="160" t="s">
        <v>229</v>
      </c>
      <c r="E158" s="35"/>
      <c r="F158" s="176" t="s">
        <v>2547</v>
      </c>
      <c r="G158" s="35"/>
      <c r="H158" s="35"/>
      <c r="I158" s="177"/>
      <c r="J158" s="35"/>
      <c r="K158" s="35"/>
      <c r="L158" s="36"/>
      <c r="M158" s="178"/>
      <c r="N158" s="179"/>
      <c r="O158" s="56"/>
      <c r="P158" s="56"/>
      <c r="Q158" s="56"/>
      <c r="R158" s="56"/>
      <c r="S158" s="56"/>
      <c r="T158" s="57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9" t="s">
        <v>229</v>
      </c>
      <c r="AU158" s="19" t="s">
        <v>22</v>
      </c>
    </row>
    <row r="159" spans="2:51" s="13" customFormat="1" ht="10">
      <c r="B159" s="159"/>
      <c r="D159" s="160" t="s">
        <v>200</v>
      </c>
      <c r="E159" s="161" t="s">
        <v>3</v>
      </c>
      <c r="F159" s="162" t="s">
        <v>2435</v>
      </c>
      <c r="H159" s="163">
        <v>4032</v>
      </c>
      <c r="I159" s="164"/>
      <c r="L159" s="159"/>
      <c r="M159" s="165"/>
      <c r="N159" s="166"/>
      <c r="O159" s="166"/>
      <c r="P159" s="166"/>
      <c r="Q159" s="166"/>
      <c r="R159" s="166"/>
      <c r="S159" s="166"/>
      <c r="T159" s="167"/>
      <c r="AT159" s="161" t="s">
        <v>200</v>
      </c>
      <c r="AU159" s="161" t="s">
        <v>22</v>
      </c>
      <c r="AV159" s="13" t="s">
        <v>22</v>
      </c>
      <c r="AW159" s="13" t="s">
        <v>41</v>
      </c>
      <c r="AX159" s="13" t="s">
        <v>81</v>
      </c>
      <c r="AY159" s="161" t="s">
        <v>191</v>
      </c>
    </row>
    <row r="160" spans="2:51" s="13" customFormat="1" ht="10">
      <c r="B160" s="159"/>
      <c r="D160" s="160" t="s">
        <v>200</v>
      </c>
      <c r="E160" s="161" t="s">
        <v>3</v>
      </c>
      <c r="F160" s="162" t="s">
        <v>2436</v>
      </c>
      <c r="H160" s="163">
        <v>451.6</v>
      </c>
      <c r="I160" s="164"/>
      <c r="L160" s="159"/>
      <c r="M160" s="165"/>
      <c r="N160" s="166"/>
      <c r="O160" s="166"/>
      <c r="P160" s="166"/>
      <c r="Q160" s="166"/>
      <c r="R160" s="166"/>
      <c r="S160" s="166"/>
      <c r="T160" s="167"/>
      <c r="AT160" s="161" t="s">
        <v>200</v>
      </c>
      <c r="AU160" s="161" t="s">
        <v>22</v>
      </c>
      <c r="AV160" s="13" t="s">
        <v>22</v>
      </c>
      <c r="AW160" s="13" t="s">
        <v>41</v>
      </c>
      <c r="AX160" s="13" t="s">
        <v>81</v>
      </c>
      <c r="AY160" s="161" t="s">
        <v>191</v>
      </c>
    </row>
    <row r="161" spans="2:51" s="14" customFormat="1" ht="10">
      <c r="B161" s="168"/>
      <c r="D161" s="160" t="s">
        <v>200</v>
      </c>
      <c r="E161" s="169" t="s">
        <v>3</v>
      </c>
      <c r="F161" s="170" t="s">
        <v>205</v>
      </c>
      <c r="H161" s="171">
        <v>4483.6</v>
      </c>
      <c r="I161" s="172"/>
      <c r="L161" s="168"/>
      <c r="M161" s="173"/>
      <c r="N161" s="174"/>
      <c r="O161" s="174"/>
      <c r="P161" s="174"/>
      <c r="Q161" s="174"/>
      <c r="R161" s="174"/>
      <c r="S161" s="174"/>
      <c r="T161" s="175"/>
      <c r="AT161" s="169" t="s">
        <v>200</v>
      </c>
      <c r="AU161" s="169" t="s">
        <v>22</v>
      </c>
      <c r="AV161" s="14" t="s">
        <v>198</v>
      </c>
      <c r="AW161" s="14" t="s">
        <v>41</v>
      </c>
      <c r="AX161" s="14" t="s">
        <v>88</v>
      </c>
      <c r="AY161" s="169" t="s">
        <v>191</v>
      </c>
    </row>
    <row r="162" spans="1:65" s="2" customFormat="1" ht="14.4" customHeight="1">
      <c r="A162" s="35"/>
      <c r="B162" s="145"/>
      <c r="C162" s="146" t="s">
        <v>415</v>
      </c>
      <c r="D162" s="146" t="s">
        <v>193</v>
      </c>
      <c r="E162" s="147" t="s">
        <v>2548</v>
      </c>
      <c r="F162" s="148" t="s">
        <v>2549</v>
      </c>
      <c r="G162" s="149" t="s">
        <v>196</v>
      </c>
      <c r="H162" s="150">
        <v>4032</v>
      </c>
      <c r="I162" s="151"/>
      <c r="J162" s="152">
        <f>ROUND(I162*H162,2)</f>
        <v>0</v>
      </c>
      <c r="K162" s="148" t="s">
        <v>197</v>
      </c>
      <c r="L162" s="36"/>
      <c r="M162" s="153" t="s">
        <v>3</v>
      </c>
      <c r="N162" s="154" t="s">
        <v>52</v>
      </c>
      <c r="O162" s="56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57" t="s">
        <v>198</v>
      </c>
      <c r="AT162" s="157" t="s">
        <v>193</v>
      </c>
      <c r="AU162" s="157" t="s">
        <v>22</v>
      </c>
      <c r="AY162" s="19" t="s">
        <v>191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9" t="s">
        <v>88</v>
      </c>
      <c r="BK162" s="158">
        <f>ROUND(I162*H162,2)</f>
        <v>0</v>
      </c>
      <c r="BL162" s="19" t="s">
        <v>198</v>
      </c>
      <c r="BM162" s="157" t="s">
        <v>2550</v>
      </c>
    </row>
    <row r="163" spans="2:51" s="13" customFormat="1" ht="10">
      <c r="B163" s="159"/>
      <c r="D163" s="160" t="s">
        <v>200</v>
      </c>
      <c r="E163" s="161" t="s">
        <v>3</v>
      </c>
      <c r="F163" s="162" t="s">
        <v>2435</v>
      </c>
      <c r="H163" s="163">
        <v>4032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200</v>
      </c>
      <c r="AU163" s="161" t="s">
        <v>22</v>
      </c>
      <c r="AV163" s="13" t="s">
        <v>22</v>
      </c>
      <c r="AW163" s="13" t="s">
        <v>41</v>
      </c>
      <c r="AX163" s="13" t="s">
        <v>88</v>
      </c>
      <c r="AY163" s="161" t="s">
        <v>191</v>
      </c>
    </row>
    <row r="164" spans="1:65" s="2" customFormat="1" ht="14.4" customHeight="1">
      <c r="A164" s="35"/>
      <c r="B164" s="145"/>
      <c r="C164" s="146" t="s">
        <v>419</v>
      </c>
      <c r="D164" s="146" t="s">
        <v>193</v>
      </c>
      <c r="E164" s="147" t="s">
        <v>2551</v>
      </c>
      <c r="F164" s="148" t="s">
        <v>2552</v>
      </c>
      <c r="G164" s="149" t="s">
        <v>391</v>
      </c>
      <c r="H164" s="150">
        <v>58</v>
      </c>
      <c r="I164" s="151"/>
      <c r="J164" s="152">
        <f>ROUND(I164*H164,2)</f>
        <v>0</v>
      </c>
      <c r="K164" s="148" t="s">
        <v>197</v>
      </c>
      <c r="L164" s="36"/>
      <c r="M164" s="153" t="s">
        <v>3</v>
      </c>
      <c r="N164" s="154" t="s">
        <v>52</v>
      </c>
      <c r="O164" s="56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198</v>
      </c>
      <c r="AT164" s="157" t="s">
        <v>193</v>
      </c>
      <c r="AU164" s="157" t="s">
        <v>22</v>
      </c>
      <c r="AY164" s="19" t="s">
        <v>191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9" t="s">
        <v>88</v>
      </c>
      <c r="BK164" s="158">
        <f>ROUND(I164*H164,2)</f>
        <v>0</v>
      </c>
      <c r="BL164" s="19" t="s">
        <v>198</v>
      </c>
      <c r="BM164" s="157" t="s">
        <v>2553</v>
      </c>
    </row>
    <row r="165" spans="1:65" s="2" customFormat="1" ht="14.4" customHeight="1">
      <c r="A165" s="35"/>
      <c r="B165" s="145"/>
      <c r="C165" s="146" t="s">
        <v>433</v>
      </c>
      <c r="D165" s="146" t="s">
        <v>193</v>
      </c>
      <c r="E165" s="147" t="s">
        <v>2554</v>
      </c>
      <c r="F165" s="148" t="s">
        <v>2555</v>
      </c>
      <c r="G165" s="149" t="s">
        <v>196</v>
      </c>
      <c r="H165" s="150">
        <v>451.6</v>
      </c>
      <c r="I165" s="151"/>
      <c r="J165" s="152">
        <f>ROUND(I165*H165,2)</f>
        <v>0</v>
      </c>
      <c r="K165" s="148" t="s">
        <v>197</v>
      </c>
      <c r="L165" s="36"/>
      <c r="M165" s="153" t="s">
        <v>3</v>
      </c>
      <c r="N165" s="154" t="s">
        <v>52</v>
      </c>
      <c r="O165" s="56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198</v>
      </c>
      <c r="AT165" s="157" t="s">
        <v>193</v>
      </c>
      <c r="AU165" s="157" t="s">
        <v>22</v>
      </c>
      <c r="AY165" s="19" t="s">
        <v>191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9" t="s">
        <v>88</v>
      </c>
      <c r="BK165" s="158">
        <f>ROUND(I165*H165,2)</f>
        <v>0</v>
      </c>
      <c r="BL165" s="19" t="s">
        <v>198</v>
      </c>
      <c r="BM165" s="157" t="s">
        <v>2556</v>
      </c>
    </row>
    <row r="166" spans="1:47" s="2" customFormat="1" ht="18">
      <c r="A166" s="35"/>
      <c r="B166" s="36"/>
      <c r="C166" s="35"/>
      <c r="D166" s="160" t="s">
        <v>229</v>
      </c>
      <c r="E166" s="35"/>
      <c r="F166" s="176" t="s">
        <v>2557</v>
      </c>
      <c r="G166" s="35"/>
      <c r="H166" s="35"/>
      <c r="I166" s="177"/>
      <c r="J166" s="35"/>
      <c r="K166" s="35"/>
      <c r="L166" s="36"/>
      <c r="M166" s="178"/>
      <c r="N166" s="179"/>
      <c r="O166" s="56"/>
      <c r="P166" s="56"/>
      <c r="Q166" s="56"/>
      <c r="R166" s="56"/>
      <c r="S166" s="56"/>
      <c r="T166" s="57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9" t="s">
        <v>229</v>
      </c>
      <c r="AU166" s="19" t="s">
        <v>22</v>
      </c>
    </row>
    <row r="167" spans="2:51" s="13" customFormat="1" ht="10">
      <c r="B167" s="159"/>
      <c r="D167" s="160" t="s">
        <v>200</v>
      </c>
      <c r="E167" s="161" t="s">
        <v>3</v>
      </c>
      <c r="F167" s="162" t="s">
        <v>2558</v>
      </c>
      <c r="H167" s="163">
        <v>451.6</v>
      </c>
      <c r="I167" s="164"/>
      <c r="L167" s="159"/>
      <c r="M167" s="165"/>
      <c r="N167" s="166"/>
      <c r="O167" s="166"/>
      <c r="P167" s="166"/>
      <c r="Q167" s="166"/>
      <c r="R167" s="166"/>
      <c r="S167" s="166"/>
      <c r="T167" s="167"/>
      <c r="AT167" s="161" t="s">
        <v>200</v>
      </c>
      <c r="AU167" s="161" t="s">
        <v>22</v>
      </c>
      <c r="AV167" s="13" t="s">
        <v>22</v>
      </c>
      <c r="AW167" s="13" t="s">
        <v>41</v>
      </c>
      <c r="AX167" s="13" t="s">
        <v>88</v>
      </c>
      <c r="AY167" s="161" t="s">
        <v>191</v>
      </c>
    </row>
    <row r="168" spans="1:65" s="2" customFormat="1" ht="14.4" customHeight="1">
      <c r="A168" s="35"/>
      <c r="B168" s="145"/>
      <c r="C168" s="180" t="s">
        <v>438</v>
      </c>
      <c r="D168" s="180" t="s">
        <v>264</v>
      </c>
      <c r="E168" s="181" t="s">
        <v>2559</v>
      </c>
      <c r="F168" s="182" t="s">
        <v>2560</v>
      </c>
      <c r="G168" s="183" t="s">
        <v>208</v>
      </c>
      <c r="H168" s="184">
        <v>54.192</v>
      </c>
      <c r="I168" s="185"/>
      <c r="J168" s="186">
        <f>ROUND(I168*H168,2)</f>
        <v>0</v>
      </c>
      <c r="K168" s="182" t="s">
        <v>197</v>
      </c>
      <c r="L168" s="187"/>
      <c r="M168" s="188" t="s">
        <v>3</v>
      </c>
      <c r="N168" s="189" t="s">
        <v>52</v>
      </c>
      <c r="O168" s="56"/>
      <c r="P168" s="155">
        <f>O168*H168</f>
        <v>0</v>
      </c>
      <c r="Q168" s="155">
        <v>0.2</v>
      </c>
      <c r="R168" s="155">
        <f>Q168*H168</f>
        <v>10.8384</v>
      </c>
      <c r="S168" s="155">
        <v>0</v>
      </c>
      <c r="T168" s="15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57" t="s">
        <v>244</v>
      </c>
      <c r="AT168" s="157" t="s">
        <v>264</v>
      </c>
      <c r="AU168" s="157" t="s">
        <v>22</v>
      </c>
      <c r="AY168" s="19" t="s">
        <v>191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19" t="s">
        <v>88</v>
      </c>
      <c r="BK168" s="158">
        <f>ROUND(I168*H168,2)</f>
        <v>0</v>
      </c>
      <c r="BL168" s="19" t="s">
        <v>198</v>
      </c>
      <c r="BM168" s="157" t="s">
        <v>2561</v>
      </c>
    </row>
    <row r="169" spans="2:51" s="13" customFormat="1" ht="10">
      <c r="B169" s="159"/>
      <c r="D169" s="160" t="s">
        <v>200</v>
      </c>
      <c r="E169" s="161" t="s">
        <v>3</v>
      </c>
      <c r="F169" s="162" t="s">
        <v>2562</v>
      </c>
      <c r="H169" s="163">
        <v>54.192</v>
      </c>
      <c r="I169" s="164"/>
      <c r="L169" s="159"/>
      <c r="M169" s="165"/>
      <c r="N169" s="166"/>
      <c r="O169" s="166"/>
      <c r="P169" s="166"/>
      <c r="Q169" s="166"/>
      <c r="R169" s="166"/>
      <c r="S169" s="166"/>
      <c r="T169" s="167"/>
      <c r="AT169" s="161" t="s">
        <v>200</v>
      </c>
      <c r="AU169" s="161" t="s">
        <v>22</v>
      </c>
      <c r="AV169" s="13" t="s">
        <v>22</v>
      </c>
      <c r="AW169" s="13" t="s">
        <v>41</v>
      </c>
      <c r="AX169" s="13" t="s">
        <v>88</v>
      </c>
      <c r="AY169" s="161" t="s">
        <v>191</v>
      </c>
    </row>
    <row r="170" spans="1:65" s="2" customFormat="1" ht="14.4" customHeight="1">
      <c r="A170" s="35"/>
      <c r="B170" s="145"/>
      <c r="C170" s="146" t="s">
        <v>442</v>
      </c>
      <c r="D170" s="146" t="s">
        <v>193</v>
      </c>
      <c r="E170" s="147" t="s">
        <v>2563</v>
      </c>
      <c r="F170" s="148" t="s">
        <v>2564</v>
      </c>
      <c r="G170" s="149" t="s">
        <v>252</v>
      </c>
      <c r="H170" s="150">
        <v>0.403</v>
      </c>
      <c r="I170" s="151"/>
      <c r="J170" s="152">
        <f>ROUND(I170*H170,2)</f>
        <v>0</v>
      </c>
      <c r="K170" s="148" t="s">
        <v>197</v>
      </c>
      <c r="L170" s="36"/>
      <c r="M170" s="153" t="s">
        <v>3</v>
      </c>
      <c r="N170" s="154" t="s">
        <v>52</v>
      </c>
      <c r="O170" s="56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57" t="s">
        <v>198</v>
      </c>
      <c r="AT170" s="157" t="s">
        <v>193</v>
      </c>
      <c r="AU170" s="157" t="s">
        <v>22</v>
      </c>
      <c r="AY170" s="19" t="s">
        <v>191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9" t="s">
        <v>88</v>
      </c>
      <c r="BK170" s="158">
        <f>ROUND(I170*H170,2)</f>
        <v>0</v>
      </c>
      <c r="BL170" s="19" t="s">
        <v>198</v>
      </c>
      <c r="BM170" s="157" t="s">
        <v>2565</v>
      </c>
    </row>
    <row r="171" spans="2:51" s="13" customFormat="1" ht="10">
      <c r="B171" s="159"/>
      <c r="D171" s="160" t="s">
        <v>200</v>
      </c>
      <c r="E171" s="161" t="s">
        <v>3</v>
      </c>
      <c r="F171" s="162" t="s">
        <v>2566</v>
      </c>
      <c r="H171" s="163">
        <v>0.403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200</v>
      </c>
      <c r="AU171" s="161" t="s">
        <v>22</v>
      </c>
      <c r="AV171" s="13" t="s">
        <v>22</v>
      </c>
      <c r="AW171" s="13" t="s">
        <v>41</v>
      </c>
      <c r="AX171" s="13" t="s">
        <v>88</v>
      </c>
      <c r="AY171" s="161" t="s">
        <v>191</v>
      </c>
    </row>
    <row r="172" spans="1:65" s="2" customFormat="1" ht="14.4" customHeight="1">
      <c r="A172" s="35"/>
      <c r="B172" s="145"/>
      <c r="C172" s="180" t="s">
        <v>30</v>
      </c>
      <c r="D172" s="180" t="s">
        <v>264</v>
      </c>
      <c r="E172" s="181" t="s">
        <v>2567</v>
      </c>
      <c r="F172" s="182" t="s">
        <v>2568</v>
      </c>
      <c r="G172" s="183" t="s">
        <v>2359</v>
      </c>
      <c r="H172" s="184">
        <v>403</v>
      </c>
      <c r="I172" s="185"/>
      <c r="J172" s="186">
        <f>ROUND(I172*H172,2)</f>
        <v>0</v>
      </c>
      <c r="K172" s="182" t="s">
        <v>197</v>
      </c>
      <c r="L172" s="187"/>
      <c r="M172" s="188" t="s">
        <v>3</v>
      </c>
      <c r="N172" s="189" t="s">
        <v>52</v>
      </c>
      <c r="O172" s="56"/>
      <c r="P172" s="155">
        <f>O172*H172</f>
        <v>0</v>
      </c>
      <c r="Q172" s="155">
        <v>0.001</v>
      </c>
      <c r="R172" s="155">
        <f>Q172*H172</f>
        <v>0.403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244</v>
      </c>
      <c r="AT172" s="157" t="s">
        <v>264</v>
      </c>
      <c r="AU172" s="157" t="s">
        <v>22</v>
      </c>
      <c r="AY172" s="19" t="s">
        <v>191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198</v>
      </c>
      <c r="BM172" s="157" t="s">
        <v>2569</v>
      </c>
    </row>
    <row r="173" spans="1:65" s="2" customFormat="1" ht="14.4" customHeight="1">
      <c r="A173" s="35"/>
      <c r="B173" s="145"/>
      <c r="C173" s="146" t="s">
        <v>451</v>
      </c>
      <c r="D173" s="146" t="s">
        <v>193</v>
      </c>
      <c r="E173" s="147" t="s">
        <v>2570</v>
      </c>
      <c r="F173" s="148" t="s">
        <v>2571</v>
      </c>
      <c r="G173" s="149" t="s">
        <v>208</v>
      </c>
      <c r="H173" s="150">
        <v>67.206</v>
      </c>
      <c r="I173" s="151"/>
      <c r="J173" s="152">
        <f>ROUND(I173*H173,2)</f>
        <v>0</v>
      </c>
      <c r="K173" s="148" t="s">
        <v>197</v>
      </c>
      <c r="L173" s="36"/>
      <c r="M173" s="153" t="s">
        <v>3</v>
      </c>
      <c r="N173" s="154" t="s">
        <v>52</v>
      </c>
      <c r="O173" s="56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57" t="s">
        <v>198</v>
      </c>
      <c r="AT173" s="157" t="s">
        <v>193</v>
      </c>
      <c r="AU173" s="157" t="s">
        <v>22</v>
      </c>
      <c r="AY173" s="19" t="s">
        <v>191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9" t="s">
        <v>88</v>
      </c>
      <c r="BK173" s="158">
        <f>ROUND(I173*H173,2)</f>
        <v>0</v>
      </c>
      <c r="BL173" s="19" t="s">
        <v>198</v>
      </c>
      <c r="BM173" s="157" t="s">
        <v>2572</v>
      </c>
    </row>
    <row r="174" spans="2:51" s="13" customFormat="1" ht="10">
      <c r="B174" s="159"/>
      <c r="D174" s="160" t="s">
        <v>200</v>
      </c>
      <c r="E174" s="161" t="s">
        <v>3</v>
      </c>
      <c r="F174" s="162" t="s">
        <v>2573</v>
      </c>
      <c r="H174" s="163">
        <v>4.032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200</v>
      </c>
      <c r="AU174" s="161" t="s">
        <v>22</v>
      </c>
      <c r="AV174" s="13" t="s">
        <v>22</v>
      </c>
      <c r="AW174" s="13" t="s">
        <v>41</v>
      </c>
      <c r="AX174" s="13" t="s">
        <v>81</v>
      </c>
      <c r="AY174" s="161" t="s">
        <v>191</v>
      </c>
    </row>
    <row r="175" spans="2:51" s="13" customFormat="1" ht="10">
      <c r="B175" s="159"/>
      <c r="D175" s="160" t="s">
        <v>200</v>
      </c>
      <c r="E175" s="161" t="s">
        <v>3</v>
      </c>
      <c r="F175" s="162" t="s">
        <v>2574</v>
      </c>
      <c r="H175" s="163">
        <v>5.8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200</v>
      </c>
      <c r="AU175" s="161" t="s">
        <v>22</v>
      </c>
      <c r="AV175" s="13" t="s">
        <v>22</v>
      </c>
      <c r="AW175" s="13" t="s">
        <v>41</v>
      </c>
      <c r="AX175" s="13" t="s">
        <v>81</v>
      </c>
      <c r="AY175" s="161" t="s">
        <v>191</v>
      </c>
    </row>
    <row r="176" spans="2:51" s="13" customFormat="1" ht="10">
      <c r="B176" s="159"/>
      <c r="D176" s="160" t="s">
        <v>200</v>
      </c>
      <c r="E176" s="161" t="s">
        <v>3</v>
      </c>
      <c r="F176" s="162" t="s">
        <v>2575</v>
      </c>
      <c r="H176" s="163">
        <v>11.96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200</v>
      </c>
      <c r="AU176" s="161" t="s">
        <v>22</v>
      </c>
      <c r="AV176" s="13" t="s">
        <v>22</v>
      </c>
      <c r="AW176" s="13" t="s">
        <v>41</v>
      </c>
      <c r="AX176" s="13" t="s">
        <v>81</v>
      </c>
      <c r="AY176" s="161" t="s">
        <v>191</v>
      </c>
    </row>
    <row r="177" spans="2:51" s="13" customFormat="1" ht="10">
      <c r="B177" s="159"/>
      <c r="D177" s="160" t="s">
        <v>200</v>
      </c>
      <c r="E177" s="161" t="s">
        <v>3</v>
      </c>
      <c r="F177" s="162" t="s">
        <v>2576</v>
      </c>
      <c r="H177" s="163">
        <v>0.61</v>
      </c>
      <c r="I177" s="164"/>
      <c r="L177" s="159"/>
      <c r="M177" s="165"/>
      <c r="N177" s="166"/>
      <c r="O177" s="166"/>
      <c r="P177" s="166"/>
      <c r="Q177" s="166"/>
      <c r="R177" s="166"/>
      <c r="S177" s="166"/>
      <c r="T177" s="167"/>
      <c r="AT177" s="161" t="s">
        <v>200</v>
      </c>
      <c r="AU177" s="161" t="s">
        <v>22</v>
      </c>
      <c r="AV177" s="13" t="s">
        <v>22</v>
      </c>
      <c r="AW177" s="13" t="s">
        <v>41</v>
      </c>
      <c r="AX177" s="13" t="s">
        <v>81</v>
      </c>
      <c r="AY177" s="161" t="s">
        <v>191</v>
      </c>
    </row>
    <row r="178" spans="2:51" s="14" customFormat="1" ht="10">
      <c r="B178" s="168"/>
      <c r="D178" s="160" t="s">
        <v>200</v>
      </c>
      <c r="E178" s="169" t="s">
        <v>3</v>
      </c>
      <c r="F178" s="170" t="s">
        <v>205</v>
      </c>
      <c r="H178" s="171">
        <v>22.402</v>
      </c>
      <c r="I178" s="172"/>
      <c r="L178" s="168"/>
      <c r="M178" s="173"/>
      <c r="N178" s="174"/>
      <c r="O178" s="174"/>
      <c r="P178" s="174"/>
      <c r="Q178" s="174"/>
      <c r="R178" s="174"/>
      <c r="S178" s="174"/>
      <c r="T178" s="175"/>
      <c r="AT178" s="169" t="s">
        <v>200</v>
      </c>
      <c r="AU178" s="169" t="s">
        <v>22</v>
      </c>
      <c r="AV178" s="14" t="s">
        <v>198</v>
      </c>
      <c r="AW178" s="14" t="s">
        <v>41</v>
      </c>
      <c r="AX178" s="14" t="s">
        <v>81</v>
      </c>
      <c r="AY178" s="169" t="s">
        <v>191</v>
      </c>
    </row>
    <row r="179" spans="2:51" s="13" customFormat="1" ht="10">
      <c r="B179" s="159"/>
      <c r="D179" s="160" t="s">
        <v>200</v>
      </c>
      <c r="E179" s="161" t="s">
        <v>3</v>
      </c>
      <c r="F179" s="162" t="s">
        <v>2577</v>
      </c>
      <c r="H179" s="163">
        <v>67.206</v>
      </c>
      <c r="I179" s="164"/>
      <c r="L179" s="159"/>
      <c r="M179" s="165"/>
      <c r="N179" s="166"/>
      <c r="O179" s="166"/>
      <c r="P179" s="166"/>
      <c r="Q179" s="166"/>
      <c r="R179" s="166"/>
      <c r="S179" s="166"/>
      <c r="T179" s="167"/>
      <c r="AT179" s="161" t="s">
        <v>200</v>
      </c>
      <c r="AU179" s="161" t="s">
        <v>22</v>
      </c>
      <c r="AV179" s="13" t="s">
        <v>22</v>
      </c>
      <c r="AW179" s="13" t="s">
        <v>41</v>
      </c>
      <c r="AX179" s="13" t="s">
        <v>88</v>
      </c>
      <c r="AY179" s="161" t="s">
        <v>191</v>
      </c>
    </row>
    <row r="180" spans="1:65" s="2" customFormat="1" ht="14.4" customHeight="1">
      <c r="A180" s="35"/>
      <c r="B180" s="145"/>
      <c r="C180" s="146" t="s">
        <v>455</v>
      </c>
      <c r="D180" s="146" t="s">
        <v>193</v>
      </c>
      <c r="E180" s="147" t="s">
        <v>2578</v>
      </c>
      <c r="F180" s="148" t="s">
        <v>2579</v>
      </c>
      <c r="G180" s="149" t="s">
        <v>2380</v>
      </c>
      <c r="H180" s="150">
        <v>1</v>
      </c>
      <c r="I180" s="151"/>
      <c r="J180" s="152">
        <f>ROUND(I180*H180,2)</f>
        <v>0</v>
      </c>
      <c r="K180" s="148" t="s">
        <v>3</v>
      </c>
      <c r="L180" s="36"/>
      <c r="M180" s="153" t="s">
        <v>3</v>
      </c>
      <c r="N180" s="154" t="s">
        <v>52</v>
      </c>
      <c r="O180" s="56"/>
      <c r="P180" s="155">
        <f>O180*H180</f>
        <v>0</v>
      </c>
      <c r="Q180" s="155">
        <v>0</v>
      </c>
      <c r="R180" s="155">
        <f>Q180*H180</f>
        <v>0</v>
      </c>
      <c r="S180" s="155">
        <v>0</v>
      </c>
      <c r="T180" s="15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57" t="s">
        <v>198</v>
      </c>
      <c r="AT180" s="157" t="s">
        <v>193</v>
      </c>
      <c r="AU180" s="157" t="s">
        <v>22</v>
      </c>
      <c r="AY180" s="19" t="s">
        <v>191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9" t="s">
        <v>88</v>
      </c>
      <c r="BK180" s="158">
        <f>ROUND(I180*H180,2)</f>
        <v>0</v>
      </c>
      <c r="BL180" s="19" t="s">
        <v>198</v>
      </c>
      <c r="BM180" s="157" t="s">
        <v>2580</v>
      </c>
    </row>
    <row r="181" spans="1:47" s="2" customFormat="1" ht="81">
      <c r="A181" s="35"/>
      <c r="B181" s="36"/>
      <c r="C181" s="35"/>
      <c r="D181" s="160" t="s">
        <v>229</v>
      </c>
      <c r="E181" s="35"/>
      <c r="F181" s="176" t="s">
        <v>2581</v>
      </c>
      <c r="G181" s="35"/>
      <c r="H181" s="35"/>
      <c r="I181" s="177"/>
      <c r="J181" s="35"/>
      <c r="K181" s="35"/>
      <c r="L181" s="36"/>
      <c r="M181" s="178"/>
      <c r="N181" s="179"/>
      <c r="O181" s="56"/>
      <c r="P181" s="56"/>
      <c r="Q181" s="56"/>
      <c r="R181" s="56"/>
      <c r="S181" s="56"/>
      <c r="T181" s="57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9" t="s">
        <v>229</v>
      </c>
      <c r="AU181" s="19" t="s">
        <v>22</v>
      </c>
    </row>
    <row r="182" spans="2:63" s="12" customFormat="1" ht="22.75" customHeight="1">
      <c r="B182" s="132"/>
      <c r="D182" s="133" t="s">
        <v>80</v>
      </c>
      <c r="E182" s="143" t="s">
        <v>465</v>
      </c>
      <c r="F182" s="143" t="s">
        <v>466</v>
      </c>
      <c r="I182" s="135"/>
      <c r="J182" s="144">
        <f>BK182</f>
        <v>0</v>
      </c>
      <c r="L182" s="132"/>
      <c r="M182" s="137"/>
      <c r="N182" s="138"/>
      <c r="O182" s="138"/>
      <c r="P182" s="139">
        <f>SUM(P183:P185)</f>
        <v>0</v>
      </c>
      <c r="Q182" s="138"/>
      <c r="R182" s="139">
        <f>SUM(R183:R185)</f>
        <v>0</v>
      </c>
      <c r="S182" s="138"/>
      <c r="T182" s="140">
        <f>SUM(T183:T185)</f>
        <v>0</v>
      </c>
      <c r="AR182" s="133" t="s">
        <v>88</v>
      </c>
      <c r="AT182" s="141" t="s">
        <v>80</v>
      </c>
      <c r="AU182" s="141" t="s">
        <v>88</v>
      </c>
      <c r="AY182" s="133" t="s">
        <v>191</v>
      </c>
      <c r="BK182" s="142">
        <f>SUM(BK183:BK185)</f>
        <v>0</v>
      </c>
    </row>
    <row r="183" spans="1:65" s="2" customFormat="1" ht="24.15" customHeight="1">
      <c r="A183" s="35"/>
      <c r="B183" s="145"/>
      <c r="C183" s="146" t="s">
        <v>460</v>
      </c>
      <c r="D183" s="146" t="s">
        <v>193</v>
      </c>
      <c r="E183" s="147" t="s">
        <v>2582</v>
      </c>
      <c r="F183" s="148" t="s">
        <v>2583</v>
      </c>
      <c r="G183" s="149" t="s">
        <v>252</v>
      </c>
      <c r="H183" s="150">
        <v>17.917</v>
      </c>
      <c r="I183" s="151"/>
      <c r="J183" s="152">
        <f>ROUND(I183*H183,2)</f>
        <v>0</v>
      </c>
      <c r="K183" s="148" t="s">
        <v>197</v>
      </c>
      <c r="L183" s="36"/>
      <c r="M183" s="153" t="s">
        <v>3</v>
      </c>
      <c r="N183" s="154" t="s">
        <v>52</v>
      </c>
      <c r="O183" s="56"/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57" t="s">
        <v>198</v>
      </c>
      <c r="AT183" s="157" t="s">
        <v>193</v>
      </c>
      <c r="AU183" s="157" t="s">
        <v>22</v>
      </c>
      <c r="AY183" s="19" t="s">
        <v>191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9" t="s">
        <v>88</v>
      </c>
      <c r="BK183" s="158">
        <f>ROUND(I183*H183,2)</f>
        <v>0</v>
      </c>
      <c r="BL183" s="19" t="s">
        <v>198</v>
      </c>
      <c r="BM183" s="157" t="s">
        <v>2584</v>
      </c>
    </row>
    <row r="184" spans="1:65" s="2" customFormat="1" ht="24.15" customHeight="1">
      <c r="A184" s="35"/>
      <c r="B184" s="145"/>
      <c r="C184" s="146" t="s">
        <v>467</v>
      </c>
      <c r="D184" s="146" t="s">
        <v>193</v>
      </c>
      <c r="E184" s="147" t="s">
        <v>2585</v>
      </c>
      <c r="F184" s="148" t="s">
        <v>2586</v>
      </c>
      <c r="G184" s="149" t="s">
        <v>252</v>
      </c>
      <c r="H184" s="150">
        <v>53.751</v>
      </c>
      <c r="I184" s="151"/>
      <c r="J184" s="152">
        <f>ROUND(I184*H184,2)</f>
        <v>0</v>
      </c>
      <c r="K184" s="148" t="s">
        <v>197</v>
      </c>
      <c r="L184" s="36"/>
      <c r="M184" s="153" t="s">
        <v>3</v>
      </c>
      <c r="N184" s="154" t="s">
        <v>52</v>
      </c>
      <c r="O184" s="56"/>
      <c r="P184" s="155">
        <f>O184*H184</f>
        <v>0</v>
      </c>
      <c r="Q184" s="155">
        <v>0</v>
      </c>
      <c r="R184" s="155">
        <f>Q184*H184</f>
        <v>0</v>
      </c>
      <c r="S184" s="155">
        <v>0</v>
      </c>
      <c r="T184" s="15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7" t="s">
        <v>198</v>
      </c>
      <c r="AT184" s="157" t="s">
        <v>193</v>
      </c>
      <c r="AU184" s="157" t="s">
        <v>22</v>
      </c>
      <c r="AY184" s="19" t="s">
        <v>191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9" t="s">
        <v>88</v>
      </c>
      <c r="BK184" s="158">
        <f>ROUND(I184*H184,2)</f>
        <v>0</v>
      </c>
      <c r="BL184" s="19" t="s">
        <v>198</v>
      </c>
      <c r="BM184" s="157" t="s">
        <v>2587</v>
      </c>
    </row>
    <row r="185" spans="2:51" s="13" customFormat="1" ht="10">
      <c r="B185" s="159"/>
      <c r="D185" s="160" t="s">
        <v>200</v>
      </c>
      <c r="E185" s="161" t="s">
        <v>3</v>
      </c>
      <c r="F185" s="162" t="s">
        <v>2588</v>
      </c>
      <c r="H185" s="163">
        <v>53.751</v>
      </c>
      <c r="I185" s="164"/>
      <c r="L185" s="159"/>
      <c r="M185" s="214"/>
      <c r="N185" s="215"/>
      <c r="O185" s="215"/>
      <c r="P185" s="215"/>
      <c r="Q185" s="215"/>
      <c r="R185" s="215"/>
      <c r="S185" s="215"/>
      <c r="T185" s="216"/>
      <c r="AT185" s="161" t="s">
        <v>200</v>
      </c>
      <c r="AU185" s="161" t="s">
        <v>22</v>
      </c>
      <c r="AV185" s="13" t="s">
        <v>22</v>
      </c>
      <c r="AW185" s="13" t="s">
        <v>41</v>
      </c>
      <c r="AX185" s="13" t="s">
        <v>88</v>
      </c>
      <c r="AY185" s="161" t="s">
        <v>191</v>
      </c>
    </row>
    <row r="186" spans="1:31" s="2" customFormat="1" ht="7" customHeight="1">
      <c r="A186" s="35"/>
      <c r="B186" s="45"/>
      <c r="C186" s="46"/>
      <c r="D186" s="46"/>
      <c r="E186" s="46"/>
      <c r="F186" s="46"/>
      <c r="G186" s="46"/>
      <c r="H186" s="46"/>
      <c r="I186" s="46"/>
      <c r="J186" s="46"/>
      <c r="K186" s="46"/>
      <c r="L186" s="36"/>
      <c r="M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</row>
  </sheetData>
  <autoFilter ref="C87:K185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160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1:31" s="2" customFormat="1" ht="12" customHeight="1">
      <c r="A8" s="35"/>
      <c r="B8" s="36"/>
      <c r="C8" s="35"/>
      <c r="D8" s="29" t="s">
        <v>162</v>
      </c>
      <c r="E8" s="35"/>
      <c r="F8" s="35"/>
      <c r="G8" s="35"/>
      <c r="H8" s="35"/>
      <c r="I8" s="35"/>
      <c r="J8" s="35"/>
      <c r="K8" s="35"/>
      <c r="L8" s="9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295" t="s">
        <v>2589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19</v>
      </c>
      <c r="E11" s="35"/>
      <c r="F11" s="27" t="s">
        <v>20</v>
      </c>
      <c r="G11" s="35"/>
      <c r="H11" s="35"/>
      <c r="I11" s="29" t="s">
        <v>21</v>
      </c>
      <c r="J11" s="27" t="s">
        <v>3</v>
      </c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23</v>
      </c>
      <c r="E12" s="35"/>
      <c r="F12" s="27" t="s">
        <v>24</v>
      </c>
      <c r="G12" s="35"/>
      <c r="H12" s="35"/>
      <c r="I12" s="29" t="s">
        <v>25</v>
      </c>
      <c r="J12" s="53" t="str">
        <f>'Rekapitulace stavby'!AN8</f>
        <v>3. 1. 2022</v>
      </c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75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31</v>
      </c>
      <c r="E14" s="35"/>
      <c r="F14" s="35"/>
      <c r="G14" s="35"/>
      <c r="H14" s="35"/>
      <c r="I14" s="29" t="s">
        <v>32</v>
      </c>
      <c r="J14" s="27" t="s">
        <v>33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7" t="s">
        <v>34</v>
      </c>
      <c r="F15" s="35"/>
      <c r="G15" s="35"/>
      <c r="H15" s="35"/>
      <c r="I15" s="29" t="s">
        <v>35</v>
      </c>
      <c r="J15" s="27" t="s">
        <v>3</v>
      </c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36</v>
      </c>
      <c r="E17" s="35"/>
      <c r="F17" s="35"/>
      <c r="G17" s="35"/>
      <c r="H17" s="35"/>
      <c r="I17" s="29" t="s">
        <v>32</v>
      </c>
      <c r="J17" s="30" t="str">
        <f>'Rekapitulace stavby'!AN13</f>
        <v>Vyplň údaj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40" t="str">
        <f>'Rekapitulace stavby'!E14</f>
        <v>Vyplň údaj</v>
      </c>
      <c r="F18" s="320"/>
      <c r="G18" s="320"/>
      <c r="H18" s="320"/>
      <c r="I18" s="29" t="s">
        <v>35</v>
      </c>
      <c r="J18" s="30" t="str">
        <f>'Rekapitulace stavby'!AN14</f>
        <v>Vyplň údaj</v>
      </c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38</v>
      </c>
      <c r="E20" s="35"/>
      <c r="F20" s="35"/>
      <c r="G20" s="35"/>
      <c r="H20" s="35"/>
      <c r="I20" s="29" t="s">
        <v>32</v>
      </c>
      <c r="J20" s="27" t="s">
        <v>39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7" t="s">
        <v>40</v>
      </c>
      <c r="F21" s="35"/>
      <c r="G21" s="35"/>
      <c r="H21" s="35"/>
      <c r="I21" s="29" t="s">
        <v>35</v>
      </c>
      <c r="J21" s="27" t="s">
        <v>3</v>
      </c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42</v>
      </c>
      <c r="E23" s="35"/>
      <c r="F23" s="35"/>
      <c r="G23" s="35"/>
      <c r="H23" s="35"/>
      <c r="I23" s="29" t="s">
        <v>32</v>
      </c>
      <c r="J23" s="27" t="s">
        <v>43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7" t="s">
        <v>44</v>
      </c>
      <c r="F24" s="35"/>
      <c r="G24" s="35"/>
      <c r="H24" s="35"/>
      <c r="I24" s="29" t="s">
        <v>35</v>
      </c>
      <c r="J24" s="27" t="s">
        <v>3</v>
      </c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45</v>
      </c>
      <c r="E26" s="35"/>
      <c r="F26" s="35"/>
      <c r="G26" s="35"/>
      <c r="H26" s="35"/>
      <c r="I26" s="35"/>
      <c r="J26" s="35"/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98"/>
      <c r="B27" s="99"/>
      <c r="C27" s="98"/>
      <c r="D27" s="98"/>
      <c r="E27" s="325" t="s">
        <v>3</v>
      </c>
      <c r="F27" s="325"/>
      <c r="G27" s="325"/>
      <c r="H27" s="325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7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36"/>
      <c r="C29" s="35"/>
      <c r="D29" s="64"/>
      <c r="E29" s="64"/>
      <c r="F29" s="64"/>
      <c r="G29" s="64"/>
      <c r="H29" s="64"/>
      <c r="I29" s="64"/>
      <c r="J29" s="64"/>
      <c r="K29" s="64"/>
      <c r="L29" s="9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01" t="s">
        <v>47</v>
      </c>
      <c r="E30" s="35"/>
      <c r="F30" s="35"/>
      <c r="G30" s="35"/>
      <c r="H30" s="35"/>
      <c r="I30" s="35"/>
      <c r="J30" s="69">
        <f>ROUND(J91,2)</f>
        <v>0</v>
      </c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39" t="s">
        <v>49</v>
      </c>
      <c r="G32" s="35"/>
      <c r="H32" s="35"/>
      <c r="I32" s="39" t="s">
        <v>48</v>
      </c>
      <c r="J32" s="39" t="s">
        <v>50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02" t="s">
        <v>51</v>
      </c>
      <c r="E33" s="29" t="s">
        <v>52</v>
      </c>
      <c r="F33" s="103">
        <f>ROUND((SUM(BE91:BE194)),2)</f>
        <v>0</v>
      </c>
      <c r="G33" s="35"/>
      <c r="H33" s="35"/>
      <c r="I33" s="104">
        <v>0.21</v>
      </c>
      <c r="J33" s="103">
        <f>ROUND(((SUM(BE91:BE194))*I33),2)</f>
        <v>0</v>
      </c>
      <c r="K33" s="35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53</v>
      </c>
      <c r="F34" s="103">
        <f>ROUND((SUM(BF91:BF194)),2)</f>
        <v>0</v>
      </c>
      <c r="G34" s="35"/>
      <c r="H34" s="35"/>
      <c r="I34" s="104">
        <v>0.15</v>
      </c>
      <c r="J34" s="103">
        <f>ROUND(((SUM(BF91:BF194))*I34),2)</f>
        <v>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54</v>
      </c>
      <c r="F35" s="103">
        <f>ROUND((SUM(BG91:BG194)),2)</f>
        <v>0</v>
      </c>
      <c r="G35" s="35"/>
      <c r="H35" s="35"/>
      <c r="I35" s="104">
        <v>0.21</v>
      </c>
      <c r="J35" s="103">
        <f>0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55</v>
      </c>
      <c r="F36" s="103">
        <f>ROUND((SUM(BH91:BH194)),2)</f>
        <v>0</v>
      </c>
      <c r="G36" s="35"/>
      <c r="H36" s="35"/>
      <c r="I36" s="104">
        <v>0.15</v>
      </c>
      <c r="J36" s="103">
        <f>0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56</v>
      </c>
      <c r="F37" s="103">
        <f>ROUND((SUM(BI91:BI194)),2)</f>
        <v>0</v>
      </c>
      <c r="G37" s="35"/>
      <c r="H37" s="35"/>
      <c r="I37" s="104">
        <v>0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05"/>
      <c r="D39" s="106" t="s">
        <v>57</v>
      </c>
      <c r="E39" s="58"/>
      <c r="F39" s="58"/>
      <c r="G39" s="107" t="s">
        <v>58</v>
      </c>
      <c r="H39" s="108" t="s">
        <v>59</v>
      </c>
      <c r="I39" s="58"/>
      <c r="J39" s="109">
        <f>SUM(J30:J37)</f>
        <v>0</v>
      </c>
      <c r="K39" s="110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7" customHeight="1">
      <c r="A44" s="35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9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5" customHeight="1">
      <c r="A45" s="35"/>
      <c r="B45" s="36"/>
      <c r="C45" s="23" t="s">
        <v>166</v>
      </c>
      <c r="D45" s="35"/>
      <c r="E45" s="35"/>
      <c r="F45" s="35"/>
      <c r="G45" s="35"/>
      <c r="H45" s="35"/>
      <c r="I45" s="35"/>
      <c r="J45" s="35"/>
      <c r="K45" s="35"/>
      <c r="L45" s="9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7" customHeight="1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17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5"/>
      <c r="D48" s="35"/>
      <c r="E48" s="337" t="str">
        <f>E7</f>
        <v>Výstavba ZTV Za Školou II. etapa - aktualizace</v>
      </c>
      <c r="F48" s="338"/>
      <c r="G48" s="338"/>
      <c r="H48" s="338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162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295" t="str">
        <f>E9</f>
        <v>VON - Vedlejší a ostatní náklady</v>
      </c>
      <c r="F50" s="339"/>
      <c r="G50" s="339"/>
      <c r="H50" s="339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7" customHeight="1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9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23</v>
      </c>
      <c r="D52" s="35"/>
      <c r="E52" s="35"/>
      <c r="F52" s="27" t="str">
        <f>F12</f>
        <v>Dačice</v>
      </c>
      <c r="G52" s="35"/>
      <c r="H52" s="35"/>
      <c r="I52" s="29" t="s">
        <v>25</v>
      </c>
      <c r="J52" s="53" t="str">
        <f>IF(J12="","",J12)</f>
        <v>3. 1. 2022</v>
      </c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7" customHeight="1">
      <c r="A53" s="35"/>
      <c r="B53" s="36"/>
      <c r="C53" s="35"/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" customHeight="1">
      <c r="A54" s="35"/>
      <c r="B54" s="36"/>
      <c r="C54" s="29" t="s">
        <v>31</v>
      </c>
      <c r="D54" s="35"/>
      <c r="E54" s="35"/>
      <c r="F54" s="27" t="str">
        <f>E15</f>
        <v>Město Dačice, Krajířova 27, 38013 Dačice</v>
      </c>
      <c r="G54" s="35"/>
      <c r="H54" s="35"/>
      <c r="I54" s="29" t="s">
        <v>38</v>
      </c>
      <c r="J54" s="33" t="str">
        <f>E21</f>
        <v>Ing. arch. Martin Jirovský Ph.D., MBA</v>
      </c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" customHeight="1">
      <c r="A55" s="35"/>
      <c r="B55" s="36"/>
      <c r="C55" s="29" t="s">
        <v>36</v>
      </c>
      <c r="D55" s="35"/>
      <c r="E55" s="35"/>
      <c r="F55" s="27" t="str">
        <f>IF(E18="","",E18)</f>
        <v>Vyplň údaj</v>
      </c>
      <c r="G55" s="35"/>
      <c r="H55" s="35"/>
      <c r="I55" s="29" t="s">
        <v>42</v>
      </c>
      <c r="J55" s="33" t="str">
        <f>E24</f>
        <v>Ateliér M.A.A.T., s.r.o.; Petra Stejskalová</v>
      </c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25" customHeight="1">
      <c r="A56" s="35"/>
      <c r="B56" s="36"/>
      <c r="C56" s="35"/>
      <c r="D56" s="35"/>
      <c r="E56" s="35"/>
      <c r="F56" s="35"/>
      <c r="G56" s="35"/>
      <c r="H56" s="35"/>
      <c r="I56" s="35"/>
      <c r="J56" s="35"/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11" t="s">
        <v>167</v>
      </c>
      <c r="D57" s="105"/>
      <c r="E57" s="105"/>
      <c r="F57" s="105"/>
      <c r="G57" s="105"/>
      <c r="H57" s="105"/>
      <c r="I57" s="105"/>
      <c r="J57" s="112" t="s">
        <v>168</v>
      </c>
      <c r="K57" s="10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25" customHeight="1">
      <c r="A58" s="35"/>
      <c r="B58" s="36"/>
      <c r="C58" s="35"/>
      <c r="D58" s="35"/>
      <c r="E58" s="35"/>
      <c r="F58" s="35"/>
      <c r="G58" s="35"/>
      <c r="H58" s="35"/>
      <c r="I58" s="35"/>
      <c r="J58" s="35"/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75" customHeight="1">
      <c r="A59" s="35"/>
      <c r="B59" s="36"/>
      <c r="C59" s="113" t="s">
        <v>79</v>
      </c>
      <c r="D59" s="35"/>
      <c r="E59" s="35"/>
      <c r="F59" s="35"/>
      <c r="G59" s="35"/>
      <c r="H59" s="35"/>
      <c r="I59" s="35"/>
      <c r="J59" s="69">
        <f>J91</f>
        <v>0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9" t="s">
        <v>169</v>
      </c>
    </row>
    <row r="60" spans="2:12" s="9" customFormat="1" ht="25" customHeight="1">
      <c r="B60" s="114"/>
      <c r="D60" s="115" t="s">
        <v>170</v>
      </c>
      <c r="E60" s="116"/>
      <c r="F60" s="116"/>
      <c r="G60" s="116"/>
      <c r="H60" s="116"/>
      <c r="I60" s="116"/>
      <c r="J60" s="117">
        <f>J92</f>
        <v>0</v>
      </c>
      <c r="L60" s="114"/>
    </row>
    <row r="61" spans="2:12" s="10" customFormat="1" ht="19.9" customHeight="1">
      <c r="B61" s="118"/>
      <c r="D61" s="119" t="s">
        <v>872</v>
      </c>
      <c r="E61" s="120"/>
      <c r="F61" s="120"/>
      <c r="G61" s="120"/>
      <c r="H61" s="120"/>
      <c r="I61" s="120"/>
      <c r="J61" s="121">
        <f>J93</f>
        <v>0</v>
      </c>
      <c r="L61" s="118"/>
    </row>
    <row r="62" spans="2:12" s="10" customFormat="1" ht="19.9" customHeight="1">
      <c r="B62" s="118"/>
      <c r="D62" s="119" t="s">
        <v>174</v>
      </c>
      <c r="E62" s="120"/>
      <c r="F62" s="120"/>
      <c r="G62" s="120"/>
      <c r="H62" s="120"/>
      <c r="I62" s="120"/>
      <c r="J62" s="121">
        <f>J113</f>
        <v>0</v>
      </c>
      <c r="L62" s="118"/>
    </row>
    <row r="63" spans="2:12" s="9" customFormat="1" ht="25" customHeight="1">
      <c r="B63" s="114"/>
      <c r="D63" s="115" t="s">
        <v>2590</v>
      </c>
      <c r="E63" s="116"/>
      <c r="F63" s="116"/>
      <c r="G63" s="116"/>
      <c r="H63" s="116"/>
      <c r="I63" s="116"/>
      <c r="J63" s="117">
        <f>J116</f>
        <v>0</v>
      </c>
      <c r="L63" s="114"/>
    </row>
    <row r="64" spans="2:12" s="9" customFormat="1" ht="25" customHeight="1">
      <c r="B64" s="114"/>
      <c r="D64" s="115" t="s">
        <v>2591</v>
      </c>
      <c r="E64" s="116"/>
      <c r="F64" s="116"/>
      <c r="G64" s="116"/>
      <c r="H64" s="116"/>
      <c r="I64" s="116"/>
      <c r="J64" s="117">
        <f>J122</f>
        <v>0</v>
      </c>
      <c r="L64" s="114"/>
    </row>
    <row r="65" spans="2:12" s="10" customFormat="1" ht="19.9" customHeight="1">
      <c r="B65" s="118"/>
      <c r="D65" s="119" t="s">
        <v>2592</v>
      </c>
      <c r="E65" s="120"/>
      <c r="F65" s="120"/>
      <c r="G65" s="120"/>
      <c r="H65" s="120"/>
      <c r="I65" s="120"/>
      <c r="J65" s="121">
        <f>J123</f>
        <v>0</v>
      </c>
      <c r="L65" s="118"/>
    </row>
    <row r="66" spans="2:12" s="10" customFormat="1" ht="19.9" customHeight="1">
      <c r="B66" s="118"/>
      <c r="D66" s="119" t="s">
        <v>2593</v>
      </c>
      <c r="E66" s="120"/>
      <c r="F66" s="120"/>
      <c r="G66" s="120"/>
      <c r="H66" s="120"/>
      <c r="I66" s="120"/>
      <c r="J66" s="121">
        <f>J144</f>
        <v>0</v>
      </c>
      <c r="L66" s="118"/>
    </row>
    <row r="67" spans="2:12" s="10" customFormat="1" ht="19.9" customHeight="1">
      <c r="B67" s="118"/>
      <c r="D67" s="119" t="s">
        <v>2594</v>
      </c>
      <c r="E67" s="120"/>
      <c r="F67" s="120"/>
      <c r="G67" s="120"/>
      <c r="H67" s="120"/>
      <c r="I67" s="120"/>
      <c r="J67" s="121">
        <f>J149</f>
        <v>0</v>
      </c>
      <c r="L67" s="118"/>
    </row>
    <row r="68" spans="2:12" s="10" customFormat="1" ht="19.9" customHeight="1">
      <c r="B68" s="118"/>
      <c r="D68" s="119" t="s">
        <v>2595</v>
      </c>
      <c r="E68" s="120"/>
      <c r="F68" s="120"/>
      <c r="G68" s="120"/>
      <c r="H68" s="120"/>
      <c r="I68" s="120"/>
      <c r="J68" s="121">
        <f>J162</f>
        <v>0</v>
      </c>
      <c r="L68" s="118"/>
    </row>
    <row r="69" spans="2:12" s="10" customFormat="1" ht="19.9" customHeight="1">
      <c r="B69" s="118"/>
      <c r="D69" s="119" t="s">
        <v>2596</v>
      </c>
      <c r="E69" s="120"/>
      <c r="F69" s="120"/>
      <c r="G69" s="120"/>
      <c r="H69" s="120"/>
      <c r="I69" s="120"/>
      <c r="J69" s="121">
        <f>J183</f>
        <v>0</v>
      </c>
      <c r="L69" s="118"/>
    </row>
    <row r="70" spans="2:12" s="10" customFormat="1" ht="19.9" customHeight="1">
      <c r="B70" s="118"/>
      <c r="D70" s="119" t="s">
        <v>2597</v>
      </c>
      <c r="E70" s="120"/>
      <c r="F70" s="120"/>
      <c r="G70" s="120"/>
      <c r="H70" s="120"/>
      <c r="I70" s="120"/>
      <c r="J70" s="121">
        <f>J186</f>
        <v>0</v>
      </c>
      <c r="L70" s="118"/>
    </row>
    <row r="71" spans="2:12" s="10" customFormat="1" ht="19.9" customHeight="1">
      <c r="B71" s="118"/>
      <c r="D71" s="119" t="s">
        <v>2598</v>
      </c>
      <c r="E71" s="120"/>
      <c r="F71" s="120"/>
      <c r="G71" s="120"/>
      <c r="H71" s="120"/>
      <c r="I71" s="120"/>
      <c r="J71" s="121">
        <f>J193</f>
        <v>0</v>
      </c>
      <c r="L71" s="118"/>
    </row>
    <row r="72" spans="1:31" s="2" customFormat="1" ht="21.75" customHeight="1">
      <c r="A72" s="35"/>
      <c r="B72" s="36"/>
      <c r="C72" s="35"/>
      <c r="D72" s="35"/>
      <c r="E72" s="35"/>
      <c r="F72" s="35"/>
      <c r="G72" s="35"/>
      <c r="H72" s="35"/>
      <c r="I72" s="35"/>
      <c r="J72" s="35"/>
      <c r="K72" s="35"/>
      <c r="L72" s="9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7" customHeight="1">
      <c r="A73" s="35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7" customHeight="1">
      <c r="A77" s="35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" customHeight="1">
      <c r="A78" s="35"/>
      <c r="B78" s="36"/>
      <c r="C78" s="23" t="s">
        <v>176</v>
      </c>
      <c r="D78" s="35"/>
      <c r="E78" s="35"/>
      <c r="F78" s="35"/>
      <c r="G78" s="35"/>
      <c r="H78" s="35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7" customHeight="1">
      <c r="A79" s="35"/>
      <c r="B79" s="36"/>
      <c r="C79" s="35"/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17</v>
      </c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5"/>
      <c r="D81" s="35"/>
      <c r="E81" s="337" t="str">
        <f>E7</f>
        <v>Výstavba ZTV Za Školou II. etapa - aktualizace</v>
      </c>
      <c r="F81" s="338"/>
      <c r="G81" s="338"/>
      <c r="H81" s="338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162</v>
      </c>
      <c r="D82" s="35"/>
      <c r="E82" s="35"/>
      <c r="F82" s="35"/>
      <c r="G82" s="35"/>
      <c r="H82" s="35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5"/>
      <c r="D83" s="35"/>
      <c r="E83" s="295" t="str">
        <f>E9</f>
        <v>VON - Vedlejší a ostatní náklady</v>
      </c>
      <c r="F83" s="339"/>
      <c r="G83" s="339"/>
      <c r="H83" s="339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23</v>
      </c>
      <c r="D85" s="35"/>
      <c r="E85" s="35"/>
      <c r="F85" s="27" t="str">
        <f>F12</f>
        <v>Dačice</v>
      </c>
      <c r="G85" s="35"/>
      <c r="H85" s="35"/>
      <c r="I85" s="29" t="s">
        <v>25</v>
      </c>
      <c r="J85" s="53" t="str">
        <f>IF(J12="","",J12)</f>
        <v>3. 1. 2022</v>
      </c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7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31</v>
      </c>
      <c r="D87" s="35"/>
      <c r="E87" s="35"/>
      <c r="F87" s="27" t="str">
        <f>E15</f>
        <v>Město Dačice, Krajířova 27, 38013 Dačice</v>
      </c>
      <c r="G87" s="35"/>
      <c r="H87" s="35"/>
      <c r="I87" s="29" t="s">
        <v>38</v>
      </c>
      <c r="J87" s="33" t="str">
        <f>E21</f>
        <v>Ing. arch. Martin Jirovský Ph.D., MBA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40" customHeight="1">
      <c r="A88" s="35"/>
      <c r="B88" s="36"/>
      <c r="C88" s="29" t="s">
        <v>36</v>
      </c>
      <c r="D88" s="35"/>
      <c r="E88" s="35"/>
      <c r="F88" s="27" t="str">
        <f>IF(E18="","",E18)</f>
        <v>Vyplň údaj</v>
      </c>
      <c r="G88" s="35"/>
      <c r="H88" s="35"/>
      <c r="I88" s="29" t="s">
        <v>42</v>
      </c>
      <c r="J88" s="33" t="str">
        <f>E24</f>
        <v>Ateliér M.A.A.T., s.r.o.; Petra Stejskalová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2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22"/>
      <c r="B90" s="123"/>
      <c r="C90" s="124" t="s">
        <v>177</v>
      </c>
      <c r="D90" s="125" t="s">
        <v>66</v>
      </c>
      <c r="E90" s="125" t="s">
        <v>62</v>
      </c>
      <c r="F90" s="125" t="s">
        <v>63</v>
      </c>
      <c r="G90" s="125" t="s">
        <v>178</v>
      </c>
      <c r="H90" s="125" t="s">
        <v>179</v>
      </c>
      <c r="I90" s="125" t="s">
        <v>180</v>
      </c>
      <c r="J90" s="125" t="s">
        <v>168</v>
      </c>
      <c r="K90" s="126" t="s">
        <v>181</v>
      </c>
      <c r="L90" s="127"/>
      <c r="M90" s="60" t="s">
        <v>3</v>
      </c>
      <c r="N90" s="61" t="s">
        <v>51</v>
      </c>
      <c r="O90" s="61" t="s">
        <v>182</v>
      </c>
      <c r="P90" s="61" t="s">
        <v>183</v>
      </c>
      <c r="Q90" s="61" t="s">
        <v>184</v>
      </c>
      <c r="R90" s="61" t="s">
        <v>185</v>
      </c>
      <c r="S90" s="61" t="s">
        <v>186</v>
      </c>
      <c r="T90" s="62" t="s">
        <v>187</v>
      </c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</row>
    <row r="91" spans="1:63" s="2" customFormat="1" ht="22.75" customHeight="1">
      <c r="A91" s="35"/>
      <c r="B91" s="36"/>
      <c r="C91" s="67" t="s">
        <v>188</v>
      </c>
      <c r="D91" s="35"/>
      <c r="E91" s="35"/>
      <c r="F91" s="35"/>
      <c r="G91" s="35"/>
      <c r="H91" s="35"/>
      <c r="I91" s="35"/>
      <c r="J91" s="128">
        <f>BK91</f>
        <v>0</v>
      </c>
      <c r="K91" s="35"/>
      <c r="L91" s="36"/>
      <c r="M91" s="63"/>
      <c r="N91" s="54"/>
      <c r="O91" s="64"/>
      <c r="P91" s="129">
        <f>P92+P116+P122</f>
        <v>0</v>
      </c>
      <c r="Q91" s="64"/>
      <c r="R91" s="129">
        <f>R92+R116+R122</f>
        <v>0</v>
      </c>
      <c r="S91" s="64"/>
      <c r="T91" s="130">
        <f>T92+T116+T122</f>
        <v>0.02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9" t="s">
        <v>80</v>
      </c>
      <c r="AU91" s="19" t="s">
        <v>169</v>
      </c>
      <c r="BK91" s="131">
        <f>BK92+BK116+BK122</f>
        <v>0</v>
      </c>
    </row>
    <row r="92" spans="2:63" s="12" customFormat="1" ht="25.9" customHeight="1">
      <c r="B92" s="132"/>
      <c r="D92" s="133" t="s">
        <v>80</v>
      </c>
      <c r="E92" s="134" t="s">
        <v>189</v>
      </c>
      <c r="F92" s="134" t="s">
        <v>190</v>
      </c>
      <c r="I92" s="135"/>
      <c r="J92" s="136">
        <f>BK92</f>
        <v>0</v>
      </c>
      <c r="L92" s="132"/>
      <c r="M92" s="137"/>
      <c r="N92" s="138"/>
      <c r="O92" s="138"/>
      <c r="P92" s="139">
        <f>P93+P113</f>
        <v>0</v>
      </c>
      <c r="Q92" s="138"/>
      <c r="R92" s="139">
        <f>R93+R113</f>
        <v>0</v>
      </c>
      <c r="S92" s="138"/>
      <c r="T92" s="140">
        <f>T93+T113</f>
        <v>0.02</v>
      </c>
      <c r="AR92" s="133" t="s">
        <v>88</v>
      </c>
      <c r="AT92" s="141" t="s">
        <v>80</v>
      </c>
      <c r="AU92" s="141" t="s">
        <v>81</v>
      </c>
      <c r="AY92" s="133" t="s">
        <v>191</v>
      </c>
      <c r="BK92" s="142">
        <f>BK93+BK113</f>
        <v>0</v>
      </c>
    </row>
    <row r="93" spans="2:63" s="12" customFormat="1" ht="22.75" customHeight="1">
      <c r="B93" s="132"/>
      <c r="D93" s="133" t="s">
        <v>80</v>
      </c>
      <c r="E93" s="143" t="s">
        <v>244</v>
      </c>
      <c r="F93" s="143" t="s">
        <v>1000</v>
      </c>
      <c r="I93" s="135"/>
      <c r="J93" s="144">
        <f>BK93</f>
        <v>0</v>
      </c>
      <c r="L93" s="132"/>
      <c r="M93" s="137"/>
      <c r="N93" s="138"/>
      <c r="O93" s="138"/>
      <c r="P93" s="139">
        <f>SUM(P94:P112)</f>
        <v>0</v>
      </c>
      <c r="Q93" s="138"/>
      <c r="R93" s="139">
        <f>SUM(R94:R112)</f>
        <v>0</v>
      </c>
      <c r="S93" s="138"/>
      <c r="T93" s="140">
        <f>SUM(T94:T112)</f>
        <v>0</v>
      </c>
      <c r="AR93" s="133" t="s">
        <v>88</v>
      </c>
      <c r="AT93" s="141" t="s">
        <v>80</v>
      </c>
      <c r="AU93" s="141" t="s">
        <v>88</v>
      </c>
      <c r="AY93" s="133" t="s">
        <v>191</v>
      </c>
      <c r="BK93" s="142">
        <f>SUM(BK94:BK112)</f>
        <v>0</v>
      </c>
    </row>
    <row r="94" spans="1:65" s="2" customFormat="1" ht="14.4" customHeight="1">
      <c r="A94" s="35"/>
      <c r="B94" s="145"/>
      <c r="C94" s="146" t="s">
        <v>88</v>
      </c>
      <c r="D94" s="146" t="s">
        <v>193</v>
      </c>
      <c r="E94" s="147" t="s">
        <v>2599</v>
      </c>
      <c r="F94" s="148" t="s">
        <v>2600</v>
      </c>
      <c r="G94" s="149" t="s">
        <v>222</v>
      </c>
      <c r="H94" s="150">
        <v>260.5</v>
      </c>
      <c r="I94" s="151"/>
      <c r="J94" s="152">
        <f>ROUND(I94*H94,2)</f>
        <v>0</v>
      </c>
      <c r="K94" s="148" t="s">
        <v>3</v>
      </c>
      <c r="L94" s="36"/>
      <c r="M94" s="153" t="s">
        <v>3</v>
      </c>
      <c r="N94" s="154" t="s">
        <v>52</v>
      </c>
      <c r="O94" s="56"/>
      <c r="P94" s="155">
        <f>O94*H94</f>
        <v>0</v>
      </c>
      <c r="Q94" s="155">
        <v>0</v>
      </c>
      <c r="R94" s="155">
        <f>Q94*H94</f>
        <v>0</v>
      </c>
      <c r="S94" s="155">
        <v>0</v>
      </c>
      <c r="T94" s="15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57" t="s">
        <v>198</v>
      </c>
      <c r="AT94" s="157" t="s">
        <v>193</v>
      </c>
      <c r="AU94" s="157" t="s">
        <v>22</v>
      </c>
      <c r="AY94" s="19" t="s">
        <v>191</v>
      </c>
      <c r="BE94" s="158">
        <f>IF(N94="základní",J94,0)</f>
        <v>0</v>
      </c>
      <c r="BF94" s="158">
        <f>IF(N94="snížená",J94,0)</f>
        <v>0</v>
      </c>
      <c r="BG94" s="158">
        <f>IF(N94="zákl. přenesená",J94,0)</f>
        <v>0</v>
      </c>
      <c r="BH94" s="158">
        <f>IF(N94="sníž. přenesená",J94,0)</f>
        <v>0</v>
      </c>
      <c r="BI94" s="158">
        <f>IF(N94="nulová",J94,0)</f>
        <v>0</v>
      </c>
      <c r="BJ94" s="19" t="s">
        <v>88</v>
      </c>
      <c r="BK94" s="158">
        <f>ROUND(I94*H94,2)</f>
        <v>0</v>
      </c>
      <c r="BL94" s="19" t="s">
        <v>198</v>
      </c>
      <c r="BM94" s="157" t="s">
        <v>2601</v>
      </c>
    </row>
    <row r="95" spans="1:65" s="2" customFormat="1" ht="14.4" customHeight="1">
      <c r="A95" s="35"/>
      <c r="B95" s="145"/>
      <c r="C95" s="146" t="s">
        <v>22</v>
      </c>
      <c r="D95" s="146" t="s">
        <v>193</v>
      </c>
      <c r="E95" s="147" t="s">
        <v>2602</v>
      </c>
      <c r="F95" s="148" t="s">
        <v>2603</v>
      </c>
      <c r="G95" s="149" t="s">
        <v>222</v>
      </c>
      <c r="H95" s="150">
        <v>314.9</v>
      </c>
      <c r="I95" s="151"/>
      <c r="J95" s="152">
        <f>ROUND(I95*H95,2)</f>
        <v>0</v>
      </c>
      <c r="K95" s="148" t="s">
        <v>3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198</v>
      </c>
      <c r="AT95" s="157" t="s">
        <v>193</v>
      </c>
      <c r="AU95" s="157" t="s">
        <v>22</v>
      </c>
      <c r="AY95" s="19" t="s">
        <v>191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198</v>
      </c>
      <c r="BM95" s="157" t="s">
        <v>2604</v>
      </c>
    </row>
    <row r="96" spans="2:51" s="13" customFormat="1" ht="10">
      <c r="B96" s="159"/>
      <c r="D96" s="160" t="s">
        <v>200</v>
      </c>
      <c r="E96" s="161" t="s">
        <v>3</v>
      </c>
      <c r="F96" s="162" t="s">
        <v>2605</v>
      </c>
      <c r="H96" s="163">
        <v>314.9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200</v>
      </c>
      <c r="AU96" s="161" t="s">
        <v>22</v>
      </c>
      <c r="AV96" s="13" t="s">
        <v>22</v>
      </c>
      <c r="AW96" s="13" t="s">
        <v>41</v>
      </c>
      <c r="AX96" s="13" t="s">
        <v>88</v>
      </c>
      <c r="AY96" s="161" t="s">
        <v>191</v>
      </c>
    </row>
    <row r="97" spans="1:65" s="2" customFormat="1" ht="14.4" customHeight="1">
      <c r="A97" s="35"/>
      <c r="B97" s="145"/>
      <c r="C97" s="146" t="s">
        <v>215</v>
      </c>
      <c r="D97" s="146" t="s">
        <v>193</v>
      </c>
      <c r="E97" s="147" t="s">
        <v>2606</v>
      </c>
      <c r="F97" s="148" t="s">
        <v>2607</v>
      </c>
      <c r="G97" s="149" t="s">
        <v>222</v>
      </c>
      <c r="H97" s="150">
        <v>780.9</v>
      </c>
      <c r="I97" s="151"/>
      <c r="J97" s="152">
        <f>ROUND(I97*H97,2)</f>
        <v>0</v>
      </c>
      <c r="K97" s="148" t="s">
        <v>3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0</v>
      </c>
      <c r="R97" s="155">
        <f>Q97*H97</f>
        <v>0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198</v>
      </c>
      <c r="AT97" s="157" t="s">
        <v>193</v>
      </c>
      <c r="AU97" s="157" t="s">
        <v>22</v>
      </c>
      <c r="AY97" s="19" t="s">
        <v>191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198</v>
      </c>
      <c r="BM97" s="157" t="s">
        <v>2608</v>
      </c>
    </row>
    <row r="98" spans="2:51" s="13" customFormat="1" ht="10">
      <c r="B98" s="159"/>
      <c r="D98" s="160" t="s">
        <v>200</v>
      </c>
      <c r="E98" s="161" t="s">
        <v>3</v>
      </c>
      <c r="F98" s="162" t="s">
        <v>2609</v>
      </c>
      <c r="H98" s="163">
        <v>550.3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200</v>
      </c>
      <c r="AU98" s="161" t="s">
        <v>22</v>
      </c>
      <c r="AV98" s="13" t="s">
        <v>22</v>
      </c>
      <c r="AW98" s="13" t="s">
        <v>41</v>
      </c>
      <c r="AX98" s="13" t="s">
        <v>81</v>
      </c>
      <c r="AY98" s="161" t="s">
        <v>191</v>
      </c>
    </row>
    <row r="99" spans="2:51" s="13" customFormat="1" ht="10">
      <c r="B99" s="159"/>
      <c r="D99" s="160" t="s">
        <v>200</v>
      </c>
      <c r="E99" s="161" t="s">
        <v>3</v>
      </c>
      <c r="F99" s="162" t="s">
        <v>2610</v>
      </c>
      <c r="H99" s="163">
        <v>230.6</v>
      </c>
      <c r="I99" s="164"/>
      <c r="L99" s="159"/>
      <c r="M99" s="165"/>
      <c r="N99" s="166"/>
      <c r="O99" s="166"/>
      <c r="P99" s="166"/>
      <c r="Q99" s="166"/>
      <c r="R99" s="166"/>
      <c r="S99" s="166"/>
      <c r="T99" s="167"/>
      <c r="AT99" s="161" t="s">
        <v>200</v>
      </c>
      <c r="AU99" s="161" t="s">
        <v>22</v>
      </c>
      <c r="AV99" s="13" t="s">
        <v>22</v>
      </c>
      <c r="AW99" s="13" t="s">
        <v>41</v>
      </c>
      <c r="AX99" s="13" t="s">
        <v>81</v>
      </c>
      <c r="AY99" s="161" t="s">
        <v>191</v>
      </c>
    </row>
    <row r="100" spans="2:51" s="14" customFormat="1" ht="10">
      <c r="B100" s="168"/>
      <c r="D100" s="160" t="s">
        <v>200</v>
      </c>
      <c r="E100" s="169" t="s">
        <v>3</v>
      </c>
      <c r="F100" s="170" t="s">
        <v>205</v>
      </c>
      <c r="H100" s="171">
        <v>780.9</v>
      </c>
      <c r="I100" s="172"/>
      <c r="L100" s="168"/>
      <c r="M100" s="173"/>
      <c r="N100" s="174"/>
      <c r="O100" s="174"/>
      <c r="P100" s="174"/>
      <c r="Q100" s="174"/>
      <c r="R100" s="174"/>
      <c r="S100" s="174"/>
      <c r="T100" s="175"/>
      <c r="AT100" s="169" t="s">
        <v>200</v>
      </c>
      <c r="AU100" s="169" t="s">
        <v>22</v>
      </c>
      <c r="AV100" s="14" t="s">
        <v>198</v>
      </c>
      <c r="AW100" s="14" t="s">
        <v>41</v>
      </c>
      <c r="AX100" s="14" t="s">
        <v>88</v>
      </c>
      <c r="AY100" s="169" t="s">
        <v>191</v>
      </c>
    </row>
    <row r="101" spans="1:65" s="2" customFormat="1" ht="14.4" customHeight="1">
      <c r="A101" s="35"/>
      <c r="B101" s="145"/>
      <c r="C101" s="146" t="s">
        <v>198</v>
      </c>
      <c r="D101" s="146" t="s">
        <v>193</v>
      </c>
      <c r="E101" s="147" t="s">
        <v>2611</v>
      </c>
      <c r="F101" s="148" t="s">
        <v>2612</v>
      </c>
      <c r="G101" s="149" t="s">
        <v>222</v>
      </c>
      <c r="H101" s="150">
        <v>520</v>
      </c>
      <c r="I101" s="151"/>
      <c r="J101" s="152">
        <f>ROUND(I101*H101,2)</f>
        <v>0</v>
      </c>
      <c r="K101" s="148" t="s">
        <v>3</v>
      </c>
      <c r="L101" s="36"/>
      <c r="M101" s="153" t="s">
        <v>3</v>
      </c>
      <c r="N101" s="154" t="s">
        <v>52</v>
      </c>
      <c r="O101" s="56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57" t="s">
        <v>198</v>
      </c>
      <c r="AT101" s="157" t="s">
        <v>193</v>
      </c>
      <c r="AU101" s="157" t="s">
        <v>22</v>
      </c>
      <c r="AY101" s="19" t="s">
        <v>191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88</v>
      </c>
      <c r="BK101" s="158">
        <f>ROUND(I101*H101,2)</f>
        <v>0</v>
      </c>
      <c r="BL101" s="19" t="s">
        <v>198</v>
      </c>
      <c r="BM101" s="157" t="s">
        <v>2613</v>
      </c>
    </row>
    <row r="102" spans="1:65" s="2" customFormat="1" ht="14.4" customHeight="1">
      <c r="A102" s="35"/>
      <c r="B102" s="145"/>
      <c r="C102" s="146" t="s">
        <v>225</v>
      </c>
      <c r="D102" s="146" t="s">
        <v>193</v>
      </c>
      <c r="E102" s="147" t="s">
        <v>2614</v>
      </c>
      <c r="F102" s="148" t="s">
        <v>2615</v>
      </c>
      <c r="G102" s="149" t="s">
        <v>222</v>
      </c>
      <c r="H102" s="150">
        <v>349.6</v>
      </c>
      <c r="I102" s="151"/>
      <c r="J102" s="152">
        <f>ROUND(I102*H102,2)</f>
        <v>0</v>
      </c>
      <c r="K102" s="148" t="s">
        <v>3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198</v>
      </c>
      <c r="AT102" s="157" t="s">
        <v>193</v>
      </c>
      <c r="AU102" s="157" t="s">
        <v>22</v>
      </c>
      <c r="AY102" s="19" t="s">
        <v>191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198</v>
      </c>
      <c r="BM102" s="157" t="s">
        <v>2616</v>
      </c>
    </row>
    <row r="103" spans="2:51" s="13" customFormat="1" ht="10">
      <c r="B103" s="159"/>
      <c r="D103" s="160" t="s">
        <v>200</v>
      </c>
      <c r="E103" s="161" t="s">
        <v>3</v>
      </c>
      <c r="F103" s="162" t="s">
        <v>2617</v>
      </c>
      <c r="H103" s="163">
        <v>103.3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200</v>
      </c>
      <c r="AU103" s="161" t="s">
        <v>22</v>
      </c>
      <c r="AV103" s="13" t="s">
        <v>22</v>
      </c>
      <c r="AW103" s="13" t="s">
        <v>41</v>
      </c>
      <c r="AX103" s="13" t="s">
        <v>81</v>
      </c>
      <c r="AY103" s="161" t="s">
        <v>191</v>
      </c>
    </row>
    <row r="104" spans="2:51" s="13" customFormat="1" ht="10">
      <c r="B104" s="159"/>
      <c r="D104" s="160" t="s">
        <v>200</v>
      </c>
      <c r="E104" s="161" t="s">
        <v>3</v>
      </c>
      <c r="F104" s="162" t="s">
        <v>2618</v>
      </c>
      <c r="H104" s="163">
        <v>246.3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200</v>
      </c>
      <c r="AU104" s="161" t="s">
        <v>22</v>
      </c>
      <c r="AV104" s="13" t="s">
        <v>22</v>
      </c>
      <c r="AW104" s="13" t="s">
        <v>41</v>
      </c>
      <c r="AX104" s="13" t="s">
        <v>81</v>
      </c>
      <c r="AY104" s="161" t="s">
        <v>191</v>
      </c>
    </row>
    <row r="105" spans="2:51" s="14" customFormat="1" ht="10">
      <c r="B105" s="168"/>
      <c r="D105" s="160" t="s">
        <v>200</v>
      </c>
      <c r="E105" s="169" t="s">
        <v>3</v>
      </c>
      <c r="F105" s="170" t="s">
        <v>205</v>
      </c>
      <c r="H105" s="171">
        <v>349.6</v>
      </c>
      <c r="I105" s="172"/>
      <c r="L105" s="168"/>
      <c r="M105" s="173"/>
      <c r="N105" s="174"/>
      <c r="O105" s="174"/>
      <c r="P105" s="174"/>
      <c r="Q105" s="174"/>
      <c r="R105" s="174"/>
      <c r="S105" s="174"/>
      <c r="T105" s="175"/>
      <c r="AT105" s="169" t="s">
        <v>200</v>
      </c>
      <c r="AU105" s="169" t="s">
        <v>22</v>
      </c>
      <c r="AV105" s="14" t="s">
        <v>198</v>
      </c>
      <c r="AW105" s="14" t="s">
        <v>41</v>
      </c>
      <c r="AX105" s="14" t="s">
        <v>88</v>
      </c>
      <c r="AY105" s="169" t="s">
        <v>191</v>
      </c>
    </row>
    <row r="106" spans="1:65" s="2" customFormat="1" ht="14.4" customHeight="1">
      <c r="A106" s="35"/>
      <c r="B106" s="145"/>
      <c r="C106" s="146" t="s">
        <v>232</v>
      </c>
      <c r="D106" s="146" t="s">
        <v>193</v>
      </c>
      <c r="E106" s="147" t="s">
        <v>2619</v>
      </c>
      <c r="F106" s="148" t="s">
        <v>2620</v>
      </c>
      <c r="G106" s="149" t="s">
        <v>222</v>
      </c>
      <c r="H106" s="150">
        <v>1560.4</v>
      </c>
      <c r="I106" s="151"/>
      <c r="J106" s="152">
        <f>ROUND(I106*H106,2)</f>
        <v>0</v>
      </c>
      <c r="K106" s="148" t="s">
        <v>3</v>
      </c>
      <c r="L106" s="36"/>
      <c r="M106" s="153" t="s">
        <v>3</v>
      </c>
      <c r="N106" s="154" t="s">
        <v>52</v>
      </c>
      <c r="O106" s="56"/>
      <c r="P106" s="155">
        <f>O106*H106</f>
        <v>0</v>
      </c>
      <c r="Q106" s="155">
        <v>0</v>
      </c>
      <c r="R106" s="155">
        <f>Q106*H106</f>
        <v>0</v>
      </c>
      <c r="S106" s="155">
        <v>0</v>
      </c>
      <c r="T106" s="15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57" t="s">
        <v>198</v>
      </c>
      <c r="AT106" s="157" t="s">
        <v>193</v>
      </c>
      <c r="AU106" s="157" t="s">
        <v>22</v>
      </c>
      <c r="AY106" s="19" t="s">
        <v>191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19" t="s">
        <v>88</v>
      </c>
      <c r="BK106" s="158">
        <f>ROUND(I106*H106,2)</f>
        <v>0</v>
      </c>
      <c r="BL106" s="19" t="s">
        <v>198</v>
      </c>
      <c r="BM106" s="157" t="s">
        <v>2621</v>
      </c>
    </row>
    <row r="107" spans="1:47" s="2" customFormat="1" ht="18">
      <c r="A107" s="35"/>
      <c r="B107" s="36"/>
      <c r="C107" s="35"/>
      <c r="D107" s="160" t="s">
        <v>229</v>
      </c>
      <c r="E107" s="35"/>
      <c r="F107" s="176" t="s">
        <v>2622</v>
      </c>
      <c r="G107" s="35"/>
      <c r="H107" s="35"/>
      <c r="I107" s="177"/>
      <c r="J107" s="35"/>
      <c r="K107" s="35"/>
      <c r="L107" s="36"/>
      <c r="M107" s="178"/>
      <c r="N107" s="179"/>
      <c r="O107" s="56"/>
      <c r="P107" s="56"/>
      <c r="Q107" s="56"/>
      <c r="R107" s="56"/>
      <c r="S107" s="56"/>
      <c r="T107" s="57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9" t="s">
        <v>229</v>
      </c>
      <c r="AU107" s="19" t="s">
        <v>22</v>
      </c>
    </row>
    <row r="108" spans="2:51" s="13" customFormat="1" ht="10">
      <c r="B108" s="159"/>
      <c r="D108" s="160" t="s">
        <v>200</v>
      </c>
      <c r="E108" s="161" t="s">
        <v>3</v>
      </c>
      <c r="F108" s="162" t="s">
        <v>2623</v>
      </c>
      <c r="H108" s="163">
        <v>620.2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200</v>
      </c>
      <c r="AU108" s="161" t="s">
        <v>22</v>
      </c>
      <c r="AV108" s="13" t="s">
        <v>22</v>
      </c>
      <c r="AW108" s="13" t="s">
        <v>41</v>
      </c>
      <c r="AX108" s="13" t="s">
        <v>81</v>
      </c>
      <c r="AY108" s="161" t="s">
        <v>191</v>
      </c>
    </row>
    <row r="109" spans="2:51" s="13" customFormat="1" ht="10">
      <c r="B109" s="159"/>
      <c r="D109" s="160" t="s">
        <v>200</v>
      </c>
      <c r="E109" s="161" t="s">
        <v>3</v>
      </c>
      <c r="F109" s="162" t="s">
        <v>2624</v>
      </c>
      <c r="H109" s="163">
        <v>361.8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200</v>
      </c>
      <c r="AU109" s="161" t="s">
        <v>22</v>
      </c>
      <c r="AV109" s="13" t="s">
        <v>22</v>
      </c>
      <c r="AW109" s="13" t="s">
        <v>41</v>
      </c>
      <c r="AX109" s="13" t="s">
        <v>81</v>
      </c>
      <c r="AY109" s="161" t="s">
        <v>191</v>
      </c>
    </row>
    <row r="110" spans="2:51" s="13" customFormat="1" ht="10">
      <c r="B110" s="159"/>
      <c r="D110" s="160" t="s">
        <v>200</v>
      </c>
      <c r="E110" s="161" t="s">
        <v>3</v>
      </c>
      <c r="F110" s="162" t="s">
        <v>2625</v>
      </c>
      <c r="H110" s="163">
        <v>104.9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200</v>
      </c>
      <c r="AU110" s="161" t="s">
        <v>22</v>
      </c>
      <c r="AV110" s="13" t="s">
        <v>22</v>
      </c>
      <c r="AW110" s="13" t="s">
        <v>41</v>
      </c>
      <c r="AX110" s="13" t="s">
        <v>81</v>
      </c>
      <c r="AY110" s="161" t="s">
        <v>191</v>
      </c>
    </row>
    <row r="111" spans="2:51" s="13" customFormat="1" ht="10">
      <c r="B111" s="159"/>
      <c r="D111" s="160" t="s">
        <v>200</v>
      </c>
      <c r="E111" s="161" t="s">
        <v>3</v>
      </c>
      <c r="F111" s="162" t="s">
        <v>2626</v>
      </c>
      <c r="H111" s="163">
        <v>473.5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200</v>
      </c>
      <c r="AU111" s="161" t="s">
        <v>22</v>
      </c>
      <c r="AV111" s="13" t="s">
        <v>22</v>
      </c>
      <c r="AW111" s="13" t="s">
        <v>41</v>
      </c>
      <c r="AX111" s="13" t="s">
        <v>81</v>
      </c>
      <c r="AY111" s="161" t="s">
        <v>191</v>
      </c>
    </row>
    <row r="112" spans="2:51" s="14" customFormat="1" ht="10">
      <c r="B112" s="168"/>
      <c r="D112" s="160" t="s">
        <v>200</v>
      </c>
      <c r="E112" s="169" t="s">
        <v>3</v>
      </c>
      <c r="F112" s="170" t="s">
        <v>205</v>
      </c>
      <c r="H112" s="171">
        <v>1560.4</v>
      </c>
      <c r="I112" s="172"/>
      <c r="L112" s="168"/>
      <c r="M112" s="173"/>
      <c r="N112" s="174"/>
      <c r="O112" s="174"/>
      <c r="P112" s="174"/>
      <c r="Q112" s="174"/>
      <c r="R112" s="174"/>
      <c r="S112" s="174"/>
      <c r="T112" s="175"/>
      <c r="AT112" s="169" t="s">
        <v>200</v>
      </c>
      <c r="AU112" s="169" t="s">
        <v>22</v>
      </c>
      <c r="AV112" s="14" t="s">
        <v>198</v>
      </c>
      <c r="AW112" s="14" t="s">
        <v>41</v>
      </c>
      <c r="AX112" s="14" t="s">
        <v>88</v>
      </c>
      <c r="AY112" s="169" t="s">
        <v>191</v>
      </c>
    </row>
    <row r="113" spans="2:63" s="12" customFormat="1" ht="22.75" customHeight="1">
      <c r="B113" s="132"/>
      <c r="D113" s="133" t="s">
        <v>80</v>
      </c>
      <c r="E113" s="143" t="s">
        <v>249</v>
      </c>
      <c r="F113" s="143" t="s">
        <v>387</v>
      </c>
      <c r="I113" s="135"/>
      <c r="J113" s="144">
        <f>BK113</f>
        <v>0</v>
      </c>
      <c r="L113" s="132"/>
      <c r="M113" s="137"/>
      <c r="N113" s="138"/>
      <c r="O113" s="138"/>
      <c r="P113" s="139">
        <f>SUM(P114:P115)</f>
        <v>0</v>
      </c>
      <c r="Q113" s="138"/>
      <c r="R113" s="139">
        <f>SUM(R114:R115)</f>
        <v>0</v>
      </c>
      <c r="S113" s="138"/>
      <c r="T113" s="140">
        <f>SUM(T114:T115)</f>
        <v>0.02</v>
      </c>
      <c r="AR113" s="133" t="s">
        <v>88</v>
      </c>
      <c r="AT113" s="141" t="s">
        <v>80</v>
      </c>
      <c r="AU113" s="141" t="s">
        <v>88</v>
      </c>
      <c r="AY113" s="133" t="s">
        <v>191</v>
      </c>
      <c r="BK113" s="142">
        <f>SUM(BK114:BK115)</f>
        <v>0</v>
      </c>
    </row>
    <row r="114" spans="1:65" s="2" customFormat="1" ht="14.4" customHeight="1">
      <c r="A114" s="35"/>
      <c r="B114" s="145"/>
      <c r="C114" s="146" t="s">
        <v>238</v>
      </c>
      <c r="D114" s="146" t="s">
        <v>193</v>
      </c>
      <c r="E114" s="147" t="s">
        <v>2627</v>
      </c>
      <c r="F114" s="148" t="s">
        <v>2628</v>
      </c>
      <c r="G114" s="149" t="s">
        <v>2380</v>
      </c>
      <c r="H114" s="150">
        <v>1</v>
      </c>
      <c r="I114" s="151"/>
      <c r="J114" s="152">
        <f>ROUND(I114*H114,2)</f>
        <v>0</v>
      </c>
      <c r="K114" s="148" t="s">
        <v>3</v>
      </c>
      <c r="L114" s="36"/>
      <c r="M114" s="153" t="s">
        <v>3</v>
      </c>
      <c r="N114" s="154" t="s">
        <v>52</v>
      </c>
      <c r="O114" s="56"/>
      <c r="P114" s="155">
        <f>O114*H114</f>
        <v>0</v>
      </c>
      <c r="Q114" s="155">
        <v>0</v>
      </c>
      <c r="R114" s="155">
        <f>Q114*H114</f>
        <v>0</v>
      </c>
      <c r="S114" s="155">
        <v>0.02</v>
      </c>
      <c r="T114" s="156">
        <f>S114*H114</f>
        <v>0.02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198</v>
      </c>
      <c r="AT114" s="157" t="s">
        <v>193</v>
      </c>
      <c r="AU114" s="157" t="s">
        <v>22</v>
      </c>
      <c r="AY114" s="19" t="s">
        <v>191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88</v>
      </c>
      <c r="BK114" s="158">
        <f>ROUND(I114*H114,2)</f>
        <v>0</v>
      </c>
      <c r="BL114" s="19" t="s">
        <v>198</v>
      </c>
      <c r="BM114" s="157" t="s">
        <v>2629</v>
      </c>
    </row>
    <row r="115" spans="1:47" s="2" customFormat="1" ht="18">
      <c r="A115" s="35"/>
      <c r="B115" s="36"/>
      <c r="C115" s="35"/>
      <c r="D115" s="160" t="s">
        <v>229</v>
      </c>
      <c r="E115" s="35"/>
      <c r="F115" s="176" t="s">
        <v>2630</v>
      </c>
      <c r="G115" s="35"/>
      <c r="H115" s="35"/>
      <c r="I115" s="177"/>
      <c r="J115" s="35"/>
      <c r="K115" s="35"/>
      <c r="L115" s="36"/>
      <c r="M115" s="178"/>
      <c r="N115" s="179"/>
      <c r="O115" s="56"/>
      <c r="P115" s="56"/>
      <c r="Q115" s="56"/>
      <c r="R115" s="56"/>
      <c r="S115" s="56"/>
      <c r="T115" s="57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9" t="s">
        <v>229</v>
      </c>
      <c r="AU115" s="19" t="s">
        <v>22</v>
      </c>
    </row>
    <row r="116" spans="2:63" s="12" customFormat="1" ht="25.9" customHeight="1">
      <c r="B116" s="132"/>
      <c r="D116" s="133" t="s">
        <v>80</v>
      </c>
      <c r="E116" s="134" t="s">
        <v>2631</v>
      </c>
      <c r="F116" s="134" t="s">
        <v>2632</v>
      </c>
      <c r="I116" s="135"/>
      <c r="J116" s="136">
        <f>BK116</f>
        <v>0</v>
      </c>
      <c r="L116" s="132"/>
      <c r="M116" s="137"/>
      <c r="N116" s="138"/>
      <c r="O116" s="138"/>
      <c r="P116" s="139">
        <f>SUM(P117:P121)</f>
        <v>0</v>
      </c>
      <c r="Q116" s="138"/>
      <c r="R116" s="139">
        <f>SUM(R117:R121)</f>
        <v>0</v>
      </c>
      <c r="S116" s="138"/>
      <c r="T116" s="140">
        <f>SUM(T117:T121)</f>
        <v>0</v>
      </c>
      <c r="AR116" s="133" t="s">
        <v>198</v>
      </c>
      <c r="AT116" s="141" t="s">
        <v>80</v>
      </c>
      <c r="AU116" s="141" t="s">
        <v>81</v>
      </c>
      <c r="AY116" s="133" t="s">
        <v>191</v>
      </c>
      <c r="BK116" s="142">
        <f>SUM(BK117:BK121)</f>
        <v>0</v>
      </c>
    </row>
    <row r="117" spans="1:65" s="2" customFormat="1" ht="14.4" customHeight="1">
      <c r="A117" s="35"/>
      <c r="B117" s="145"/>
      <c r="C117" s="146" t="s">
        <v>244</v>
      </c>
      <c r="D117" s="146" t="s">
        <v>193</v>
      </c>
      <c r="E117" s="147" t="s">
        <v>2633</v>
      </c>
      <c r="F117" s="148" t="s">
        <v>2634</v>
      </c>
      <c r="G117" s="149" t="s">
        <v>1097</v>
      </c>
      <c r="H117" s="150">
        <v>20</v>
      </c>
      <c r="I117" s="151"/>
      <c r="J117" s="152">
        <f>ROUND(I117*H117,2)</f>
        <v>0</v>
      </c>
      <c r="K117" s="148" t="s">
        <v>3</v>
      </c>
      <c r="L117" s="36"/>
      <c r="M117" s="153" t="s">
        <v>3</v>
      </c>
      <c r="N117" s="154" t="s">
        <v>52</v>
      </c>
      <c r="O117" s="56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2635</v>
      </c>
      <c r="AT117" s="157" t="s">
        <v>193</v>
      </c>
      <c r="AU117" s="157" t="s">
        <v>88</v>
      </c>
      <c r="AY117" s="19" t="s">
        <v>191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2635</v>
      </c>
      <c r="BM117" s="157" t="s">
        <v>2636</v>
      </c>
    </row>
    <row r="118" spans="1:47" s="2" customFormat="1" ht="18">
      <c r="A118" s="35"/>
      <c r="B118" s="36"/>
      <c r="C118" s="35"/>
      <c r="D118" s="160" t="s">
        <v>229</v>
      </c>
      <c r="E118" s="35"/>
      <c r="F118" s="176" t="s">
        <v>2637</v>
      </c>
      <c r="G118" s="35"/>
      <c r="H118" s="35"/>
      <c r="I118" s="177"/>
      <c r="J118" s="35"/>
      <c r="K118" s="35"/>
      <c r="L118" s="36"/>
      <c r="M118" s="178"/>
      <c r="N118" s="179"/>
      <c r="O118" s="56"/>
      <c r="P118" s="56"/>
      <c r="Q118" s="56"/>
      <c r="R118" s="56"/>
      <c r="S118" s="56"/>
      <c r="T118" s="57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9" t="s">
        <v>229</v>
      </c>
      <c r="AU118" s="19" t="s">
        <v>88</v>
      </c>
    </row>
    <row r="119" spans="1:65" s="2" customFormat="1" ht="14.4" customHeight="1">
      <c r="A119" s="35"/>
      <c r="B119" s="145"/>
      <c r="C119" s="146" t="s">
        <v>249</v>
      </c>
      <c r="D119" s="146" t="s">
        <v>193</v>
      </c>
      <c r="E119" s="147" t="s">
        <v>2633</v>
      </c>
      <c r="F119" s="148" t="s">
        <v>2634</v>
      </c>
      <c r="G119" s="149" t="s">
        <v>1097</v>
      </c>
      <c r="H119" s="150">
        <v>20</v>
      </c>
      <c r="I119" s="151"/>
      <c r="J119" s="152">
        <f>ROUND(I119*H119,2)</f>
        <v>0</v>
      </c>
      <c r="K119" s="148" t="s">
        <v>3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2635</v>
      </c>
      <c r="AT119" s="157" t="s">
        <v>193</v>
      </c>
      <c r="AU119" s="157" t="s">
        <v>88</v>
      </c>
      <c r="AY119" s="19" t="s">
        <v>191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2635</v>
      </c>
      <c r="BM119" s="157" t="s">
        <v>2638</v>
      </c>
    </row>
    <row r="120" spans="1:47" s="2" customFormat="1" ht="18">
      <c r="A120" s="35"/>
      <c r="B120" s="36"/>
      <c r="C120" s="35"/>
      <c r="D120" s="160" t="s">
        <v>229</v>
      </c>
      <c r="E120" s="35"/>
      <c r="F120" s="176" t="s">
        <v>2639</v>
      </c>
      <c r="G120" s="35"/>
      <c r="H120" s="35"/>
      <c r="I120" s="177"/>
      <c r="J120" s="35"/>
      <c r="K120" s="35"/>
      <c r="L120" s="36"/>
      <c r="M120" s="178"/>
      <c r="N120" s="179"/>
      <c r="O120" s="56"/>
      <c r="P120" s="56"/>
      <c r="Q120" s="56"/>
      <c r="R120" s="56"/>
      <c r="S120" s="56"/>
      <c r="T120" s="57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9" t="s">
        <v>229</v>
      </c>
      <c r="AU120" s="19" t="s">
        <v>88</v>
      </c>
    </row>
    <row r="121" spans="1:65" s="2" customFormat="1" ht="14.4" customHeight="1">
      <c r="A121" s="35"/>
      <c r="B121" s="145"/>
      <c r="C121" s="146" t="s">
        <v>255</v>
      </c>
      <c r="D121" s="146" t="s">
        <v>193</v>
      </c>
      <c r="E121" s="147" t="s">
        <v>2640</v>
      </c>
      <c r="F121" s="148" t="s">
        <v>2641</v>
      </c>
      <c r="G121" s="149" t="s">
        <v>1097</v>
      </c>
      <c r="H121" s="150">
        <v>20</v>
      </c>
      <c r="I121" s="151"/>
      <c r="J121" s="152">
        <f>ROUND(I121*H121,2)</f>
        <v>0</v>
      </c>
      <c r="K121" s="148" t="s">
        <v>3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2635</v>
      </c>
      <c r="AT121" s="157" t="s">
        <v>193</v>
      </c>
      <c r="AU121" s="157" t="s">
        <v>88</v>
      </c>
      <c r="AY121" s="19" t="s">
        <v>191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2635</v>
      </c>
      <c r="BM121" s="157" t="s">
        <v>2642</v>
      </c>
    </row>
    <row r="122" spans="2:63" s="12" customFormat="1" ht="25.9" customHeight="1">
      <c r="B122" s="132"/>
      <c r="D122" s="133" t="s">
        <v>80</v>
      </c>
      <c r="E122" s="134" t="s">
        <v>2643</v>
      </c>
      <c r="F122" s="134" t="s">
        <v>2644</v>
      </c>
      <c r="I122" s="135"/>
      <c r="J122" s="136">
        <f>BK122</f>
        <v>0</v>
      </c>
      <c r="L122" s="132"/>
      <c r="M122" s="137"/>
      <c r="N122" s="138"/>
      <c r="O122" s="138"/>
      <c r="P122" s="139">
        <f>P123+P144+P149+P162+P183+P186+P193</f>
        <v>0</v>
      </c>
      <c r="Q122" s="138"/>
      <c r="R122" s="139">
        <f>R123+R144+R149+R162+R183+R186+R193</f>
        <v>0</v>
      </c>
      <c r="S122" s="138"/>
      <c r="T122" s="140">
        <f>T123+T144+T149+T162+T183+T186+T193</f>
        <v>0</v>
      </c>
      <c r="AR122" s="133" t="s">
        <v>225</v>
      </c>
      <c r="AT122" s="141" t="s">
        <v>80</v>
      </c>
      <c r="AU122" s="141" t="s">
        <v>81</v>
      </c>
      <c r="AY122" s="133" t="s">
        <v>191</v>
      </c>
      <c r="BK122" s="142">
        <f>BK123+BK144+BK149+BK162+BK183+BK186+BK193</f>
        <v>0</v>
      </c>
    </row>
    <row r="123" spans="2:63" s="12" customFormat="1" ht="22.75" customHeight="1">
      <c r="B123" s="132"/>
      <c r="D123" s="133" t="s">
        <v>80</v>
      </c>
      <c r="E123" s="143" t="s">
        <v>2645</v>
      </c>
      <c r="F123" s="143" t="s">
        <v>2646</v>
      </c>
      <c r="I123" s="135"/>
      <c r="J123" s="144">
        <f>BK123</f>
        <v>0</v>
      </c>
      <c r="L123" s="132"/>
      <c r="M123" s="137"/>
      <c r="N123" s="138"/>
      <c r="O123" s="138"/>
      <c r="P123" s="139">
        <f>SUM(P124:P143)</f>
        <v>0</v>
      </c>
      <c r="Q123" s="138"/>
      <c r="R123" s="139">
        <f>SUM(R124:R143)</f>
        <v>0</v>
      </c>
      <c r="S123" s="138"/>
      <c r="T123" s="140">
        <f>SUM(T124:T143)</f>
        <v>0</v>
      </c>
      <c r="AR123" s="133" t="s">
        <v>225</v>
      </c>
      <c r="AT123" s="141" t="s">
        <v>80</v>
      </c>
      <c r="AU123" s="141" t="s">
        <v>88</v>
      </c>
      <c r="AY123" s="133" t="s">
        <v>191</v>
      </c>
      <c r="BK123" s="142">
        <f>SUM(BK124:BK143)</f>
        <v>0</v>
      </c>
    </row>
    <row r="124" spans="1:65" s="2" customFormat="1" ht="14.4" customHeight="1">
      <c r="A124" s="35"/>
      <c r="B124" s="145"/>
      <c r="C124" s="146" t="s">
        <v>263</v>
      </c>
      <c r="D124" s="146" t="s">
        <v>193</v>
      </c>
      <c r="E124" s="147" t="s">
        <v>2647</v>
      </c>
      <c r="F124" s="148" t="s">
        <v>2648</v>
      </c>
      <c r="G124" s="149" t="s">
        <v>2380</v>
      </c>
      <c r="H124" s="150">
        <v>1</v>
      </c>
      <c r="I124" s="151"/>
      <c r="J124" s="152">
        <f>ROUND(I124*H124,2)</f>
        <v>0</v>
      </c>
      <c r="K124" s="148" t="s">
        <v>3</v>
      </c>
      <c r="L124" s="36"/>
      <c r="M124" s="153" t="s">
        <v>3</v>
      </c>
      <c r="N124" s="154" t="s">
        <v>52</v>
      </c>
      <c r="O124" s="56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2649</v>
      </c>
      <c r="AT124" s="157" t="s">
        <v>193</v>
      </c>
      <c r="AU124" s="157" t="s">
        <v>22</v>
      </c>
      <c r="AY124" s="19" t="s">
        <v>191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2649</v>
      </c>
      <c r="BM124" s="157" t="s">
        <v>2650</v>
      </c>
    </row>
    <row r="125" spans="1:47" s="2" customFormat="1" ht="27">
      <c r="A125" s="35"/>
      <c r="B125" s="36"/>
      <c r="C125" s="35"/>
      <c r="D125" s="160" t="s">
        <v>229</v>
      </c>
      <c r="E125" s="35"/>
      <c r="F125" s="176" t="s">
        <v>2651</v>
      </c>
      <c r="G125" s="35"/>
      <c r="H125" s="35"/>
      <c r="I125" s="177"/>
      <c r="J125" s="35"/>
      <c r="K125" s="35"/>
      <c r="L125" s="36"/>
      <c r="M125" s="178"/>
      <c r="N125" s="179"/>
      <c r="O125" s="56"/>
      <c r="P125" s="56"/>
      <c r="Q125" s="56"/>
      <c r="R125" s="56"/>
      <c r="S125" s="56"/>
      <c r="T125" s="57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9" t="s">
        <v>229</v>
      </c>
      <c r="AU125" s="19" t="s">
        <v>22</v>
      </c>
    </row>
    <row r="126" spans="1:65" s="2" customFormat="1" ht="14.4" customHeight="1">
      <c r="A126" s="35"/>
      <c r="B126" s="145"/>
      <c r="C126" s="146" t="s">
        <v>269</v>
      </c>
      <c r="D126" s="146" t="s">
        <v>193</v>
      </c>
      <c r="E126" s="147" t="s">
        <v>2652</v>
      </c>
      <c r="F126" s="148" t="s">
        <v>2653</v>
      </c>
      <c r="G126" s="149" t="s">
        <v>2380</v>
      </c>
      <c r="H126" s="150">
        <v>1</v>
      </c>
      <c r="I126" s="151"/>
      <c r="J126" s="152">
        <f>ROUND(I126*H126,2)</f>
        <v>0</v>
      </c>
      <c r="K126" s="148" t="s">
        <v>3</v>
      </c>
      <c r="L126" s="36"/>
      <c r="M126" s="153" t="s">
        <v>3</v>
      </c>
      <c r="N126" s="154" t="s">
        <v>52</v>
      </c>
      <c r="O126" s="56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2649</v>
      </c>
      <c r="AT126" s="157" t="s">
        <v>193</v>
      </c>
      <c r="AU126" s="157" t="s">
        <v>22</v>
      </c>
      <c r="AY126" s="19" t="s">
        <v>191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2649</v>
      </c>
      <c r="BM126" s="157" t="s">
        <v>2654</v>
      </c>
    </row>
    <row r="127" spans="1:47" s="2" customFormat="1" ht="27">
      <c r="A127" s="35"/>
      <c r="B127" s="36"/>
      <c r="C127" s="35"/>
      <c r="D127" s="160" t="s">
        <v>229</v>
      </c>
      <c r="E127" s="35"/>
      <c r="F127" s="176" t="s">
        <v>2655</v>
      </c>
      <c r="G127" s="35"/>
      <c r="H127" s="35"/>
      <c r="I127" s="177"/>
      <c r="J127" s="35"/>
      <c r="K127" s="35"/>
      <c r="L127" s="36"/>
      <c r="M127" s="178"/>
      <c r="N127" s="179"/>
      <c r="O127" s="56"/>
      <c r="P127" s="56"/>
      <c r="Q127" s="56"/>
      <c r="R127" s="56"/>
      <c r="S127" s="56"/>
      <c r="T127" s="57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9" t="s">
        <v>229</v>
      </c>
      <c r="AU127" s="19" t="s">
        <v>22</v>
      </c>
    </row>
    <row r="128" spans="1:65" s="2" customFormat="1" ht="14.4" customHeight="1">
      <c r="A128" s="35"/>
      <c r="B128" s="145"/>
      <c r="C128" s="146" t="s">
        <v>281</v>
      </c>
      <c r="D128" s="146" t="s">
        <v>193</v>
      </c>
      <c r="E128" s="147" t="s">
        <v>2656</v>
      </c>
      <c r="F128" s="148" t="s">
        <v>2657</v>
      </c>
      <c r="G128" s="149" t="s">
        <v>2380</v>
      </c>
      <c r="H128" s="150">
        <v>1</v>
      </c>
      <c r="I128" s="151"/>
      <c r="J128" s="152">
        <f>ROUND(I128*H128,2)</f>
        <v>0</v>
      </c>
      <c r="K128" s="148" t="s">
        <v>3</v>
      </c>
      <c r="L128" s="36"/>
      <c r="M128" s="153" t="s">
        <v>3</v>
      </c>
      <c r="N128" s="154" t="s">
        <v>52</v>
      </c>
      <c r="O128" s="56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2649</v>
      </c>
      <c r="AT128" s="157" t="s">
        <v>193</v>
      </c>
      <c r="AU128" s="157" t="s">
        <v>22</v>
      </c>
      <c r="AY128" s="19" t="s">
        <v>191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2649</v>
      </c>
      <c r="BM128" s="157" t="s">
        <v>2658</v>
      </c>
    </row>
    <row r="129" spans="1:47" s="2" customFormat="1" ht="27">
      <c r="A129" s="35"/>
      <c r="B129" s="36"/>
      <c r="C129" s="35"/>
      <c r="D129" s="160" t="s">
        <v>229</v>
      </c>
      <c r="E129" s="35"/>
      <c r="F129" s="176" t="s">
        <v>2659</v>
      </c>
      <c r="G129" s="35"/>
      <c r="H129" s="35"/>
      <c r="I129" s="177"/>
      <c r="J129" s="35"/>
      <c r="K129" s="35"/>
      <c r="L129" s="36"/>
      <c r="M129" s="178"/>
      <c r="N129" s="179"/>
      <c r="O129" s="56"/>
      <c r="P129" s="56"/>
      <c r="Q129" s="56"/>
      <c r="R129" s="56"/>
      <c r="S129" s="56"/>
      <c r="T129" s="57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9" t="s">
        <v>229</v>
      </c>
      <c r="AU129" s="19" t="s">
        <v>22</v>
      </c>
    </row>
    <row r="130" spans="1:65" s="2" customFormat="1" ht="14.4" customHeight="1">
      <c r="A130" s="35"/>
      <c r="B130" s="145"/>
      <c r="C130" s="146" t="s">
        <v>287</v>
      </c>
      <c r="D130" s="146" t="s">
        <v>193</v>
      </c>
      <c r="E130" s="147" t="s">
        <v>2660</v>
      </c>
      <c r="F130" s="148" t="s">
        <v>2661</v>
      </c>
      <c r="G130" s="149" t="s">
        <v>2380</v>
      </c>
      <c r="H130" s="150">
        <v>1</v>
      </c>
      <c r="I130" s="151"/>
      <c r="J130" s="152">
        <f>ROUND(I130*H130,2)</f>
        <v>0</v>
      </c>
      <c r="K130" s="148" t="s">
        <v>3</v>
      </c>
      <c r="L130" s="36"/>
      <c r="M130" s="153" t="s">
        <v>3</v>
      </c>
      <c r="N130" s="154" t="s">
        <v>52</v>
      </c>
      <c r="O130" s="56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7" t="s">
        <v>2649</v>
      </c>
      <c r="AT130" s="157" t="s">
        <v>193</v>
      </c>
      <c r="AU130" s="157" t="s">
        <v>22</v>
      </c>
      <c r="AY130" s="19" t="s">
        <v>191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88</v>
      </c>
      <c r="BK130" s="158">
        <f>ROUND(I130*H130,2)</f>
        <v>0</v>
      </c>
      <c r="BL130" s="19" t="s">
        <v>2649</v>
      </c>
      <c r="BM130" s="157" t="s">
        <v>2662</v>
      </c>
    </row>
    <row r="131" spans="1:47" s="2" customFormat="1" ht="27">
      <c r="A131" s="35"/>
      <c r="B131" s="36"/>
      <c r="C131" s="35"/>
      <c r="D131" s="160" t="s">
        <v>229</v>
      </c>
      <c r="E131" s="35"/>
      <c r="F131" s="176" t="s">
        <v>2663</v>
      </c>
      <c r="G131" s="35"/>
      <c r="H131" s="35"/>
      <c r="I131" s="177"/>
      <c r="J131" s="35"/>
      <c r="K131" s="35"/>
      <c r="L131" s="36"/>
      <c r="M131" s="178"/>
      <c r="N131" s="179"/>
      <c r="O131" s="56"/>
      <c r="P131" s="56"/>
      <c r="Q131" s="56"/>
      <c r="R131" s="56"/>
      <c r="S131" s="56"/>
      <c r="T131" s="5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9" t="s">
        <v>229</v>
      </c>
      <c r="AU131" s="19" t="s">
        <v>22</v>
      </c>
    </row>
    <row r="132" spans="1:65" s="2" customFormat="1" ht="14.4" customHeight="1">
      <c r="A132" s="35"/>
      <c r="B132" s="145"/>
      <c r="C132" s="146" t="s">
        <v>9</v>
      </c>
      <c r="D132" s="146" t="s">
        <v>193</v>
      </c>
      <c r="E132" s="147" t="s">
        <v>2664</v>
      </c>
      <c r="F132" s="148" t="s">
        <v>2665</v>
      </c>
      <c r="G132" s="149" t="s">
        <v>2380</v>
      </c>
      <c r="H132" s="150">
        <v>1</v>
      </c>
      <c r="I132" s="151"/>
      <c r="J132" s="152">
        <f>ROUND(I132*H132,2)</f>
        <v>0</v>
      </c>
      <c r="K132" s="148" t="s">
        <v>3</v>
      </c>
      <c r="L132" s="36"/>
      <c r="M132" s="153" t="s">
        <v>3</v>
      </c>
      <c r="N132" s="154" t="s">
        <v>52</v>
      </c>
      <c r="O132" s="56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2649</v>
      </c>
      <c r="AT132" s="157" t="s">
        <v>193</v>
      </c>
      <c r="AU132" s="157" t="s">
        <v>22</v>
      </c>
      <c r="AY132" s="19" t="s">
        <v>191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2649</v>
      </c>
      <c r="BM132" s="157" t="s">
        <v>2666</v>
      </c>
    </row>
    <row r="133" spans="1:47" s="2" customFormat="1" ht="18">
      <c r="A133" s="35"/>
      <c r="B133" s="36"/>
      <c r="C133" s="35"/>
      <c r="D133" s="160" t="s">
        <v>229</v>
      </c>
      <c r="E133" s="35"/>
      <c r="F133" s="176" t="s">
        <v>2667</v>
      </c>
      <c r="G133" s="35"/>
      <c r="H133" s="35"/>
      <c r="I133" s="177"/>
      <c r="J133" s="35"/>
      <c r="K133" s="35"/>
      <c r="L133" s="36"/>
      <c r="M133" s="178"/>
      <c r="N133" s="179"/>
      <c r="O133" s="56"/>
      <c r="P133" s="56"/>
      <c r="Q133" s="56"/>
      <c r="R133" s="56"/>
      <c r="S133" s="56"/>
      <c r="T133" s="57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9" t="s">
        <v>229</v>
      </c>
      <c r="AU133" s="19" t="s">
        <v>22</v>
      </c>
    </row>
    <row r="134" spans="1:65" s="2" customFormat="1" ht="14.4" customHeight="1">
      <c r="A134" s="35"/>
      <c r="B134" s="145"/>
      <c r="C134" s="146" t="s">
        <v>296</v>
      </c>
      <c r="D134" s="146" t="s">
        <v>193</v>
      </c>
      <c r="E134" s="147" t="s">
        <v>2668</v>
      </c>
      <c r="F134" s="148" t="s">
        <v>2669</v>
      </c>
      <c r="G134" s="149" t="s">
        <v>2380</v>
      </c>
      <c r="H134" s="150">
        <v>1</v>
      </c>
      <c r="I134" s="151"/>
      <c r="J134" s="152">
        <f>ROUND(I134*H134,2)</f>
        <v>0</v>
      </c>
      <c r="K134" s="148" t="s">
        <v>3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2649</v>
      </c>
      <c r="AT134" s="157" t="s">
        <v>193</v>
      </c>
      <c r="AU134" s="157" t="s">
        <v>22</v>
      </c>
      <c r="AY134" s="19" t="s">
        <v>191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2649</v>
      </c>
      <c r="BM134" s="157" t="s">
        <v>2670</v>
      </c>
    </row>
    <row r="135" spans="1:47" s="2" customFormat="1" ht="36">
      <c r="A135" s="35"/>
      <c r="B135" s="36"/>
      <c r="C135" s="35"/>
      <c r="D135" s="160" t="s">
        <v>229</v>
      </c>
      <c r="E135" s="35"/>
      <c r="F135" s="176" t="s">
        <v>2671</v>
      </c>
      <c r="G135" s="35"/>
      <c r="H135" s="35"/>
      <c r="I135" s="177"/>
      <c r="J135" s="35"/>
      <c r="K135" s="35"/>
      <c r="L135" s="36"/>
      <c r="M135" s="178"/>
      <c r="N135" s="179"/>
      <c r="O135" s="56"/>
      <c r="P135" s="56"/>
      <c r="Q135" s="56"/>
      <c r="R135" s="56"/>
      <c r="S135" s="56"/>
      <c r="T135" s="57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9" t="s">
        <v>229</v>
      </c>
      <c r="AU135" s="19" t="s">
        <v>22</v>
      </c>
    </row>
    <row r="136" spans="1:65" s="2" customFormat="1" ht="14.4" customHeight="1">
      <c r="A136" s="35"/>
      <c r="B136" s="145"/>
      <c r="C136" s="146" t="s">
        <v>301</v>
      </c>
      <c r="D136" s="146" t="s">
        <v>193</v>
      </c>
      <c r="E136" s="147" t="s">
        <v>2672</v>
      </c>
      <c r="F136" s="148" t="s">
        <v>2673</v>
      </c>
      <c r="G136" s="149" t="s">
        <v>2380</v>
      </c>
      <c r="H136" s="150">
        <v>1</v>
      </c>
      <c r="I136" s="151"/>
      <c r="J136" s="152">
        <f>ROUND(I136*H136,2)</f>
        <v>0</v>
      </c>
      <c r="K136" s="148" t="s">
        <v>3</v>
      </c>
      <c r="L136" s="36"/>
      <c r="M136" s="153" t="s">
        <v>3</v>
      </c>
      <c r="N136" s="154" t="s">
        <v>52</v>
      </c>
      <c r="O136" s="56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57" t="s">
        <v>2649</v>
      </c>
      <c r="AT136" s="157" t="s">
        <v>193</v>
      </c>
      <c r="AU136" s="157" t="s">
        <v>22</v>
      </c>
      <c r="AY136" s="19" t="s">
        <v>191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88</v>
      </c>
      <c r="BK136" s="158">
        <f>ROUND(I136*H136,2)</f>
        <v>0</v>
      </c>
      <c r="BL136" s="19" t="s">
        <v>2649</v>
      </c>
      <c r="BM136" s="157" t="s">
        <v>2674</v>
      </c>
    </row>
    <row r="137" spans="1:47" s="2" customFormat="1" ht="18">
      <c r="A137" s="35"/>
      <c r="B137" s="36"/>
      <c r="C137" s="35"/>
      <c r="D137" s="160" t="s">
        <v>229</v>
      </c>
      <c r="E137" s="35"/>
      <c r="F137" s="176" t="s">
        <v>2675</v>
      </c>
      <c r="G137" s="35"/>
      <c r="H137" s="35"/>
      <c r="I137" s="177"/>
      <c r="J137" s="35"/>
      <c r="K137" s="35"/>
      <c r="L137" s="36"/>
      <c r="M137" s="178"/>
      <c r="N137" s="179"/>
      <c r="O137" s="56"/>
      <c r="P137" s="56"/>
      <c r="Q137" s="56"/>
      <c r="R137" s="56"/>
      <c r="S137" s="56"/>
      <c r="T137" s="57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9" t="s">
        <v>229</v>
      </c>
      <c r="AU137" s="19" t="s">
        <v>22</v>
      </c>
    </row>
    <row r="138" spans="1:65" s="2" customFormat="1" ht="14.4" customHeight="1">
      <c r="A138" s="35"/>
      <c r="B138" s="145"/>
      <c r="C138" s="146" t="s">
        <v>306</v>
      </c>
      <c r="D138" s="146" t="s">
        <v>193</v>
      </c>
      <c r="E138" s="147" t="s">
        <v>2676</v>
      </c>
      <c r="F138" s="148" t="s">
        <v>2677</v>
      </c>
      <c r="G138" s="149" t="s">
        <v>2380</v>
      </c>
      <c r="H138" s="150">
        <v>1</v>
      </c>
      <c r="I138" s="151"/>
      <c r="J138" s="152">
        <f>ROUND(I138*H138,2)</f>
        <v>0</v>
      </c>
      <c r="K138" s="148" t="s">
        <v>3</v>
      </c>
      <c r="L138" s="36"/>
      <c r="M138" s="153" t="s">
        <v>3</v>
      </c>
      <c r="N138" s="154" t="s">
        <v>52</v>
      </c>
      <c r="O138" s="56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57" t="s">
        <v>2649</v>
      </c>
      <c r="AT138" s="157" t="s">
        <v>193</v>
      </c>
      <c r="AU138" s="157" t="s">
        <v>22</v>
      </c>
      <c r="AY138" s="19" t="s">
        <v>191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9" t="s">
        <v>88</v>
      </c>
      <c r="BK138" s="158">
        <f>ROUND(I138*H138,2)</f>
        <v>0</v>
      </c>
      <c r="BL138" s="19" t="s">
        <v>2649</v>
      </c>
      <c r="BM138" s="157" t="s">
        <v>2678</v>
      </c>
    </row>
    <row r="139" spans="1:47" s="2" customFormat="1" ht="27">
      <c r="A139" s="35"/>
      <c r="B139" s="36"/>
      <c r="C139" s="35"/>
      <c r="D139" s="160" t="s">
        <v>229</v>
      </c>
      <c r="E139" s="35"/>
      <c r="F139" s="176" t="s">
        <v>2679</v>
      </c>
      <c r="G139" s="35"/>
      <c r="H139" s="35"/>
      <c r="I139" s="177"/>
      <c r="J139" s="35"/>
      <c r="K139" s="35"/>
      <c r="L139" s="36"/>
      <c r="M139" s="178"/>
      <c r="N139" s="179"/>
      <c r="O139" s="56"/>
      <c r="P139" s="56"/>
      <c r="Q139" s="56"/>
      <c r="R139" s="56"/>
      <c r="S139" s="56"/>
      <c r="T139" s="57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9" t="s">
        <v>229</v>
      </c>
      <c r="AU139" s="19" t="s">
        <v>22</v>
      </c>
    </row>
    <row r="140" spans="1:65" s="2" customFormat="1" ht="14.4" customHeight="1">
      <c r="A140" s="35"/>
      <c r="B140" s="145"/>
      <c r="C140" s="146" t="s">
        <v>310</v>
      </c>
      <c r="D140" s="146" t="s">
        <v>193</v>
      </c>
      <c r="E140" s="147" t="s">
        <v>2680</v>
      </c>
      <c r="F140" s="148" t="s">
        <v>2681</v>
      </c>
      <c r="G140" s="149" t="s">
        <v>2380</v>
      </c>
      <c r="H140" s="150">
        <v>1</v>
      </c>
      <c r="I140" s="151"/>
      <c r="J140" s="152">
        <f>ROUND(I140*H140,2)</f>
        <v>0</v>
      </c>
      <c r="K140" s="148" t="s">
        <v>3</v>
      </c>
      <c r="L140" s="36"/>
      <c r="M140" s="153" t="s">
        <v>3</v>
      </c>
      <c r="N140" s="154" t="s">
        <v>52</v>
      </c>
      <c r="O140" s="56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7" t="s">
        <v>2649</v>
      </c>
      <c r="AT140" s="157" t="s">
        <v>193</v>
      </c>
      <c r="AU140" s="157" t="s">
        <v>22</v>
      </c>
      <c r="AY140" s="19" t="s">
        <v>191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9" t="s">
        <v>88</v>
      </c>
      <c r="BK140" s="158">
        <f>ROUND(I140*H140,2)</f>
        <v>0</v>
      </c>
      <c r="BL140" s="19" t="s">
        <v>2649</v>
      </c>
      <c r="BM140" s="157" t="s">
        <v>2682</v>
      </c>
    </row>
    <row r="141" spans="1:47" s="2" customFormat="1" ht="18">
      <c r="A141" s="35"/>
      <c r="B141" s="36"/>
      <c r="C141" s="35"/>
      <c r="D141" s="160" t="s">
        <v>229</v>
      </c>
      <c r="E141" s="35"/>
      <c r="F141" s="176" t="s">
        <v>2683</v>
      </c>
      <c r="G141" s="35"/>
      <c r="H141" s="35"/>
      <c r="I141" s="177"/>
      <c r="J141" s="35"/>
      <c r="K141" s="35"/>
      <c r="L141" s="36"/>
      <c r="M141" s="178"/>
      <c r="N141" s="179"/>
      <c r="O141" s="56"/>
      <c r="P141" s="56"/>
      <c r="Q141" s="56"/>
      <c r="R141" s="56"/>
      <c r="S141" s="56"/>
      <c r="T141" s="57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9" t="s">
        <v>229</v>
      </c>
      <c r="AU141" s="19" t="s">
        <v>22</v>
      </c>
    </row>
    <row r="142" spans="1:65" s="2" customFormat="1" ht="14.4" customHeight="1">
      <c r="A142" s="35"/>
      <c r="B142" s="145"/>
      <c r="C142" s="146" t="s">
        <v>315</v>
      </c>
      <c r="D142" s="146" t="s">
        <v>193</v>
      </c>
      <c r="E142" s="147" t="s">
        <v>2684</v>
      </c>
      <c r="F142" s="148" t="s">
        <v>2685</v>
      </c>
      <c r="G142" s="149" t="s">
        <v>2380</v>
      </c>
      <c r="H142" s="150">
        <v>1</v>
      </c>
      <c r="I142" s="151"/>
      <c r="J142" s="152">
        <f>ROUND(I142*H142,2)</f>
        <v>0</v>
      </c>
      <c r="K142" s="148" t="s">
        <v>3</v>
      </c>
      <c r="L142" s="36"/>
      <c r="M142" s="153" t="s">
        <v>3</v>
      </c>
      <c r="N142" s="154" t="s">
        <v>52</v>
      </c>
      <c r="O142" s="56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2649</v>
      </c>
      <c r="AT142" s="157" t="s">
        <v>193</v>
      </c>
      <c r="AU142" s="157" t="s">
        <v>22</v>
      </c>
      <c r="AY142" s="19" t="s">
        <v>191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88</v>
      </c>
      <c r="BK142" s="158">
        <f>ROUND(I142*H142,2)</f>
        <v>0</v>
      </c>
      <c r="BL142" s="19" t="s">
        <v>2649</v>
      </c>
      <c r="BM142" s="157" t="s">
        <v>2686</v>
      </c>
    </row>
    <row r="143" spans="1:47" s="2" customFormat="1" ht="27">
      <c r="A143" s="35"/>
      <c r="B143" s="36"/>
      <c r="C143" s="35"/>
      <c r="D143" s="160" t="s">
        <v>229</v>
      </c>
      <c r="E143" s="35"/>
      <c r="F143" s="176" t="s">
        <v>2687</v>
      </c>
      <c r="G143" s="35"/>
      <c r="H143" s="35"/>
      <c r="I143" s="177"/>
      <c r="J143" s="35"/>
      <c r="K143" s="35"/>
      <c r="L143" s="36"/>
      <c r="M143" s="178"/>
      <c r="N143" s="179"/>
      <c r="O143" s="56"/>
      <c r="P143" s="56"/>
      <c r="Q143" s="56"/>
      <c r="R143" s="56"/>
      <c r="S143" s="56"/>
      <c r="T143" s="57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9" t="s">
        <v>229</v>
      </c>
      <c r="AU143" s="19" t="s">
        <v>22</v>
      </c>
    </row>
    <row r="144" spans="2:63" s="12" customFormat="1" ht="22.75" customHeight="1">
      <c r="B144" s="132"/>
      <c r="D144" s="133" t="s">
        <v>80</v>
      </c>
      <c r="E144" s="143" t="s">
        <v>2688</v>
      </c>
      <c r="F144" s="143" t="s">
        <v>2689</v>
      </c>
      <c r="I144" s="135"/>
      <c r="J144" s="144">
        <f>BK144</f>
        <v>0</v>
      </c>
      <c r="L144" s="132"/>
      <c r="M144" s="137"/>
      <c r="N144" s="138"/>
      <c r="O144" s="138"/>
      <c r="P144" s="139">
        <f>SUM(P145:P148)</f>
        <v>0</v>
      </c>
      <c r="Q144" s="138"/>
      <c r="R144" s="139">
        <f>SUM(R145:R148)</f>
        <v>0</v>
      </c>
      <c r="S144" s="138"/>
      <c r="T144" s="140">
        <f>SUM(T145:T148)</f>
        <v>0</v>
      </c>
      <c r="AR144" s="133" t="s">
        <v>225</v>
      </c>
      <c r="AT144" s="141" t="s">
        <v>80</v>
      </c>
      <c r="AU144" s="141" t="s">
        <v>88</v>
      </c>
      <c r="AY144" s="133" t="s">
        <v>191</v>
      </c>
      <c r="BK144" s="142">
        <f>SUM(BK145:BK148)</f>
        <v>0</v>
      </c>
    </row>
    <row r="145" spans="1:65" s="2" customFormat="1" ht="14.4" customHeight="1">
      <c r="A145" s="35"/>
      <c r="B145" s="145"/>
      <c r="C145" s="146" t="s">
        <v>8</v>
      </c>
      <c r="D145" s="146" t="s">
        <v>193</v>
      </c>
      <c r="E145" s="147" t="s">
        <v>2690</v>
      </c>
      <c r="F145" s="148" t="s">
        <v>2689</v>
      </c>
      <c r="G145" s="149" t="s">
        <v>2380</v>
      </c>
      <c r="H145" s="150">
        <v>1</v>
      </c>
      <c r="I145" s="151"/>
      <c r="J145" s="152">
        <f>ROUND(I145*H145,2)</f>
        <v>0</v>
      </c>
      <c r="K145" s="148" t="s">
        <v>3</v>
      </c>
      <c r="L145" s="36"/>
      <c r="M145" s="153" t="s">
        <v>3</v>
      </c>
      <c r="N145" s="154" t="s">
        <v>52</v>
      </c>
      <c r="O145" s="56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57" t="s">
        <v>2649</v>
      </c>
      <c r="AT145" s="157" t="s">
        <v>193</v>
      </c>
      <c r="AU145" s="157" t="s">
        <v>22</v>
      </c>
      <c r="AY145" s="19" t="s">
        <v>191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9" t="s">
        <v>88</v>
      </c>
      <c r="BK145" s="158">
        <f>ROUND(I145*H145,2)</f>
        <v>0</v>
      </c>
      <c r="BL145" s="19" t="s">
        <v>2649</v>
      </c>
      <c r="BM145" s="157" t="s">
        <v>2691</v>
      </c>
    </row>
    <row r="146" spans="1:47" s="2" customFormat="1" ht="27">
      <c r="A146" s="35"/>
      <c r="B146" s="36"/>
      <c r="C146" s="35"/>
      <c r="D146" s="160" t="s">
        <v>229</v>
      </c>
      <c r="E146" s="35"/>
      <c r="F146" s="176" t="s">
        <v>2692</v>
      </c>
      <c r="G146" s="35"/>
      <c r="H146" s="35"/>
      <c r="I146" s="177"/>
      <c r="J146" s="35"/>
      <c r="K146" s="35"/>
      <c r="L146" s="36"/>
      <c r="M146" s="178"/>
      <c r="N146" s="179"/>
      <c r="O146" s="56"/>
      <c r="P146" s="56"/>
      <c r="Q146" s="56"/>
      <c r="R146" s="56"/>
      <c r="S146" s="56"/>
      <c r="T146" s="57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9" t="s">
        <v>229</v>
      </c>
      <c r="AU146" s="19" t="s">
        <v>22</v>
      </c>
    </row>
    <row r="147" spans="1:65" s="2" customFormat="1" ht="14.4" customHeight="1">
      <c r="A147" s="35"/>
      <c r="B147" s="145"/>
      <c r="C147" s="146" t="s">
        <v>327</v>
      </c>
      <c r="D147" s="146" t="s">
        <v>193</v>
      </c>
      <c r="E147" s="147" t="s">
        <v>2693</v>
      </c>
      <c r="F147" s="148" t="s">
        <v>2694</v>
      </c>
      <c r="G147" s="149" t="s">
        <v>2380</v>
      </c>
      <c r="H147" s="150">
        <v>1</v>
      </c>
      <c r="I147" s="151"/>
      <c r="J147" s="152">
        <f>ROUND(I147*H147,2)</f>
        <v>0</v>
      </c>
      <c r="K147" s="148" t="s">
        <v>3</v>
      </c>
      <c r="L147" s="36"/>
      <c r="M147" s="153" t="s">
        <v>3</v>
      </c>
      <c r="N147" s="154" t="s">
        <v>52</v>
      </c>
      <c r="O147" s="56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2649</v>
      </c>
      <c r="AT147" s="157" t="s">
        <v>193</v>
      </c>
      <c r="AU147" s="157" t="s">
        <v>22</v>
      </c>
      <c r="AY147" s="19" t="s">
        <v>191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88</v>
      </c>
      <c r="BK147" s="158">
        <f>ROUND(I147*H147,2)</f>
        <v>0</v>
      </c>
      <c r="BL147" s="19" t="s">
        <v>2649</v>
      </c>
      <c r="BM147" s="157" t="s">
        <v>2695</v>
      </c>
    </row>
    <row r="148" spans="1:47" s="2" customFormat="1" ht="45">
      <c r="A148" s="35"/>
      <c r="B148" s="36"/>
      <c r="C148" s="35"/>
      <c r="D148" s="160" t="s">
        <v>229</v>
      </c>
      <c r="E148" s="35"/>
      <c r="F148" s="176" t="s">
        <v>2696</v>
      </c>
      <c r="G148" s="35"/>
      <c r="H148" s="35"/>
      <c r="I148" s="177"/>
      <c r="J148" s="35"/>
      <c r="K148" s="35"/>
      <c r="L148" s="36"/>
      <c r="M148" s="178"/>
      <c r="N148" s="179"/>
      <c r="O148" s="56"/>
      <c r="P148" s="56"/>
      <c r="Q148" s="56"/>
      <c r="R148" s="56"/>
      <c r="S148" s="56"/>
      <c r="T148" s="57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9" t="s">
        <v>229</v>
      </c>
      <c r="AU148" s="19" t="s">
        <v>22</v>
      </c>
    </row>
    <row r="149" spans="2:63" s="12" customFormat="1" ht="22.75" customHeight="1">
      <c r="B149" s="132"/>
      <c r="D149" s="133" t="s">
        <v>80</v>
      </c>
      <c r="E149" s="143" t="s">
        <v>2697</v>
      </c>
      <c r="F149" s="143" t="s">
        <v>2698</v>
      </c>
      <c r="I149" s="135"/>
      <c r="J149" s="144">
        <f>BK149</f>
        <v>0</v>
      </c>
      <c r="L149" s="132"/>
      <c r="M149" s="137"/>
      <c r="N149" s="138"/>
      <c r="O149" s="138"/>
      <c r="P149" s="139">
        <f>SUM(P150:P161)</f>
        <v>0</v>
      </c>
      <c r="Q149" s="138"/>
      <c r="R149" s="139">
        <f>SUM(R150:R161)</f>
        <v>0</v>
      </c>
      <c r="S149" s="138"/>
      <c r="T149" s="140">
        <f>SUM(T150:T161)</f>
        <v>0</v>
      </c>
      <c r="AR149" s="133" t="s">
        <v>225</v>
      </c>
      <c r="AT149" s="141" t="s">
        <v>80</v>
      </c>
      <c r="AU149" s="141" t="s">
        <v>88</v>
      </c>
      <c r="AY149" s="133" t="s">
        <v>191</v>
      </c>
      <c r="BK149" s="142">
        <f>SUM(BK150:BK161)</f>
        <v>0</v>
      </c>
    </row>
    <row r="150" spans="1:65" s="2" customFormat="1" ht="14.4" customHeight="1">
      <c r="A150" s="35"/>
      <c r="B150" s="145"/>
      <c r="C150" s="146" t="s">
        <v>332</v>
      </c>
      <c r="D150" s="146" t="s">
        <v>193</v>
      </c>
      <c r="E150" s="147" t="s">
        <v>2699</v>
      </c>
      <c r="F150" s="148" t="s">
        <v>2700</v>
      </c>
      <c r="G150" s="149" t="s">
        <v>2380</v>
      </c>
      <c r="H150" s="150">
        <v>1</v>
      </c>
      <c r="I150" s="151"/>
      <c r="J150" s="152">
        <f>ROUND(I150*H150,2)</f>
        <v>0</v>
      </c>
      <c r="K150" s="148" t="s">
        <v>3</v>
      </c>
      <c r="L150" s="36"/>
      <c r="M150" s="153" t="s">
        <v>3</v>
      </c>
      <c r="N150" s="154" t="s">
        <v>52</v>
      </c>
      <c r="O150" s="56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2649</v>
      </c>
      <c r="AT150" s="157" t="s">
        <v>193</v>
      </c>
      <c r="AU150" s="157" t="s">
        <v>22</v>
      </c>
      <c r="AY150" s="19" t="s">
        <v>191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2649</v>
      </c>
      <c r="BM150" s="157" t="s">
        <v>2701</v>
      </c>
    </row>
    <row r="151" spans="1:47" s="2" customFormat="1" ht="27">
      <c r="A151" s="35"/>
      <c r="B151" s="36"/>
      <c r="C151" s="35"/>
      <c r="D151" s="160" t="s">
        <v>229</v>
      </c>
      <c r="E151" s="35"/>
      <c r="F151" s="176" t="s">
        <v>2702</v>
      </c>
      <c r="G151" s="35"/>
      <c r="H151" s="35"/>
      <c r="I151" s="177"/>
      <c r="J151" s="35"/>
      <c r="K151" s="35"/>
      <c r="L151" s="36"/>
      <c r="M151" s="178"/>
      <c r="N151" s="179"/>
      <c r="O151" s="56"/>
      <c r="P151" s="56"/>
      <c r="Q151" s="56"/>
      <c r="R151" s="56"/>
      <c r="S151" s="56"/>
      <c r="T151" s="57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9" t="s">
        <v>229</v>
      </c>
      <c r="AU151" s="19" t="s">
        <v>22</v>
      </c>
    </row>
    <row r="152" spans="1:65" s="2" customFormat="1" ht="14.4" customHeight="1">
      <c r="A152" s="35"/>
      <c r="B152" s="145"/>
      <c r="C152" s="146" t="s">
        <v>340</v>
      </c>
      <c r="D152" s="146" t="s">
        <v>193</v>
      </c>
      <c r="E152" s="147" t="s">
        <v>2703</v>
      </c>
      <c r="F152" s="148" t="s">
        <v>2704</v>
      </c>
      <c r="G152" s="149" t="s">
        <v>2380</v>
      </c>
      <c r="H152" s="150">
        <v>1</v>
      </c>
      <c r="I152" s="151"/>
      <c r="J152" s="152">
        <f>ROUND(I152*H152,2)</f>
        <v>0</v>
      </c>
      <c r="K152" s="148" t="s">
        <v>3</v>
      </c>
      <c r="L152" s="36"/>
      <c r="M152" s="153" t="s">
        <v>3</v>
      </c>
      <c r="N152" s="154" t="s">
        <v>52</v>
      </c>
      <c r="O152" s="56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2649</v>
      </c>
      <c r="AT152" s="157" t="s">
        <v>193</v>
      </c>
      <c r="AU152" s="157" t="s">
        <v>22</v>
      </c>
      <c r="AY152" s="19" t="s">
        <v>191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9" t="s">
        <v>88</v>
      </c>
      <c r="BK152" s="158">
        <f>ROUND(I152*H152,2)</f>
        <v>0</v>
      </c>
      <c r="BL152" s="19" t="s">
        <v>2649</v>
      </c>
      <c r="BM152" s="157" t="s">
        <v>2705</v>
      </c>
    </row>
    <row r="153" spans="1:47" s="2" customFormat="1" ht="63">
      <c r="A153" s="35"/>
      <c r="B153" s="36"/>
      <c r="C153" s="35"/>
      <c r="D153" s="160" t="s">
        <v>229</v>
      </c>
      <c r="E153" s="35"/>
      <c r="F153" s="176" t="s">
        <v>2706</v>
      </c>
      <c r="G153" s="35"/>
      <c r="H153" s="35"/>
      <c r="I153" s="177"/>
      <c r="J153" s="35"/>
      <c r="K153" s="35"/>
      <c r="L153" s="36"/>
      <c r="M153" s="178"/>
      <c r="N153" s="179"/>
      <c r="O153" s="56"/>
      <c r="P153" s="56"/>
      <c r="Q153" s="56"/>
      <c r="R153" s="56"/>
      <c r="S153" s="56"/>
      <c r="T153" s="57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9" t="s">
        <v>229</v>
      </c>
      <c r="AU153" s="19" t="s">
        <v>22</v>
      </c>
    </row>
    <row r="154" spans="1:65" s="2" customFormat="1" ht="14.4" customHeight="1">
      <c r="A154" s="35"/>
      <c r="B154" s="145"/>
      <c r="C154" s="146" t="s">
        <v>344</v>
      </c>
      <c r="D154" s="146" t="s">
        <v>193</v>
      </c>
      <c r="E154" s="147" t="s">
        <v>2707</v>
      </c>
      <c r="F154" s="148" t="s">
        <v>2708</v>
      </c>
      <c r="G154" s="149" t="s">
        <v>2380</v>
      </c>
      <c r="H154" s="150">
        <v>1</v>
      </c>
      <c r="I154" s="151"/>
      <c r="J154" s="152">
        <f>ROUND(I154*H154,2)</f>
        <v>0</v>
      </c>
      <c r="K154" s="148" t="s">
        <v>3</v>
      </c>
      <c r="L154" s="36"/>
      <c r="M154" s="153" t="s">
        <v>3</v>
      </c>
      <c r="N154" s="154" t="s">
        <v>52</v>
      </c>
      <c r="O154" s="56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2649</v>
      </c>
      <c r="AT154" s="157" t="s">
        <v>193</v>
      </c>
      <c r="AU154" s="157" t="s">
        <v>22</v>
      </c>
      <c r="AY154" s="19" t="s">
        <v>191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2649</v>
      </c>
      <c r="BM154" s="157" t="s">
        <v>2709</v>
      </c>
    </row>
    <row r="155" spans="1:47" s="2" customFormat="1" ht="36">
      <c r="A155" s="35"/>
      <c r="B155" s="36"/>
      <c r="C155" s="35"/>
      <c r="D155" s="160" t="s">
        <v>229</v>
      </c>
      <c r="E155" s="35"/>
      <c r="F155" s="176" t="s">
        <v>2710</v>
      </c>
      <c r="G155" s="35"/>
      <c r="H155" s="35"/>
      <c r="I155" s="177"/>
      <c r="J155" s="35"/>
      <c r="K155" s="35"/>
      <c r="L155" s="36"/>
      <c r="M155" s="178"/>
      <c r="N155" s="179"/>
      <c r="O155" s="56"/>
      <c r="P155" s="56"/>
      <c r="Q155" s="56"/>
      <c r="R155" s="56"/>
      <c r="S155" s="56"/>
      <c r="T155" s="57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9" t="s">
        <v>229</v>
      </c>
      <c r="AU155" s="19" t="s">
        <v>22</v>
      </c>
    </row>
    <row r="156" spans="1:65" s="2" customFormat="1" ht="14.4" customHeight="1">
      <c r="A156" s="35"/>
      <c r="B156" s="145"/>
      <c r="C156" s="146" t="s">
        <v>353</v>
      </c>
      <c r="D156" s="146" t="s">
        <v>193</v>
      </c>
      <c r="E156" s="147" t="s">
        <v>2711</v>
      </c>
      <c r="F156" s="148" t="s">
        <v>2712</v>
      </c>
      <c r="G156" s="149" t="s">
        <v>2380</v>
      </c>
      <c r="H156" s="150">
        <v>1</v>
      </c>
      <c r="I156" s="151"/>
      <c r="J156" s="152">
        <f>ROUND(I156*H156,2)</f>
        <v>0</v>
      </c>
      <c r="K156" s="148" t="s">
        <v>3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2649</v>
      </c>
      <c r="AT156" s="157" t="s">
        <v>193</v>
      </c>
      <c r="AU156" s="157" t="s">
        <v>22</v>
      </c>
      <c r="AY156" s="19" t="s">
        <v>191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2649</v>
      </c>
      <c r="BM156" s="157" t="s">
        <v>2713</v>
      </c>
    </row>
    <row r="157" spans="1:47" s="2" customFormat="1" ht="63">
      <c r="A157" s="35"/>
      <c r="B157" s="36"/>
      <c r="C157" s="35"/>
      <c r="D157" s="160" t="s">
        <v>229</v>
      </c>
      <c r="E157" s="35"/>
      <c r="F157" s="176" t="s">
        <v>2714</v>
      </c>
      <c r="G157" s="35"/>
      <c r="H157" s="35"/>
      <c r="I157" s="177"/>
      <c r="J157" s="35"/>
      <c r="K157" s="35"/>
      <c r="L157" s="36"/>
      <c r="M157" s="178"/>
      <c r="N157" s="179"/>
      <c r="O157" s="56"/>
      <c r="P157" s="56"/>
      <c r="Q157" s="56"/>
      <c r="R157" s="56"/>
      <c r="S157" s="56"/>
      <c r="T157" s="57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9" t="s">
        <v>229</v>
      </c>
      <c r="AU157" s="19" t="s">
        <v>22</v>
      </c>
    </row>
    <row r="158" spans="1:65" s="2" customFormat="1" ht="14.4" customHeight="1">
      <c r="A158" s="35"/>
      <c r="B158" s="145"/>
      <c r="C158" s="146" t="s">
        <v>357</v>
      </c>
      <c r="D158" s="146" t="s">
        <v>193</v>
      </c>
      <c r="E158" s="147" t="s">
        <v>2715</v>
      </c>
      <c r="F158" s="148" t="s">
        <v>2716</v>
      </c>
      <c r="G158" s="149" t="s">
        <v>2380</v>
      </c>
      <c r="H158" s="150">
        <v>1</v>
      </c>
      <c r="I158" s="151"/>
      <c r="J158" s="152">
        <f>ROUND(I158*H158,2)</f>
        <v>0</v>
      </c>
      <c r="K158" s="148" t="s">
        <v>3</v>
      </c>
      <c r="L158" s="36"/>
      <c r="M158" s="153" t="s">
        <v>3</v>
      </c>
      <c r="N158" s="154" t="s">
        <v>52</v>
      </c>
      <c r="O158" s="56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2649</v>
      </c>
      <c r="AT158" s="157" t="s">
        <v>193</v>
      </c>
      <c r="AU158" s="157" t="s">
        <v>22</v>
      </c>
      <c r="AY158" s="19" t="s">
        <v>191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88</v>
      </c>
      <c r="BK158" s="158">
        <f>ROUND(I158*H158,2)</f>
        <v>0</v>
      </c>
      <c r="BL158" s="19" t="s">
        <v>2649</v>
      </c>
      <c r="BM158" s="157" t="s">
        <v>2717</v>
      </c>
    </row>
    <row r="159" spans="1:47" s="2" customFormat="1" ht="27">
      <c r="A159" s="35"/>
      <c r="B159" s="36"/>
      <c r="C159" s="35"/>
      <c r="D159" s="160" t="s">
        <v>229</v>
      </c>
      <c r="E159" s="35"/>
      <c r="F159" s="176" t="s">
        <v>2718</v>
      </c>
      <c r="G159" s="35"/>
      <c r="H159" s="35"/>
      <c r="I159" s="177"/>
      <c r="J159" s="35"/>
      <c r="K159" s="35"/>
      <c r="L159" s="36"/>
      <c r="M159" s="178"/>
      <c r="N159" s="179"/>
      <c r="O159" s="56"/>
      <c r="P159" s="56"/>
      <c r="Q159" s="56"/>
      <c r="R159" s="56"/>
      <c r="S159" s="56"/>
      <c r="T159" s="57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9" t="s">
        <v>229</v>
      </c>
      <c r="AU159" s="19" t="s">
        <v>22</v>
      </c>
    </row>
    <row r="160" spans="1:65" s="2" customFormat="1" ht="14.4" customHeight="1">
      <c r="A160" s="35"/>
      <c r="B160" s="145"/>
      <c r="C160" s="146" t="s">
        <v>365</v>
      </c>
      <c r="D160" s="146" t="s">
        <v>193</v>
      </c>
      <c r="E160" s="147" t="s">
        <v>2719</v>
      </c>
      <c r="F160" s="148" t="s">
        <v>2720</v>
      </c>
      <c r="G160" s="149" t="s">
        <v>2380</v>
      </c>
      <c r="H160" s="150">
        <v>1</v>
      </c>
      <c r="I160" s="151"/>
      <c r="J160" s="152">
        <f>ROUND(I160*H160,2)</f>
        <v>0</v>
      </c>
      <c r="K160" s="148" t="s">
        <v>3</v>
      </c>
      <c r="L160" s="36"/>
      <c r="M160" s="153" t="s">
        <v>3</v>
      </c>
      <c r="N160" s="154" t="s">
        <v>52</v>
      </c>
      <c r="O160" s="56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2649</v>
      </c>
      <c r="AT160" s="157" t="s">
        <v>193</v>
      </c>
      <c r="AU160" s="157" t="s">
        <v>22</v>
      </c>
      <c r="AY160" s="19" t="s">
        <v>191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9" t="s">
        <v>88</v>
      </c>
      <c r="BK160" s="158">
        <f>ROUND(I160*H160,2)</f>
        <v>0</v>
      </c>
      <c r="BL160" s="19" t="s">
        <v>2649</v>
      </c>
      <c r="BM160" s="157" t="s">
        <v>2721</v>
      </c>
    </row>
    <row r="161" spans="1:47" s="2" customFormat="1" ht="36">
      <c r="A161" s="35"/>
      <c r="B161" s="36"/>
      <c r="C161" s="35"/>
      <c r="D161" s="160" t="s">
        <v>229</v>
      </c>
      <c r="E161" s="35"/>
      <c r="F161" s="176" t="s">
        <v>2722</v>
      </c>
      <c r="G161" s="35"/>
      <c r="H161" s="35"/>
      <c r="I161" s="177"/>
      <c r="J161" s="35"/>
      <c r="K161" s="35"/>
      <c r="L161" s="36"/>
      <c r="M161" s="178"/>
      <c r="N161" s="179"/>
      <c r="O161" s="56"/>
      <c r="P161" s="56"/>
      <c r="Q161" s="56"/>
      <c r="R161" s="56"/>
      <c r="S161" s="56"/>
      <c r="T161" s="57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9" t="s">
        <v>229</v>
      </c>
      <c r="AU161" s="19" t="s">
        <v>22</v>
      </c>
    </row>
    <row r="162" spans="2:63" s="12" customFormat="1" ht="22.75" customHeight="1">
      <c r="B162" s="132"/>
      <c r="D162" s="133" t="s">
        <v>80</v>
      </c>
      <c r="E162" s="143" t="s">
        <v>2723</v>
      </c>
      <c r="F162" s="143" t="s">
        <v>2724</v>
      </c>
      <c r="I162" s="135"/>
      <c r="J162" s="144">
        <f>BK162</f>
        <v>0</v>
      </c>
      <c r="L162" s="132"/>
      <c r="M162" s="137"/>
      <c r="N162" s="138"/>
      <c r="O162" s="138"/>
      <c r="P162" s="139">
        <f>SUM(P163:P182)</f>
        <v>0</v>
      </c>
      <c r="Q162" s="138"/>
      <c r="R162" s="139">
        <f>SUM(R163:R182)</f>
        <v>0</v>
      </c>
      <c r="S162" s="138"/>
      <c r="T162" s="140">
        <f>SUM(T163:T182)</f>
        <v>0</v>
      </c>
      <c r="AR162" s="133" t="s">
        <v>225</v>
      </c>
      <c r="AT162" s="141" t="s">
        <v>80</v>
      </c>
      <c r="AU162" s="141" t="s">
        <v>88</v>
      </c>
      <c r="AY162" s="133" t="s">
        <v>191</v>
      </c>
      <c r="BK162" s="142">
        <f>SUM(BK163:BK182)</f>
        <v>0</v>
      </c>
    </row>
    <row r="163" spans="1:65" s="2" customFormat="1" ht="14.4" customHeight="1">
      <c r="A163" s="35"/>
      <c r="B163" s="145"/>
      <c r="C163" s="146" t="s">
        <v>371</v>
      </c>
      <c r="D163" s="146" t="s">
        <v>193</v>
      </c>
      <c r="E163" s="147" t="s">
        <v>2725</v>
      </c>
      <c r="F163" s="148" t="s">
        <v>2726</v>
      </c>
      <c r="G163" s="149" t="s">
        <v>2380</v>
      </c>
      <c r="H163" s="150">
        <v>1</v>
      </c>
      <c r="I163" s="151"/>
      <c r="J163" s="152">
        <f>ROUND(I163*H163,2)</f>
        <v>0</v>
      </c>
      <c r="K163" s="148" t="s">
        <v>3</v>
      </c>
      <c r="L163" s="36"/>
      <c r="M163" s="153" t="s">
        <v>3</v>
      </c>
      <c r="N163" s="154" t="s">
        <v>52</v>
      </c>
      <c r="O163" s="56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57" t="s">
        <v>2649</v>
      </c>
      <c r="AT163" s="157" t="s">
        <v>193</v>
      </c>
      <c r="AU163" s="157" t="s">
        <v>22</v>
      </c>
      <c r="AY163" s="19" t="s">
        <v>191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9" t="s">
        <v>88</v>
      </c>
      <c r="BK163" s="158">
        <f>ROUND(I163*H163,2)</f>
        <v>0</v>
      </c>
      <c r="BL163" s="19" t="s">
        <v>2649</v>
      </c>
      <c r="BM163" s="157" t="s">
        <v>2727</v>
      </c>
    </row>
    <row r="164" spans="1:47" s="2" customFormat="1" ht="36">
      <c r="A164" s="35"/>
      <c r="B164" s="36"/>
      <c r="C164" s="35"/>
      <c r="D164" s="160" t="s">
        <v>229</v>
      </c>
      <c r="E164" s="35"/>
      <c r="F164" s="176" t="s">
        <v>2728</v>
      </c>
      <c r="G164" s="35"/>
      <c r="H164" s="35"/>
      <c r="I164" s="177"/>
      <c r="J164" s="35"/>
      <c r="K164" s="35"/>
      <c r="L164" s="36"/>
      <c r="M164" s="178"/>
      <c r="N164" s="179"/>
      <c r="O164" s="56"/>
      <c r="P164" s="56"/>
      <c r="Q164" s="56"/>
      <c r="R164" s="56"/>
      <c r="S164" s="56"/>
      <c r="T164" s="57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9" t="s">
        <v>229</v>
      </c>
      <c r="AU164" s="19" t="s">
        <v>22</v>
      </c>
    </row>
    <row r="165" spans="1:65" s="2" customFormat="1" ht="14.4" customHeight="1">
      <c r="A165" s="35"/>
      <c r="B165" s="145"/>
      <c r="C165" s="146" t="s">
        <v>376</v>
      </c>
      <c r="D165" s="146" t="s">
        <v>193</v>
      </c>
      <c r="E165" s="147" t="s">
        <v>2729</v>
      </c>
      <c r="F165" s="148" t="s">
        <v>2730</v>
      </c>
      <c r="G165" s="149" t="s">
        <v>2380</v>
      </c>
      <c r="H165" s="150">
        <v>1</v>
      </c>
      <c r="I165" s="151"/>
      <c r="J165" s="152">
        <f>ROUND(I165*H165,2)</f>
        <v>0</v>
      </c>
      <c r="K165" s="148" t="s">
        <v>3</v>
      </c>
      <c r="L165" s="36"/>
      <c r="M165" s="153" t="s">
        <v>3</v>
      </c>
      <c r="N165" s="154" t="s">
        <v>52</v>
      </c>
      <c r="O165" s="56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2649</v>
      </c>
      <c r="AT165" s="157" t="s">
        <v>193</v>
      </c>
      <c r="AU165" s="157" t="s">
        <v>22</v>
      </c>
      <c r="AY165" s="19" t="s">
        <v>191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9" t="s">
        <v>88</v>
      </c>
      <c r="BK165" s="158">
        <f>ROUND(I165*H165,2)</f>
        <v>0</v>
      </c>
      <c r="BL165" s="19" t="s">
        <v>2649</v>
      </c>
      <c r="BM165" s="157" t="s">
        <v>2731</v>
      </c>
    </row>
    <row r="166" spans="1:47" s="2" customFormat="1" ht="27">
      <c r="A166" s="35"/>
      <c r="B166" s="36"/>
      <c r="C166" s="35"/>
      <c r="D166" s="160" t="s">
        <v>229</v>
      </c>
      <c r="E166" s="35"/>
      <c r="F166" s="176" t="s">
        <v>2732</v>
      </c>
      <c r="G166" s="35"/>
      <c r="H166" s="35"/>
      <c r="I166" s="177"/>
      <c r="J166" s="35"/>
      <c r="K166" s="35"/>
      <c r="L166" s="36"/>
      <c r="M166" s="178"/>
      <c r="N166" s="179"/>
      <c r="O166" s="56"/>
      <c r="P166" s="56"/>
      <c r="Q166" s="56"/>
      <c r="R166" s="56"/>
      <c r="S166" s="56"/>
      <c r="T166" s="57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9" t="s">
        <v>229</v>
      </c>
      <c r="AU166" s="19" t="s">
        <v>22</v>
      </c>
    </row>
    <row r="167" spans="1:65" s="2" customFormat="1" ht="14.4" customHeight="1">
      <c r="A167" s="35"/>
      <c r="B167" s="145"/>
      <c r="C167" s="146" t="s">
        <v>382</v>
      </c>
      <c r="D167" s="146" t="s">
        <v>193</v>
      </c>
      <c r="E167" s="147" t="s">
        <v>2733</v>
      </c>
      <c r="F167" s="148" t="s">
        <v>2734</v>
      </c>
      <c r="G167" s="149" t="s">
        <v>2380</v>
      </c>
      <c r="H167" s="150">
        <v>1</v>
      </c>
      <c r="I167" s="151"/>
      <c r="J167" s="152">
        <f>ROUND(I167*H167,2)</f>
        <v>0</v>
      </c>
      <c r="K167" s="148" t="s">
        <v>3</v>
      </c>
      <c r="L167" s="36"/>
      <c r="M167" s="153" t="s">
        <v>3</v>
      </c>
      <c r="N167" s="154" t="s">
        <v>52</v>
      </c>
      <c r="O167" s="56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2649</v>
      </c>
      <c r="AT167" s="157" t="s">
        <v>193</v>
      </c>
      <c r="AU167" s="157" t="s">
        <v>22</v>
      </c>
      <c r="AY167" s="19" t="s">
        <v>191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9" t="s">
        <v>88</v>
      </c>
      <c r="BK167" s="158">
        <f>ROUND(I167*H167,2)</f>
        <v>0</v>
      </c>
      <c r="BL167" s="19" t="s">
        <v>2649</v>
      </c>
      <c r="BM167" s="157" t="s">
        <v>2735</v>
      </c>
    </row>
    <row r="168" spans="1:47" s="2" customFormat="1" ht="27">
      <c r="A168" s="35"/>
      <c r="B168" s="36"/>
      <c r="C168" s="35"/>
      <c r="D168" s="160" t="s">
        <v>229</v>
      </c>
      <c r="E168" s="35"/>
      <c r="F168" s="176" t="s">
        <v>2736</v>
      </c>
      <c r="G168" s="35"/>
      <c r="H168" s="35"/>
      <c r="I168" s="177"/>
      <c r="J168" s="35"/>
      <c r="K168" s="35"/>
      <c r="L168" s="36"/>
      <c r="M168" s="178"/>
      <c r="N168" s="179"/>
      <c r="O168" s="56"/>
      <c r="P168" s="56"/>
      <c r="Q168" s="56"/>
      <c r="R168" s="56"/>
      <c r="S168" s="56"/>
      <c r="T168" s="57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9" t="s">
        <v>229</v>
      </c>
      <c r="AU168" s="19" t="s">
        <v>22</v>
      </c>
    </row>
    <row r="169" spans="1:65" s="2" customFormat="1" ht="14.4" customHeight="1">
      <c r="A169" s="35"/>
      <c r="B169" s="145"/>
      <c r="C169" s="146" t="s">
        <v>388</v>
      </c>
      <c r="D169" s="146" t="s">
        <v>193</v>
      </c>
      <c r="E169" s="147" t="s">
        <v>2737</v>
      </c>
      <c r="F169" s="148" t="s">
        <v>2738</v>
      </c>
      <c r="G169" s="149" t="s">
        <v>2380</v>
      </c>
      <c r="H169" s="150">
        <v>1</v>
      </c>
      <c r="I169" s="151"/>
      <c r="J169" s="152">
        <f>ROUND(I169*H169,2)</f>
        <v>0</v>
      </c>
      <c r="K169" s="148" t="s">
        <v>3</v>
      </c>
      <c r="L169" s="36"/>
      <c r="M169" s="153" t="s">
        <v>3</v>
      </c>
      <c r="N169" s="154" t="s">
        <v>52</v>
      </c>
      <c r="O169" s="56"/>
      <c r="P169" s="155">
        <f>O169*H169</f>
        <v>0</v>
      </c>
      <c r="Q169" s="155">
        <v>0</v>
      </c>
      <c r="R169" s="155">
        <f>Q169*H169</f>
        <v>0</v>
      </c>
      <c r="S169" s="155">
        <v>0</v>
      </c>
      <c r="T169" s="15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2649</v>
      </c>
      <c r="AT169" s="157" t="s">
        <v>193</v>
      </c>
      <c r="AU169" s="157" t="s">
        <v>22</v>
      </c>
      <c r="AY169" s="19" t="s">
        <v>191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9" t="s">
        <v>88</v>
      </c>
      <c r="BK169" s="158">
        <f>ROUND(I169*H169,2)</f>
        <v>0</v>
      </c>
      <c r="BL169" s="19" t="s">
        <v>2649</v>
      </c>
      <c r="BM169" s="157" t="s">
        <v>2739</v>
      </c>
    </row>
    <row r="170" spans="1:47" s="2" customFormat="1" ht="27">
      <c r="A170" s="35"/>
      <c r="B170" s="36"/>
      <c r="C170" s="35"/>
      <c r="D170" s="160" t="s">
        <v>229</v>
      </c>
      <c r="E170" s="35"/>
      <c r="F170" s="176" t="s">
        <v>2740</v>
      </c>
      <c r="G170" s="35"/>
      <c r="H170" s="35"/>
      <c r="I170" s="177"/>
      <c r="J170" s="35"/>
      <c r="K170" s="35"/>
      <c r="L170" s="36"/>
      <c r="M170" s="178"/>
      <c r="N170" s="179"/>
      <c r="O170" s="56"/>
      <c r="P170" s="56"/>
      <c r="Q170" s="56"/>
      <c r="R170" s="56"/>
      <c r="S170" s="56"/>
      <c r="T170" s="57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9" t="s">
        <v>229</v>
      </c>
      <c r="AU170" s="19" t="s">
        <v>22</v>
      </c>
    </row>
    <row r="171" spans="1:65" s="2" customFormat="1" ht="14.4" customHeight="1">
      <c r="A171" s="35"/>
      <c r="B171" s="145"/>
      <c r="C171" s="146" t="s">
        <v>399</v>
      </c>
      <c r="D171" s="146" t="s">
        <v>193</v>
      </c>
      <c r="E171" s="147" t="s">
        <v>2741</v>
      </c>
      <c r="F171" s="148" t="s">
        <v>2742</v>
      </c>
      <c r="G171" s="149" t="s">
        <v>2380</v>
      </c>
      <c r="H171" s="150">
        <v>1</v>
      </c>
      <c r="I171" s="151"/>
      <c r="J171" s="152">
        <f>ROUND(I171*H171,2)</f>
        <v>0</v>
      </c>
      <c r="K171" s="148" t="s">
        <v>3</v>
      </c>
      <c r="L171" s="36"/>
      <c r="M171" s="153" t="s">
        <v>3</v>
      </c>
      <c r="N171" s="154" t="s">
        <v>52</v>
      </c>
      <c r="O171" s="56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7" t="s">
        <v>2649</v>
      </c>
      <c r="AT171" s="157" t="s">
        <v>193</v>
      </c>
      <c r="AU171" s="157" t="s">
        <v>22</v>
      </c>
      <c r="AY171" s="19" t="s">
        <v>191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9" t="s">
        <v>88</v>
      </c>
      <c r="BK171" s="158">
        <f>ROUND(I171*H171,2)</f>
        <v>0</v>
      </c>
      <c r="BL171" s="19" t="s">
        <v>2649</v>
      </c>
      <c r="BM171" s="157" t="s">
        <v>2743</v>
      </c>
    </row>
    <row r="172" spans="1:47" s="2" customFormat="1" ht="27">
      <c r="A172" s="35"/>
      <c r="B172" s="36"/>
      <c r="C172" s="35"/>
      <c r="D172" s="160" t="s">
        <v>229</v>
      </c>
      <c r="E172" s="35"/>
      <c r="F172" s="176" t="s">
        <v>2740</v>
      </c>
      <c r="G172" s="35"/>
      <c r="H172" s="35"/>
      <c r="I172" s="177"/>
      <c r="J172" s="35"/>
      <c r="K172" s="35"/>
      <c r="L172" s="36"/>
      <c r="M172" s="178"/>
      <c r="N172" s="179"/>
      <c r="O172" s="56"/>
      <c r="P172" s="56"/>
      <c r="Q172" s="56"/>
      <c r="R172" s="56"/>
      <c r="S172" s="56"/>
      <c r="T172" s="57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9" t="s">
        <v>229</v>
      </c>
      <c r="AU172" s="19" t="s">
        <v>22</v>
      </c>
    </row>
    <row r="173" spans="1:65" s="2" customFormat="1" ht="14.4" customHeight="1">
      <c r="A173" s="35"/>
      <c r="B173" s="145"/>
      <c r="C173" s="146" t="s">
        <v>403</v>
      </c>
      <c r="D173" s="146" t="s">
        <v>193</v>
      </c>
      <c r="E173" s="147" t="s">
        <v>2744</v>
      </c>
      <c r="F173" s="148" t="s">
        <v>2745</v>
      </c>
      <c r="G173" s="149" t="s">
        <v>2380</v>
      </c>
      <c r="H173" s="150">
        <v>1</v>
      </c>
      <c r="I173" s="151"/>
      <c r="J173" s="152">
        <f>ROUND(I173*H173,2)</f>
        <v>0</v>
      </c>
      <c r="K173" s="148" t="s">
        <v>3</v>
      </c>
      <c r="L173" s="36"/>
      <c r="M173" s="153" t="s">
        <v>3</v>
      </c>
      <c r="N173" s="154" t="s">
        <v>52</v>
      </c>
      <c r="O173" s="56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57" t="s">
        <v>2649</v>
      </c>
      <c r="AT173" s="157" t="s">
        <v>193</v>
      </c>
      <c r="AU173" s="157" t="s">
        <v>22</v>
      </c>
      <c r="AY173" s="19" t="s">
        <v>191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9" t="s">
        <v>88</v>
      </c>
      <c r="BK173" s="158">
        <f>ROUND(I173*H173,2)</f>
        <v>0</v>
      </c>
      <c r="BL173" s="19" t="s">
        <v>2649</v>
      </c>
      <c r="BM173" s="157" t="s">
        <v>2746</v>
      </c>
    </row>
    <row r="174" spans="1:47" s="2" customFormat="1" ht="27">
      <c r="A174" s="35"/>
      <c r="B174" s="36"/>
      <c r="C174" s="35"/>
      <c r="D174" s="160" t="s">
        <v>229</v>
      </c>
      <c r="E174" s="35"/>
      <c r="F174" s="176" t="s">
        <v>2740</v>
      </c>
      <c r="G174" s="35"/>
      <c r="H174" s="35"/>
      <c r="I174" s="177"/>
      <c r="J174" s="35"/>
      <c r="K174" s="35"/>
      <c r="L174" s="36"/>
      <c r="M174" s="178"/>
      <c r="N174" s="179"/>
      <c r="O174" s="56"/>
      <c r="P174" s="56"/>
      <c r="Q174" s="56"/>
      <c r="R174" s="56"/>
      <c r="S174" s="56"/>
      <c r="T174" s="57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9" t="s">
        <v>229</v>
      </c>
      <c r="AU174" s="19" t="s">
        <v>22</v>
      </c>
    </row>
    <row r="175" spans="1:65" s="2" customFormat="1" ht="14.4" customHeight="1">
      <c r="A175" s="35"/>
      <c r="B175" s="145"/>
      <c r="C175" s="146" t="s">
        <v>407</v>
      </c>
      <c r="D175" s="146" t="s">
        <v>193</v>
      </c>
      <c r="E175" s="147" t="s">
        <v>2747</v>
      </c>
      <c r="F175" s="148" t="s">
        <v>2748</v>
      </c>
      <c r="G175" s="149" t="s">
        <v>2380</v>
      </c>
      <c r="H175" s="150">
        <v>1</v>
      </c>
      <c r="I175" s="151"/>
      <c r="J175" s="152">
        <f>ROUND(I175*H175,2)</f>
        <v>0</v>
      </c>
      <c r="K175" s="148" t="s">
        <v>3</v>
      </c>
      <c r="L175" s="36"/>
      <c r="M175" s="153" t="s">
        <v>3</v>
      </c>
      <c r="N175" s="154" t="s">
        <v>52</v>
      </c>
      <c r="O175" s="56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57" t="s">
        <v>2649</v>
      </c>
      <c r="AT175" s="157" t="s">
        <v>193</v>
      </c>
      <c r="AU175" s="157" t="s">
        <v>22</v>
      </c>
      <c r="AY175" s="19" t="s">
        <v>191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9" t="s">
        <v>88</v>
      </c>
      <c r="BK175" s="158">
        <f>ROUND(I175*H175,2)</f>
        <v>0</v>
      </c>
      <c r="BL175" s="19" t="s">
        <v>2649</v>
      </c>
      <c r="BM175" s="157" t="s">
        <v>2749</v>
      </c>
    </row>
    <row r="176" spans="1:47" s="2" customFormat="1" ht="27">
      <c r="A176" s="35"/>
      <c r="B176" s="36"/>
      <c r="C176" s="35"/>
      <c r="D176" s="160" t="s">
        <v>229</v>
      </c>
      <c r="E176" s="35"/>
      <c r="F176" s="176" t="s">
        <v>2740</v>
      </c>
      <c r="G176" s="35"/>
      <c r="H176" s="35"/>
      <c r="I176" s="177"/>
      <c r="J176" s="35"/>
      <c r="K176" s="35"/>
      <c r="L176" s="36"/>
      <c r="M176" s="178"/>
      <c r="N176" s="179"/>
      <c r="O176" s="56"/>
      <c r="P176" s="56"/>
      <c r="Q176" s="56"/>
      <c r="R176" s="56"/>
      <c r="S176" s="56"/>
      <c r="T176" s="57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9" t="s">
        <v>229</v>
      </c>
      <c r="AU176" s="19" t="s">
        <v>22</v>
      </c>
    </row>
    <row r="177" spans="1:65" s="2" customFormat="1" ht="14.4" customHeight="1">
      <c r="A177" s="35"/>
      <c r="B177" s="145"/>
      <c r="C177" s="146" t="s">
        <v>411</v>
      </c>
      <c r="D177" s="146" t="s">
        <v>193</v>
      </c>
      <c r="E177" s="147" t="s">
        <v>2750</v>
      </c>
      <c r="F177" s="148" t="s">
        <v>2751</v>
      </c>
      <c r="G177" s="149" t="s">
        <v>2380</v>
      </c>
      <c r="H177" s="150">
        <v>1</v>
      </c>
      <c r="I177" s="151"/>
      <c r="J177" s="152">
        <f>ROUND(I177*H177,2)</f>
        <v>0</v>
      </c>
      <c r="K177" s="148" t="s">
        <v>3</v>
      </c>
      <c r="L177" s="36"/>
      <c r="M177" s="153" t="s">
        <v>3</v>
      </c>
      <c r="N177" s="154" t="s">
        <v>52</v>
      </c>
      <c r="O177" s="56"/>
      <c r="P177" s="155">
        <f>O177*H177</f>
        <v>0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57" t="s">
        <v>2649</v>
      </c>
      <c r="AT177" s="157" t="s">
        <v>193</v>
      </c>
      <c r="AU177" s="157" t="s">
        <v>22</v>
      </c>
      <c r="AY177" s="19" t="s">
        <v>191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9" t="s">
        <v>88</v>
      </c>
      <c r="BK177" s="158">
        <f>ROUND(I177*H177,2)</f>
        <v>0</v>
      </c>
      <c r="BL177" s="19" t="s">
        <v>2649</v>
      </c>
      <c r="BM177" s="157" t="s">
        <v>2752</v>
      </c>
    </row>
    <row r="178" spans="1:47" s="2" customFormat="1" ht="45">
      <c r="A178" s="35"/>
      <c r="B178" s="36"/>
      <c r="C178" s="35"/>
      <c r="D178" s="160" t="s">
        <v>229</v>
      </c>
      <c r="E178" s="35"/>
      <c r="F178" s="176" t="s">
        <v>2753</v>
      </c>
      <c r="G178" s="35"/>
      <c r="H178" s="35"/>
      <c r="I178" s="177"/>
      <c r="J178" s="35"/>
      <c r="K178" s="35"/>
      <c r="L178" s="36"/>
      <c r="M178" s="178"/>
      <c r="N178" s="179"/>
      <c r="O178" s="56"/>
      <c r="P178" s="56"/>
      <c r="Q178" s="56"/>
      <c r="R178" s="56"/>
      <c r="S178" s="56"/>
      <c r="T178" s="57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9" t="s">
        <v>229</v>
      </c>
      <c r="AU178" s="19" t="s">
        <v>22</v>
      </c>
    </row>
    <row r="179" spans="1:65" s="2" customFormat="1" ht="14.4" customHeight="1">
      <c r="A179" s="35"/>
      <c r="B179" s="145"/>
      <c r="C179" s="146" t="s">
        <v>415</v>
      </c>
      <c r="D179" s="146" t="s">
        <v>193</v>
      </c>
      <c r="E179" s="147" t="s">
        <v>2754</v>
      </c>
      <c r="F179" s="148" t="s">
        <v>2755</v>
      </c>
      <c r="G179" s="149" t="s">
        <v>2380</v>
      </c>
      <c r="H179" s="150">
        <v>1</v>
      </c>
      <c r="I179" s="151"/>
      <c r="J179" s="152">
        <f>ROUND(I179*H179,2)</f>
        <v>0</v>
      </c>
      <c r="K179" s="148" t="s">
        <v>3</v>
      </c>
      <c r="L179" s="36"/>
      <c r="M179" s="153" t="s">
        <v>3</v>
      </c>
      <c r="N179" s="154" t="s">
        <v>52</v>
      </c>
      <c r="O179" s="56"/>
      <c r="P179" s="155">
        <f>O179*H179</f>
        <v>0</v>
      </c>
      <c r="Q179" s="155">
        <v>0</v>
      </c>
      <c r="R179" s="155">
        <f>Q179*H179</f>
        <v>0</v>
      </c>
      <c r="S179" s="155">
        <v>0</v>
      </c>
      <c r="T179" s="15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2649</v>
      </c>
      <c r="AT179" s="157" t="s">
        <v>193</v>
      </c>
      <c r="AU179" s="157" t="s">
        <v>22</v>
      </c>
      <c r="AY179" s="19" t="s">
        <v>191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9" t="s">
        <v>88</v>
      </c>
      <c r="BK179" s="158">
        <f>ROUND(I179*H179,2)</f>
        <v>0</v>
      </c>
      <c r="BL179" s="19" t="s">
        <v>2649</v>
      </c>
      <c r="BM179" s="157" t="s">
        <v>2756</v>
      </c>
    </row>
    <row r="180" spans="1:47" s="2" customFormat="1" ht="18">
      <c r="A180" s="35"/>
      <c r="B180" s="36"/>
      <c r="C180" s="35"/>
      <c r="D180" s="160" t="s">
        <v>229</v>
      </c>
      <c r="E180" s="35"/>
      <c r="F180" s="176" t="s">
        <v>2757</v>
      </c>
      <c r="G180" s="35"/>
      <c r="H180" s="35"/>
      <c r="I180" s="177"/>
      <c r="J180" s="35"/>
      <c r="K180" s="35"/>
      <c r="L180" s="36"/>
      <c r="M180" s="178"/>
      <c r="N180" s="179"/>
      <c r="O180" s="56"/>
      <c r="P180" s="56"/>
      <c r="Q180" s="56"/>
      <c r="R180" s="56"/>
      <c r="S180" s="56"/>
      <c r="T180" s="57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9" t="s">
        <v>229</v>
      </c>
      <c r="AU180" s="19" t="s">
        <v>22</v>
      </c>
    </row>
    <row r="181" spans="1:65" s="2" customFormat="1" ht="14.4" customHeight="1">
      <c r="A181" s="35"/>
      <c r="B181" s="145"/>
      <c r="C181" s="146" t="s">
        <v>419</v>
      </c>
      <c r="D181" s="146" t="s">
        <v>193</v>
      </c>
      <c r="E181" s="147" t="s">
        <v>2758</v>
      </c>
      <c r="F181" s="148" t="s">
        <v>2759</v>
      </c>
      <c r="G181" s="149" t="s">
        <v>2380</v>
      </c>
      <c r="H181" s="150">
        <v>1</v>
      </c>
      <c r="I181" s="151"/>
      <c r="J181" s="152">
        <f>ROUND(I181*H181,2)</f>
        <v>0</v>
      </c>
      <c r="K181" s="148" t="s">
        <v>3</v>
      </c>
      <c r="L181" s="36"/>
      <c r="M181" s="153" t="s">
        <v>3</v>
      </c>
      <c r="N181" s="154" t="s">
        <v>52</v>
      </c>
      <c r="O181" s="56"/>
      <c r="P181" s="155">
        <f>O181*H181</f>
        <v>0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57" t="s">
        <v>2649</v>
      </c>
      <c r="AT181" s="157" t="s">
        <v>193</v>
      </c>
      <c r="AU181" s="157" t="s">
        <v>22</v>
      </c>
      <c r="AY181" s="19" t="s">
        <v>191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9" t="s">
        <v>88</v>
      </c>
      <c r="BK181" s="158">
        <f>ROUND(I181*H181,2)</f>
        <v>0</v>
      </c>
      <c r="BL181" s="19" t="s">
        <v>2649</v>
      </c>
      <c r="BM181" s="157" t="s">
        <v>2760</v>
      </c>
    </row>
    <row r="182" spans="1:47" s="2" customFormat="1" ht="54">
      <c r="A182" s="35"/>
      <c r="B182" s="36"/>
      <c r="C182" s="35"/>
      <c r="D182" s="160" t="s">
        <v>229</v>
      </c>
      <c r="E182" s="35"/>
      <c r="F182" s="176" t="s">
        <v>2761</v>
      </c>
      <c r="G182" s="35"/>
      <c r="H182" s="35"/>
      <c r="I182" s="177"/>
      <c r="J182" s="35"/>
      <c r="K182" s="35"/>
      <c r="L182" s="36"/>
      <c r="M182" s="178"/>
      <c r="N182" s="179"/>
      <c r="O182" s="56"/>
      <c r="P182" s="56"/>
      <c r="Q182" s="56"/>
      <c r="R182" s="56"/>
      <c r="S182" s="56"/>
      <c r="T182" s="57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9" t="s">
        <v>229</v>
      </c>
      <c r="AU182" s="19" t="s">
        <v>22</v>
      </c>
    </row>
    <row r="183" spans="2:63" s="12" customFormat="1" ht="22.75" customHeight="1">
      <c r="B183" s="132"/>
      <c r="D183" s="133" t="s">
        <v>80</v>
      </c>
      <c r="E183" s="143" t="s">
        <v>2762</v>
      </c>
      <c r="F183" s="143" t="s">
        <v>2763</v>
      </c>
      <c r="I183" s="135"/>
      <c r="J183" s="144">
        <f>BK183</f>
        <v>0</v>
      </c>
      <c r="L183" s="132"/>
      <c r="M183" s="137"/>
      <c r="N183" s="138"/>
      <c r="O183" s="138"/>
      <c r="P183" s="139">
        <f>SUM(P184:P185)</f>
        <v>0</v>
      </c>
      <c r="Q183" s="138"/>
      <c r="R183" s="139">
        <f>SUM(R184:R185)</f>
        <v>0</v>
      </c>
      <c r="S183" s="138"/>
      <c r="T183" s="140">
        <f>SUM(T184:T185)</f>
        <v>0</v>
      </c>
      <c r="AR183" s="133" t="s">
        <v>225</v>
      </c>
      <c r="AT183" s="141" t="s">
        <v>80</v>
      </c>
      <c r="AU183" s="141" t="s">
        <v>88</v>
      </c>
      <c r="AY183" s="133" t="s">
        <v>191</v>
      </c>
      <c r="BK183" s="142">
        <f>SUM(BK184:BK185)</f>
        <v>0</v>
      </c>
    </row>
    <row r="184" spans="1:65" s="2" customFormat="1" ht="14.4" customHeight="1">
      <c r="A184" s="35"/>
      <c r="B184" s="145"/>
      <c r="C184" s="146" t="s">
        <v>433</v>
      </c>
      <c r="D184" s="146" t="s">
        <v>193</v>
      </c>
      <c r="E184" s="147" t="s">
        <v>2764</v>
      </c>
      <c r="F184" s="148" t="s">
        <v>2765</v>
      </c>
      <c r="G184" s="149" t="s">
        <v>2380</v>
      </c>
      <c r="H184" s="150">
        <v>1</v>
      </c>
      <c r="I184" s="151"/>
      <c r="J184" s="152">
        <f>ROUND(I184*H184,2)</f>
        <v>0</v>
      </c>
      <c r="K184" s="148" t="s">
        <v>3</v>
      </c>
      <c r="L184" s="36"/>
      <c r="M184" s="153" t="s">
        <v>3</v>
      </c>
      <c r="N184" s="154" t="s">
        <v>52</v>
      </c>
      <c r="O184" s="56"/>
      <c r="P184" s="155">
        <f>O184*H184</f>
        <v>0</v>
      </c>
      <c r="Q184" s="155">
        <v>0</v>
      </c>
      <c r="R184" s="155">
        <f>Q184*H184</f>
        <v>0</v>
      </c>
      <c r="S184" s="155">
        <v>0</v>
      </c>
      <c r="T184" s="15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7" t="s">
        <v>2649</v>
      </c>
      <c r="AT184" s="157" t="s">
        <v>193</v>
      </c>
      <c r="AU184" s="157" t="s">
        <v>22</v>
      </c>
      <c r="AY184" s="19" t="s">
        <v>191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9" t="s">
        <v>88</v>
      </c>
      <c r="BK184" s="158">
        <f>ROUND(I184*H184,2)</f>
        <v>0</v>
      </c>
      <c r="BL184" s="19" t="s">
        <v>2649</v>
      </c>
      <c r="BM184" s="157" t="s">
        <v>2766</v>
      </c>
    </row>
    <row r="185" spans="1:47" s="2" customFormat="1" ht="27">
      <c r="A185" s="35"/>
      <c r="B185" s="36"/>
      <c r="C185" s="35"/>
      <c r="D185" s="160" t="s">
        <v>229</v>
      </c>
      <c r="E185" s="35"/>
      <c r="F185" s="176" t="s">
        <v>2767</v>
      </c>
      <c r="G185" s="35"/>
      <c r="H185" s="35"/>
      <c r="I185" s="177"/>
      <c r="J185" s="35"/>
      <c r="K185" s="35"/>
      <c r="L185" s="36"/>
      <c r="M185" s="178"/>
      <c r="N185" s="179"/>
      <c r="O185" s="56"/>
      <c r="P185" s="56"/>
      <c r="Q185" s="56"/>
      <c r="R185" s="56"/>
      <c r="S185" s="56"/>
      <c r="T185" s="57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9" t="s">
        <v>229</v>
      </c>
      <c r="AU185" s="19" t="s">
        <v>22</v>
      </c>
    </row>
    <row r="186" spans="2:63" s="12" customFormat="1" ht="22.75" customHeight="1">
      <c r="B186" s="132"/>
      <c r="D186" s="133" t="s">
        <v>80</v>
      </c>
      <c r="E186" s="143" t="s">
        <v>2768</v>
      </c>
      <c r="F186" s="143" t="s">
        <v>2769</v>
      </c>
      <c r="I186" s="135"/>
      <c r="J186" s="144">
        <f>BK186</f>
        <v>0</v>
      </c>
      <c r="L186" s="132"/>
      <c r="M186" s="137"/>
      <c r="N186" s="138"/>
      <c r="O186" s="138"/>
      <c r="P186" s="139">
        <f>SUM(P187:P192)</f>
        <v>0</v>
      </c>
      <c r="Q186" s="138"/>
      <c r="R186" s="139">
        <f>SUM(R187:R192)</f>
        <v>0</v>
      </c>
      <c r="S186" s="138"/>
      <c r="T186" s="140">
        <f>SUM(T187:T192)</f>
        <v>0</v>
      </c>
      <c r="AR186" s="133" t="s">
        <v>225</v>
      </c>
      <c r="AT186" s="141" t="s">
        <v>80</v>
      </c>
      <c r="AU186" s="141" t="s">
        <v>88</v>
      </c>
      <c r="AY186" s="133" t="s">
        <v>191</v>
      </c>
      <c r="BK186" s="142">
        <f>SUM(BK187:BK192)</f>
        <v>0</v>
      </c>
    </row>
    <row r="187" spans="1:65" s="2" customFormat="1" ht="14.4" customHeight="1">
      <c r="A187" s="35"/>
      <c r="B187" s="145"/>
      <c r="C187" s="146" t="s">
        <v>438</v>
      </c>
      <c r="D187" s="146" t="s">
        <v>193</v>
      </c>
      <c r="E187" s="147" t="s">
        <v>2770</v>
      </c>
      <c r="F187" s="148" t="s">
        <v>2771</v>
      </c>
      <c r="G187" s="149" t="s">
        <v>2380</v>
      </c>
      <c r="H187" s="150">
        <v>1</v>
      </c>
      <c r="I187" s="151"/>
      <c r="J187" s="152">
        <f>ROUND(I187*H187,2)</f>
        <v>0</v>
      </c>
      <c r="K187" s="148" t="s">
        <v>3</v>
      </c>
      <c r="L187" s="36"/>
      <c r="M187" s="153" t="s">
        <v>3</v>
      </c>
      <c r="N187" s="154" t="s">
        <v>52</v>
      </c>
      <c r="O187" s="56"/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57" t="s">
        <v>2649</v>
      </c>
      <c r="AT187" s="157" t="s">
        <v>193</v>
      </c>
      <c r="AU187" s="157" t="s">
        <v>22</v>
      </c>
      <c r="AY187" s="19" t="s">
        <v>191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9" t="s">
        <v>88</v>
      </c>
      <c r="BK187" s="158">
        <f>ROUND(I187*H187,2)</f>
        <v>0</v>
      </c>
      <c r="BL187" s="19" t="s">
        <v>2649</v>
      </c>
      <c r="BM187" s="157" t="s">
        <v>2772</v>
      </c>
    </row>
    <row r="188" spans="1:47" s="2" customFormat="1" ht="54">
      <c r="A188" s="35"/>
      <c r="B188" s="36"/>
      <c r="C188" s="35"/>
      <c r="D188" s="160" t="s">
        <v>229</v>
      </c>
      <c r="E188" s="35"/>
      <c r="F188" s="176" t="s">
        <v>2773</v>
      </c>
      <c r="G188" s="35"/>
      <c r="H188" s="35"/>
      <c r="I188" s="177"/>
      <c r="J188" s="35"/>
      <c r="K188" s="35"/>
      <c r="L188" s="36"/>
      <c r="M188" s="178"/>
      <c r="N188" s="179"/>
      <c r="O188" s="56"/>
      <c r="P188" s="56"/>
      <c r="Q188" s="56"/>
      <c r="R188" s="56"/>
      <c r="S188" s="56"/>
      <c r="T188" s="57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9" t="s">
        <v>229</v>
      </c>
      <c r="AU188" s="19" t="s">
        <v>22</v>
      </c>
    </row>
    <row r="189" spans="1:65" s="2" customFormat="1" ht="14.4" customHeight="1">
      <c r="A189" s="35"/>
      <c r="B189" s="145"/>
      <c r="C189" s="146" t="s">
        <v>442</v>
      </c>
      <c r="D189" s="146" t="s">
        <v>193</v>
      </c>
      <c r="E189" s="147" t="s">
        <v>2774</v>
      </c>
      <c r="F189" s="148" t="s">
        <v>2775</v>
      </c>
      <c r="G189" s="149" t="s">
        <v>2380</v>
      </c>
      <c r="H189" s="150">
        <v>1</v>
      </c>
      <c r="I189" s="151"/>
      <c r="J189" s="152">
        <f>ROUND(I189*H189,2)</f>
        <v>0</v>
      </c>
      <c r="K189" s="148" t="s">
        <v>3</v>
      </c>
      <c r="L189" s="36"/>
      <c r="M189" s="153" t="s">
        <v>3</v>
      </c>
      <c r="N189" s="154" t="s">
        <v>52</v>
      </c>
      <c r="O189" s="56"/>
      <c r="P189" s="155">
        <f>O189*H189</f>
        <v>0</v>
      </c>
      <c r="Q189" s="155">
        <v>0</v>
      </c>
      <c r="R189" s="155">
        <f>Q189*H189</f>
        <v>0</v>
      </c>
      <c r="S189" s="155">
        <v>0</v>
      </c>
      <c r="T189" s="15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2649</v>
      </c>
      <c r="AT189" s="157" t="s">
        <v>193</v>
      </c>
      <c r="AU189" s="157" t="s">
        <v>22</v>
      </c>
      <c r="AY189" s="19" t="s">
        <v>191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9" t="s">
        <v>88</v>
      </c>
      <c r="BK189" s="158">
        <f>ROUND(I189*H189,2)</f>
        <v>0</v>
      </c>
      <c r="BL189" s="19" t="s">
        <v>2649</v>
      </c>
      <c r="BM189" s="157" t="s">
        <v>2776</v>
      </c>
    </row>
    <row r="190" spans="1:47" s="2" customFormat="1" ht="45">
      <c r="A190" s="35"/>
      <c r="B190" s="36"/>
      <c r="C190" s="35"/>
      <c r="D190" s="160" t="s">
        <v>229</v>
      </c>
      <c r="E190" s="35"/>
      <c r="F190" s="176" t="s">
        <v>2777</v>
      </c>
      <c r="G190" s="35"/>
      <c r="H190" s="35"/>
      <c r="I190" s="177"/>
      <c r="J190" s="35"/>
      <c r="K190" s="35"/>
      <c r="L190" s="36"/>
      <c r="M190" s="178"/>
      <c r="N190" s="179"/>
      <c r="O190" s="56"/>
      <c r="P190" s="56"/>
      <c r="Q190" s="56"/>
      <c r="R190" s="56"/>
      <c r="S190" s="56"/>
      <c r="T190" s="57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9" t="s">
        <v>229</v>
      </c>
      <c r="AU190" s="19" t="s">
        <v>22</v>
      </c>
    </row>
    <row r="191" spans="1:65" s="2" customFormat="1" ht="14.4" customHeight="1">
      <c r="A191" s="35"/>
      <c r="B191" s="145"/>
      <c r="C191" s="146" t="s">
        <v>30</v>
      </c>
      <c r="D191" s="146" t="s">
        <v>193</v>
      </c>
      <c r="E191" s="147" t="s">
        <v>2778</v>
      </c>
      <c r="F191" s="148" t="s">
        <v>2779</v>
      </c>
      <c r="G191" s="149" t="s">
        <v>2380</v>
      </c>
      <c r="H191" s="150">
        <v>1</v>
      </c>
      <c r="I191" s="151"/>
      <c r="J191" s="152">
        <f>ROUND(I191*H191,2)</f>
        <v>0</v>
      </c>
      <c r="K191" s="148" t="s">
        <v>3</v>
      </c>
      <c r="L191" s="36"/>
      <c r="M191" s="153" t="s">
        <v>3</v>
      </c>
      <c r="N191" s="154" t="s">
        <v>52</v>
      </c>
      <c r="O191" s="56"/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57" t="s">
        <v>2649</v>
      </c>
      <c r="AT191" s="157" t="s">
        <v>193</v>
      </c>
      <c r="AU191" s="157" t="s">
        <v>22</v>
      </c>
      <c r="AY191" s="19" t="s">
        <v>191</v>
      </c>
      <c r="BE191" s="158">
        <f>IF(N191="základní",J191,0)</f>
        <v>0</v>
      </c>
      <c r="BF191" s="158">
        <f>IF(N191="snížená",J191,0)</f>
        <v>0</v>
      </c>
      <c r="BG191" s="158">
        <f>IF(N191="zákl. přenesená",J191,0)</f>
        <v>0</v>
      </c>
      <c r="BH191" s="158">
        <f>IF(N191="sníž. přenesená",J191,0)</f>
        <v>0</v>
      </c>
      <c r="BI191" s="158">
        <f>IF(N191="nulová",J191,0)</f>
        <v>0</v>
      </c>
      <c r="BJ191" s="19" t="s">
        <v>88</v>
      </c>
      <c r="BK191" s="158">
        <f>ROUND(I191*H191,2)</f>
        <v>0</v>
      </c>
      <c r="BL191" s="19" t="s">
        <v>2649</v>
      </c>
      <c r="BM191" s="157" t="s">
        <v>2780</v>
      </c>
    </row>
    <row r="192" spans="1:47" s="2" customFormat="1" ht="27">
      <c r="A192" s="35"/>
      <c r="B192" s="36"/>
      <c r="C192" s="35"/>
      <c r="D192" s="160" t="s">
        <v>229</v>
      </c>
      <c r="E192" s="35"/>
      <c r="F192" s="176" t="s">
        <v>2781</v>
      </c>
      <c r="G192" s="35"/>
      <c r="H192" s="35"/>
      <c r="I192" s="177"/>
      <c r="J192" s="35"/>
      <c r="K192" s="35"/>
      <c r="L192" s="36"/>
      <c r="M192" s="178"/>
      <c r="N192" s="179"/>
      <c r="O192" s="56"/>
      <c r="P192" s="56"/>
      <c r="Q192" s="56"/>
      <c r="R192" s="56"/>
      <c r="S192" s="56"/>
      <c r="T192" s="57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9" t="s">
        <v>229</v>
      </c>
      <c r="AU192" s="19" t="s">
        <v>22</v>
      </c>
    </row>
    <row r="193" spans="2:63" s="12" customFormat="1" ht="22.75" customHeight="1">
      <c r="B193" s="132"/>
      <c r="D193" s="133" t="s">
        <v>80</v>
      </c>
      <c r="E193" s="143" t="s">
        <v>2782</v>
      </c>
      <c r="F193" s="143" t="s">
        <v>2783</v>
      </c>
      <c r="I193" s="135"/>
      <c r="J193" s="144">
        <f>BK193</f>
        <v>0</v>
      </c>
      <c r="L193" s="132"/>
      <c r="M193" s="137"/>
      <c r="N193" s="138"/>
      <c r="O193" s="138"/>
      <c r="P193" s="139">
        <f>P194</f>
        <v>0</v>
      </c>
      <c r="Q193" s="138"/>
      <c r="R193" s="139">
        <f>R194</f>
        <v>0</v>
      </c>
      <c r="S193" s="138"/>
      <c r="T193" s="140">
        <f>T194</f>
        <v>0</v>
      </c>
      <c r="AR193" s="133" t="s">
        <v>225</v>
      </c>
      <c r="AT193" s="141" t="s">
        <v>80</v>
      </c>
      <c r="AU193" s="141" t="s">
        <v>88</v>
      </c>
      <c r="AY193" s="133" t="s">
        <v>191</v>
      </c>
      <c r="BK193" s="142">
        <f>BK194</f>
        <v>0</v>
      </c>
    </row>
    <row r="194" spans="1:65" s="2" customFormat="1" ht="14.4" customHeight="1">
      <c r="A194" s="35"/>
      <c r="B194" s="145"/>
      <c r="C194" s="146" t="s">
        <v>451</v>
      </c>
      <c r="D194" s="146" t="s">
        <v>193</v>
      </c>
      <c r="E194" s="147" t="s">
        <v>2784</v>
      </c>
      <c r="F194" s="148" t="s">
        <v>2785</v>
      </c>
      <c r="G194" s="149" t="s">
        <v>2380</v>
      </c>
      <c r="H194" s="150">
        <v>1</v>
      </c>
      <c r="I194" s="151"/>
      <c r="J194" s="152">
        <f>ROUND(I194*H194,2)</f>
        <v>0</v>
      </c>
      <c r="K194" s="148" t="s">
        <v>3</v>
      </c>
      <c r="L194" s="36"/>
      <c r="M194" s="198" t="s">
        <v>3</v>
      </c>
      <c r="N194" s="199" t="s">
        <v>52</v>
      </c>
      <c r="O194" s="200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57" t="s">
        <v>2649</v>
      </c>
      <c r="AT194" s="157" t="s">
        <v>193</v>
      </c>
      <c r="AU194" s="157" t="s">
        <v>22</v>
      </c>
      <c r="AY194" s="19" t="s">
        <v>191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9" t="s">
        <v>88</v>
      </c>
      <c r="BK194" s="158">
        <f>ROUND(I194*H194,2)</f>
        <v>0</v>
      </c>
      <c r="BL194" s="19" t="s">
        <v>2649</v>
      </c>
      <c r="BM194" s="157" t="s">
        <v>2786</v>
      </c>
    </row>
    <row r="195" spans="1:31" s="2" customFormat="1" ht="7" customHeight="1">
      <c r="A195" s="35"/>
      <c r="B195" s="45"/>
      <c r="C195" s="46"/>
      <c r="D195" s="46"/>
      <c r="E195" s="46"/>
      <c r="F195" s="46"/>
      <c r="G195" s="46"/>
      <c r="H195" s="46"/>
      <c r="I195" s="46"/>
      <c r="J195" s="46"/>
      <c r="K195" s="46"/>
      <c r="L195" s="36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autoFilter ref="C90:K194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7" customWidth="1"/>
    <col min="2" max="2" width="1.7109375" style="217" customWidth="1"/>
    <col min="3" max="4" width="5.00390625" style="217" customWidth="1"/>
    <col min="5" max="5" width="11.7109375" style="217" customWidth="1"/>
    <col min="6" max="6" width="9.140625" style="217" customWidth="1"/>
    <col min="7" max="7" width="5.00390625" style="217" customWidth="1"/>
    <col min="8" max="8" width="77.7109375" style="217" customWidth="1"/>
    <col min="9" max="10" width="20.00390625" style="217" customWidth="1"/>
    <col min="11" max="11" width="1.7109375" style="217" customWidth="1"/>
  </cols>
  <sheetData>
    <row r="1" s="1" customFormat="1" ht="37.5" customHeight="1"/>
    <row r="2" spans="2:11" s="1" customFormat="1" ht="7.5" customHeight="1"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spans="2:11" s="17" customFormat="1" ht="45" customHeight="1">
      <c r="B3" s="221"/>
      <c r="C3" s="342" t="s">
        <v>2787</v>
      </c>
      <c r="D3" s="342"/>
      <c r="E3" s="342"/>
      <c r="F3" s="342"/>
      <c r="G3" s="342"/>
      <c r="H3" s="342"/>
      <c r="I3" s="342"/>
      <c r="J3" s="342"/>
      <c r="K3" s="222"/>
    </row>
    <row r="4" spans="2:11" s="1" customFormat="1" ht="25.5" customHeight="1">
      <c r="B4" s="223"/>
      <c r="C4" s="347" t="s">
        <v>2788</v>
      </c>
      <c r="D4" s="347"/>
      <c r="E4" s="347"/>
      <c r="F4" s="347"/>
      <c r="G4" s="347"/>
      <c r="H4" s="347"/>
      <c r="I4" s="347"/>
      <c r="J4" s="347"/>
      <c r="K4" s="224"/>
    </row>
    <row r="5" spans="2:11" s="1" customFormat="1" ht="5.25" customHeight="1">
      <c r="B5" s="223"/>
      <c r="C5" s="225"/>
      <c r="D5" s="225"/>
      <c r="E5" s="225"/>
      <c r="F5" s="225"/>
      <c r="G5" s="225"/>
      <c r="H5" s="225"/>
      <c r="I5" s="225"/>
      <c r="J5" s="225"/>
      <c r="K5" s="224"/>
    </row>
    <row r="6" spans="2:11" s="1" customFormat="1" ht="15" customHeight="1">
      <c r="B6" s="223"/>
      <c r="C6" s="346" t="s">
        <v>2789</v>
      </c>
      <c r="D6" s="346"/>
      <c r="E6" s="346"/>
      <c r="F6" s="346"/>
      <c r="G6" s="346"/>
      <c r="H6" s="346"/>
      <c r="I6" s="346"/>
      <c r="J6" s="346"/>
      <c r="K6" s="224"/>
    </row>
    <row r="7" spans="2:11" s="1" customFormat="1" ht="15" customHeight="1">
      <c r="B7" s="227"/>
      <c r="C7" s="346" t="s">
        <v>2790</v>
      </c>
      <c r="D7" s="346"/>
      <c r="E7" s="346"/>
      <c r="F7" s="346"/>
      <c r="G7" s="346"/>
      <c r="H7" s="346"/>
      <c r="I7" s="346"/>
      <c r="J7" s="346"/>
      <c r="K7" s="224"/>
    </row>
    <row r="8" spans="2:11" s="1" customFormat="1" ht="12.75" customHeight="1">
      <c r="B8" s="227"/>
      <c r="C8" s="226"/>
      <c r="D8" s="226"/>
      <c r="E8" s="226"/>
      <c r="F8" s="226"/>
      <c r="G8" s="226"/>
      <c r="H8" s="226"/>
      <c r="I8" s="226"/>
      <c r="J8" s="226"/>
      <c r="K8" s="224"/>
    </row>
    <row r="9" spans="2:11" s="1" customFormat="1" ht="15" customHeight="1">
      <c r="B9" s="227"/>
      <c r="C9" s="346" t="s">
        <v>2791</v>
      </c>
      <c r="D9" s="346"/>
      <c r="E9" s="346"/>
      <c r="F9" s="346"/>
      <c r="G9" s="346"/>
      <c r="H9" s="346"/>
      <c r="I9" s="346"/>
      <c r="J9" s="346"/>
      <c r="K9" s="224"/>
    </row>
    <row r="10" spans="2:11" s="1" customFormat="1" ht="15" customHeight="1">
      <c r="B10" s="227"/>
      <c r="C10" s="226"/>
      <c r="D10" s="346" t="s">
        <v>2792</v>
      </c>
      <c r="E10" s="346"/>
      <c r="F10" s="346"/>
      <c r="G10" s="346"/>
      <c r="H10" s="346"/>
      <c r="I10" s="346"/>
      <c r="J10" s="346"/>
      <c r="K10" s="224"/>
    </row>
    <row r="11" spans="2:11" s="1" customFormat="1" ht="15" customHeight="1">
      <c r="B11" s="227"/>
      <c r="C11" s="228"/>
      <c r="D11" s="346" t="s">
        <v>2793</v>
      </c>
      <c r="E11" s="346"/>
      <c r="F11" s="346"/>
      <c r="G11" s="346"/>
      <c r="H11" s="346"/>
      <c r="I11" s="346"/>
      <c r="J11" s="346"/>
      <c r="K11" s="224"/>
    </row>
    <row r="12" spans="2:11" s="1" customFormat="1" ht="15" customHeight="1">
      <c r="B12" s="227"/>
      <c r="C12" s="228"/>
      <c r="D12" s="226"/>
      <c r="E12" s="226"/>
      <c r="F12" s="226"/>
      <c r="G12" s="226"/>
      <c r="H12" s="226"/>
      <c r="I12" s="226"/>
      <c r="J12" s="226"/>
      <c r="K12" s="224"/>
    </row>
    <row r="13" spans="2:11" s="1" customFormat="1" ht="15" customHeight="1">
      <c r="B13" s="227"/>
      <c r="C13" s="228"/>
      <c r="D13" s="229" t="s">
        <v>2794</v>
      </c>
      <c r="E13" s="226"/>
      <c r="F13" s="226"/>
      <c r="G13" s="226"/>
      <c r="H13" s="226"/>
      <c r="I13" s="226"/>
      <c r="J13" s="226"/>
      <c r="K13" s="224"/>
    </row>
    <row r="14" spans="2:11" s="1" customFormat="1" ht="12.75" customHeight="1">
      <c r="B14" s="227"/>
      <c r="C14" s="228"/>
      <c r="D14" s="228"/>
      <c r="E14" s="228"/>
      <c r="F14" s="228"/>
      <c r="G14" s="228"/>
      <c r="H14" s="228"/>
      <c r="I14" s="228"/>
      <c r="J14" s="228"/>
      <c r="K14" s="224"/>
    </row>
    <row r="15" spans="2:11" s="1" customFormat="1" ht="15" customHeight="1">
      <c r="B15" s="227"/>
      <c r="C15" s="228"/>
      <c r="D15" s="346" t="s">
        <v>2795</v>
      </c>
      <c r="E15" s="346"/>
      <c r="F15" s="346"/>
      <c r="G15" s="346"/>
      <c r="H15" s="346"/>
      <c r="I15" s="346"/>
      <c r="J15" s="346"/>
      <c r="K15" s="224"/>
    </row>
    <row r="16" spans="2:11" s="1" customFormat="1" ht="15" customHeight="1">
      <c r="B16" s="227"/>
      <c r="C16" s="228"/>
      <c r="D16" s="346" t="s">
        <v>2796</v>
      </c>
      <c r="E16" s="346"/>
      <c r="F16" s="346"/>
      <c r="G16" s="346"/>
      <c r="H16" s="346"/>
      <c r="I16" s="346"/>
      <c r="J16" s="346"/>
      <c r="K16" s="224"/>
    </row>
    <row r="17" spans="2:11" s="1" customFormat="1" ht="15" customHeight="1">
      <c r="B17" s="227"/>
      <c r="C17" s="228"/>
      <c r="D17" s="346" t="s">
        <v>2797</v>
      </c>
      <c r="E17" s="346"/>
      <c r="F17" s="346"/>
      <c r="G17" s="346"/>
      <c r="H17" s="346"/>
      <c r="I17" s="346"/>
      <c r="J17" s="346"/>
      <c r="K17" s="224"/>
    </row>
    <row r="18" spans="2:11" s="1" customFormat="1" ht="15" customHeight="1">
      <c r="B18" s="227"/>
      <c r="C18" s="228"/>
      <c r="D18" s="228"/>
      <c r="E18" s="230" t="s">
        <v>87</v>
      </c>
      <c r="F18" s="346" t="s">
        <v>2798</v>
      </c>
      <c r="G18" s="346"/>
      <c r="H18" s="346"/>
      <c r="I18" s="346"/>
      <c r="J18" s="346"/>
      <c r="K18" s="224"/>
    </row>
    <row r="19" spans="2:11" s="1" customFormat="1" ht="15" customHeight="1">
      <c r="B19" s="227"/>
      <c r="C19" s="228"/>
      <c r="D19" s="228"/>
      <c r="E19" s="230" t="s">
        <v>2799</v>
      </c>
      <c r="F19" s="346" t="s">
        <v>2800</v>
      </c>
      <c r="G19" s="346"/>
      <c r="H19" s="346"/>
      <c r="I19" s="346"/>
      <c r="J19" s="346"/>
      <c r="K19" s="224"/>
    </row>
    <row r="20" spans="2:11" s="1" customFormat="1" ht="15" customHeight="1">
      <c r="B20" s="227"/>
      <c r="C20" s="228"/>
      <c r="D20" s="228"/>
      <c r="E20" s="230" t="s">
        <v>2801</v>
      </c>
      <c r="F20" s="346" t="s">
        <v>2802</v>
      </c>
      <c r="G20" s="346"/>
      <c r="H20" s="346"/>
      <c r="I20" s="346"/>
      <c r="J20" s="346"/>
      <c r="K20" s="224"/>
    </row>
    <row r="21" spans="2:11" s="1" customFormat="1" ht="15" customHeight="1">
      <c r="B21" s="227"/>
      <c r="C21" s="228"/>
      <c r="D21" s="228"/>
      <c r="E21" s="230" t="s">
        <v>158</v>
      </c>
      <c r="F21" s="346" t="s">
        <v>159</v>
      </c>
      <c r="G21" s="346"/>
      <c r="H21" s="346"/>
      <c r="I21" s="346"/>
      <c r="J21" s="346"/>
      <c r="K21" s="224"/>
    </row>
    <row r="22" spans="2:11" s="1" customFormat="1" ht="15" customHeight="1">
      <c r="B22" s="227"/>
      <c r="C22" s="228"/>
      <c r="D22" s="228"/>
      <c r="E22" s="230" t="s">
        <v>2803</v>
      </c>
      <c r="F22" s="346" t="s">
        <v>2804</v>
      </c>
      <c r="G22" s="346"/>
      <c r="H22" s="346"/>
      <c r="I22" s="346"/>
      <c r="J22" s="346"/>
      <c r="K22" s="224"/>
    </row>
    <row r="23" spans="2:11" s="1" customFormat="1" ht="15" customHeight="1">
      <c r="B23" s="227"/>
      <c r="C23" s="228"/>
      <c r="D23" s="228"/>
      <c r="E23" s="230" t="s">
        <v>93</v>
      </c>
      <c r="F23" s="346" t="s">
        <v>2805</v>
      </c>
      <c r="G23" s="346"/>
      <c r="H23" s="346"/>
      <c r="I23" s="346"/>
      <c r="J23" s="346"/>
      <c r="K23" s="224"/>
    </row>
    <row r="24" spans="2:11" s="1" customFormat="1" ht="12.75" customHeight="1">
      <c r="B24" s="227"/>
      <c r="C24" s="228"/>
      <c r="D24" s="228"/>
      <c r="E24" s="228"/>
      <c r="F24" s="228"/>
      <c r="G24" s="228"/>
      <c r="H24" s="228"/>
      <c r="I24" s="228"/>
      <c r="J24" s="228"/>
      <c r="K24" s="224"/>
    </row>
    <row r="25" spans="2:11" s="1" customFormat="1" ht="15" customHeight="1">
      <c r="B25" s="227"/>
      <c r="C25" s="346" t="s">
        <v>2806</v>
      </c>
      <c r="D25" s="346"/>
      <c r="E25" s="346"/>
      <c r="F25" s="346"/>
      <c r="G25" s="346"/>
      <c r="H25" s="346"/>
      <c r="I25" s="346"/>
      <c r="J25" s="346"/>
      <c r="K25" s="224"/>
    </row>
    <row r="26" spans="2:11" s="1" customFormat="1" ht="15" customHeight="1">
      <c r="B26" s="227"/>
      <c r="C26" s="346" t="s">
        <v>2807</v>
      </c>
      <c r="D26" s="346"/>
      <c r="E26" s="346"/>
      <c r="F26" s="346"/>
      <c r="G26" s="346"/>
      <c r="H26" s="346"/>
      <c r="I26" s="346"/>
      <c r="J26" s="346"/>
      <c r="K26" s="224"/>
    </row>
    <row r="27" spans="2:11" s="1" customFormat="1" ht="15" customHeight="1">
      <c r="B27" s="227"/>
      <c r="C27" s="226"/>
      <c r="D27" s="346" t="s">
        <v>2808</v>
      </c>
      <c r="E27" s="346"/>
      <c r="F27" s="346"/>
      <c r="G27" s="346"/>
      <c r="H27" s="346"/>
      <c r="I27" s="346"/>
      <c r="J27" s="346"/>
      <c r="K27" s="224"/>
    </row>
    <row r="28" spans="2:11" s="1" customFormat="1" ht="15" customHeight="1">
      <c r="B28" s="227"/>
      <c r="C28" s="228"/>
      <c r="D28" s="346" t="s">
        <v>2809</v>
      </c>
      <c r="E28" s="346"/>
      <c r="F28" s="346"/>
      <c r="G28" s="346"/>
      <c r="H28" s="346"/>
      <c r="I28" s="346"/>
      <c r="J28" s="346"/>
      <c r="K28" s="224"/>
    </row>
    <row r="29" spans="2:11" s="1" customFormat="1" ht="12.75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4"/>
    </row>
    <row r="30" spans="2:11" s="1" customFormat="1" ht="15" customHeight="1">
      <c r="B30" s="227"/>
      <c r="C30" s="228"/>
      <c r="D30" s="346" t="s">
        <v>2810</v>
      </c>
      <c r="E30" s="346"/>
      <c r="F30" s="346"/>
      <c r="G30" s="346"/>
      <c r="H30" s="346"/>
      <c r="I30" s="346"/>
      <c r="J30" s="346"/>
      <c r="K30" s="224"/>
    </row>
    <row r="31" spans="2:11" s="1" customFormat="1" ht="15" customHeight="1">
      <c r="B31" s="227"/>
      <c r="C31" s="228"/>
      <c r="D31" s="346" t="s">
        <v>2811</v>
      </c>
      <c r="E31" s="346"/>
      <c r="F31" s="346"/>
      <c r="G31" s="346"/>
      <c r="H31" s="346"/>
      <c r="I31" s="346"/>
      <c r="J31" s="346"/>
      <c r="K31" s="224"/>
    </row>
    <row r="32" spans="2:11" s="1" customFormat="1" ht="12.75" customHeight="1">
      <c r="B32" s="227"/>
      <c r="C32" s="228"/>
      <c r="D32" s="228"/>
      <c r="E32" s="228"/>
      <c r="F32" s="228"/>
      <c r="G32" s="228"/>
      <c r="H32" s="228"/>
      <c r="I32" s="228"/>
      <c r="J32" s="228"/>
      <c r="K32" s="224"/>
    </row>
    <row r="33" spans="2:11" s="1" customFormat="1" ht="15" customHeight="1">
      <c r="B33" s="227"/>
      <c r="C33" s="228"/>
      <c r="D33" s="346" t="s">
        <v>2812</v>
      </c>
      <c r="E33" s="346"/>
      <c r="F33" s="346"/>
      <c r="G33" s="346"/>
      <c r="H33" s="346"/>
      <c r="I33" s="346"/>
      <c r="J33" s="346"/>
      <c r="K33" s="224"/>
    </row>
    <row r="34" spans="2:11" s="1" customFormat="1" ht="15" customHeight="1">
      <c r="B34" s="227"/>
      <c r="C34" s="228"/>
      <c r="D34" s="346" t="s">
        <v>2813</v>
      </c>
      <c r="E34" s="346"/>
      <c r="F34" s="346"/>
      <c r="G34" s="346"/>
      <c r="H34" s="346"/>
      <c r="I34" s="346"/>
      <c r="J34" s="346"/>
      <c r="K34" s="224"/>
    </row>
    <row r="35" spans="2:11" s="1" customFormat="1" ht="15" customHeight="1">
      <c r="B35" s="227"/>
      <c r="C35" s="228"/>
      <c r="D35" s="346" t="s">
        <v>2814</v>
      </c>
      <c r="E35" s="346"/>
      <c r="F35" s="346"/>
      <c r="G35" s="346"/>
      <c r="H35" s="346"/>
      <c r="I35" s="346"/>
      <c r="J35" s="346"/>
      <c r="K35" s="224"/>
    </row>
    <row r="36" spans="2:11" s="1" customFormat="1" ht="15" customHeight="1">
      <c r="B36" s="227"/>
      <c r="C36" s="228"/>
      <c r="D36" s="226"/>
      <c r="E36" s="229" t="s">
        <v>177</v>
      </c>
      <c r="F36" s="226"/>
      <c r="G36" s="346" t="s">
        <v>2815</v>
      </c>
      <c r="H36" s="346"/>
      <c r="I36" s="346"/>
      <c r="J36" s="346"/>
      <c r="K36" s="224"/>
    </row>
    <row r="37" spans="2:11" s="1" customFormat="1" ht="30.75" customHeight="1">
      <c r="B37" s="227"/>
      <c r="C37" s="228"/>
      <c r="D37" s="226"/>
      <c r="E37" s="229" t="s">
        <v>2816</v>
      </c>
      <c r="F37" s="226"/>
      <c r="G37" s="346" t="s">
        <v>2817</v>
      </c>
      <c r="H37" s="346"/>
      <c r="I37" s="346"/>
      <c r="J37" s="346"/>
      <c r="K37" s="224"/>
    </row>
    <row r="38" spans="2:11" s="1" customFormat="1" ht="15" customHeight="1">
      <c r="B38" s="227"/>
      <c r="C38" s="228"/>
      <c r="D38" s="226"/>
      <c r="E38" s="229" t="s">
        <v>62</v>
      </c>
      <c r="F38" s="226"/>
      <c r="G38" s="346" t="s">
        <v>2818</v>
      </c>
      <c r="H38" s="346"/>
      <c r="I38" s="346"/>
      <c r="J38" s="346"/>
      <c r="K38" s="224"/>
    </row>
    <row r="39" spans="2:11" s="1" customFormat="1" ht="15" customHeight="1">
      <c r="B39" s="227"/>
      <c r="C39" s="228"/>
      <c r="D39" s="226"/>
      <c r="E39" s="229" t="s">
        <v>63</v>
      </c>
      <c r="F39" s="226"/>
      <c r="G39" s="346" t="s">
        <v>2819</v>
      </c>
      <c r="H39" s="346"/>
      <c r="I39" s="346"/>
      <c r="J39" s="346"/>
      <c r="K39" s="224"/>
    </row>
    <row r="40" spans="2:11" s="1" customFormat="1" ht="15" customHeight="1">
      <c r="B40" s="227"/>
      <c r="C40" s="228"/>
      <c r="D40" s="226"/>
      <c r="E40" s="229" t="s">
        <v>178</v>
      </c>
      <c r="F40" s="226"/>
      <c r="G40" s="346" t="s">
        <v>2820</v>
      </c>
      <c r="H40" s="346"/>
      <c r="I40" s="346"/>
      <c r="J40" s="346"/>
      <c r="K40" s="224"/>
    </row>
    <row r="41" spans="2:11" s="1" customFormat="1" ht="15" customHeight="1">
      <c r="B41" s="227"/>
      <c r="C41" s="228"/>
      <c r="D41" s="226"/>
      <c r="E41" s="229" t="s">
        <v>179</v>
      </c>
      <c r="F41" s="226"/>
      <c r="G41" s="346" t="s">
        <v>2821</v>
      </c>
      <c r="H41" s="346"/>
      <c r="I41" s="346"/>
      <c r="J41" s="346"/>
      <c r="K41" s="224"/>
    </row>
    <row r="42" spans="2:11" s="1" customFormat="1" ht="15" customHeight="1">
      <c r="B42" s="227"/>
      <c r="C42" s="228"/>
      <c r="D42" s="226"/>
      <c r="E42" s="229" t="s">
        <v>2822</v>
      </c>
      <c r="F42" s="226"/>
      <c r="G42" s="346" t="s">
        <v>2823</v>
      </c>
      <c r="H42" s="346"/>
      <c r="I42" s="346"/>
      <c r="J42" s="346"/>
      <c r="K42" s="224"/>
    </row>
    <row r="43" spans="2:11" s="1" customFormat="1" ht="15" customHeight="1">
      <c r="B43" s="227"/>
      <c r="C43" s="228"/>
      <c r="D43" s="226"/>
      <c r="E43" s="229"/>
      <c r="F43" s="226"/>
      <c r="G43" s="346" t="s">
        <v>2824</v>
      </c>
      <c r="H43" s="346"/>
      <c r="I43" s="346"/>
      <c r="J43" s="346"/>
      <c r="K43" s="224"/>
    </row>
    <row r="44" spans="2:11" s="1" customFormat="1" ht="15" customHeight="1">
      <c r="B44" s="227"/>
      <c r="C44" s="228"/>
      <c r="D44" s="226"/>
      <c r="E44" s="229" t="s">
        <v>2825</v>
      </c>
      <c r="F44" s="226"/>
      <c r="G44" s="346" t="s">
        <v>2826</v>
      </c>
      <c r="H44" s="346"/>
      <c r="I44" s="346"/>
      <c r="J44" s="346"/>
      <c r="K44" s="224"/>
    </row>
    <row r="45" spans="2:11" s="1" customFormat="1" ht="15" customHeight="1">
      <c r="B45" s="227"/>
      <c r="C45" s="228"/>
      <c r="D45" s="226"/>
      <c r="E45" s="229" t="s">
        <v>181</v>
      </c>
      <c r="F45" s="226"/>
      <c r="G45" s="346" t="s">
        <v>2827</v>
      </c>
      <c r="H45" s="346"/>
      <c r="I45" s="346"/>
      <c r="J45" s="346"/>
      <c r="K45" s="224"/>
    </row>
    <row r="46" spans="2:11" s="1" customFormat="1" ht="12.75" customHeight="1">
      <c r="B46" s="227"/>
      <c r="C46" s="228"/>
      <c r="D46" s="226"/>
      <c r="E46" s="226"/>
      <c r="F46" s="226"/>
      <c r="G46" s="226"/>
      <c r="H46" s="226"/>
      <c r="I46" s="226"/>
      <c r="J46" s="226"/>
      <c r="K46" s="224"/>
    </row>
    <row r="47" spans="2:11" s="1" customFormat="1" ht="15" customHeight="1">
      <c r="B47" s="227"/>
      <c r="C47" s="228"/>
      <c r="D47" s="346" t="s">
        <v>2828</v>
      </c>
      <c r="E47" s="346"/>
      <c r="F47" s="346"/>
      <c r="G47" s="346"/>
      <c r="H47" s="346"/>
      <c r="I47" s="346"/>
      <c r="J47" s="346"/>
      <c r="K47" s="224"/>
    </row>
    <row r="48" spans="2:11" s="1" customFormat="1" ht="15" customHeight="1">
      <c r="B48" s="227"/>
      <c r="C48" s="228"/>
      <c r="D48" s="228"/>
      <c r="E48" s="346" t="s">
        <v>2829</v>
      </c>
      <c r="F48" s="346"/>
      <c r="G48" s="346"/>
      <c r="H48" s="346"/>
      <c r="I48" s="346"/>
      <c r="J48" s="346"/>
      <c r="K48" s="224"/>
    </row>
    <row r="49" spans="2:11" s="1" customFormat="1" ht="15" customHeight="1">
      <c r="B49" s="227"/>
      <c r="C49" s="228"/>
      <c r="D49" s="228"/>
      <c r="E49" s="346" t="s">
        <v>2830</v>
      </c>
      <c r="F49" s="346"/>
      <c r="G49" s="346"/>
      <c r="H49" s="346"/>
      <c r="I49" s="346"/>
      <c r="J49" s="346"/>
      <c r="K49" s="224"/>
    </row>
    <row r="50" spans="2:11" s="1" customFormat="1" ht="15" customHeight="1">
      <c r="B50" s="227"/>
      <c r="C50" s="228"/>
      <c r="D50" s="228"/>
      <c r="E50" s="346" t="s">
        <v>2831</v>
      </c>
      <c r="F50" s="346"/>
      <c r="G50" s="346"/>
      <c r="H50" s="346"/>
      <c r="I50" s="346"/>
      <c r="J50" s="346"/>
      <c r="K50" s="224"/>
    </row>
    <row r="51" spans="2:11" s="1" customFormat="1" ht="15" customHeight="1">
      <c r="B51" s="227"/>
      <c r="C51" s="228"/>
      <c r="D51" s="346" t="s">
        <v>2832</v>
      </c>
      <c r="E51" s="346"/>
      <c r="F51" s="346"/>
      <c r="G51" s="346"/>
      <c r="H51" s="346"/>
      <c r="I51" s="346"/>
      <c r="J51" s="346"/>
      <c r="K51" s="224"/>
    </row>
    <row r="52" spans="2:11" s="1" customFormat="1" ht="25.5" customHeight="1">
      <c r="B52" s="223"/>
      <c r="C52" s="347" t="s">
        <v>2833</v>
      </c>
      <c r="D52" s="347"/>
      <c r="E52" s="347"/>
      <c r="F52" s="347"/>
      <c r="G52" s="347"/>
      <c r="H52" s="347"/>
      <c r="I52" s="347"/>
      <c r="J52" s="347"/>
      <c r="K52" s="224"/>
    </row>
    <row r="53" spans="2:11" s="1" customFormat="1" ht="5.25" customHeight="1">
      <c r="B53" s="223"/>
      <c r="C53" s="225"/>
      <c r="D53" s="225"/>
      <c r="E53" s="225"/>
      <c r="F53" s="225"/>
      <c r="G53" s="225"/>
      <c r="H53" s="225"/>
      <c r="I53" s="225"/>
      <c r="J53" s="225"/>
      <c r="K53" s="224"/>
    </row>
    <row r="54" spans="2:11" s="1" customFormat="1" ht="15" customHeight="1">
      <c r="B54" s="223"/>
      <c r="C54" s="346" t="s">
        <v>2834</v>
      </c>
      <c r="D54" s="346"/>
      <c r="E54" s="346"/>
      <c r="F54" s="346"/>
      <c r="G54" s="346"/>
      <c r="H54" s="346"/>
      <c r="I54" s="346"/>
      <c r="J54" s="346"/>
      <c r="K54" s="224"/>
    </row>
    <row r="55" spans="2:11" s="1" customFormat="1" ht="15" customHeight="1">
      <c r="B55" s="223"/>
      <c r="C55" s="346" t="s">
        <v>2835</v>
      </c>
      <c r="D55" s="346"/>
      <c r="E55" s="346"/>
      <c r="F55" s="346"/>
      <c r="G55" s="346"/>
      <c r="H55" s="346"/>
      <c r="I55" s="346"/>
      <c r="J55" s="346"/>
      <c r="K55" s="224"/>
    </row>
    <row r="56" spans="2:11" s="1" customFormat="1" ht="12.75" customHeight="1">
      <c r="B56" s="223"/>
      <c r="C56" s="226"/>
      <c r="D56" s="226"/>
      <c r="E56" s="226"/>
      <c r="F56" s="226"/>
      <c r="G56" s="226"/>
      <c r="H56" s="226"/>
      <c r="I56" s="226"/>
      <c r="J56" s="226"/>
      <c r="K56" s="224"/>
    </row>
    <row r="57" spans="2:11" s="1" customFormat="1" ht="15" customHeight="1">
      <c r="B57" s="223"/>
      <c r="C57" s="346" t="s">
        <v>2836</v>
      </c>
      <c r="D57" s="346"/>
      <c r="E57" s="346"/>
      <c r="F57" s="346"/>
      <c r="G57" s="346"/>
      <c r="H57" s="346"/>
      <c r="I57" s="346"/>
      <c r="J57" s="346"/>
      <c r="K57" s="224"/>
    </row>
    <row r="58" spans="2:11" s="1" customFormat="1" ht="15" customHeight="1">
      <c r="B58" s="223"/>
      <c r="C58" s="228"/>
      <c r="D58" s="346" t="s">
        <v>2837</v>
      </c>
      <c r="E58" s="346"/>
      <c r="F58" s="346"/>
      <c r="G58" s="346"/>
      <c r="H58" s="346"/>
      <c r="I58" s="346"/>
      <c r="J58" s="346"/>
      <c r="K58" s="224"/>
    </row>
    <row r="59" spans="2:11" s="1" customFormat="1" ht="15" customHeight="1">
      <c r="B59" s="223"/>
      <c r="C59" s="228"/>
      <c r="D59" s="346" t="s">
        <v>2838</v>
      </c>
      <c r="E59" s="346"/>
      <c r="F59" s="346"/>
      <c r="G59" s="346"/>
      <c r="H59" s="346"/>
      <c r="I59" s="346"/>
      <c r="J59" s="346"/>
      <c r="K59" s="224"/>
    </row>
    <row r="60" spans="2:11" s="1" customFormat="1" ht="15" customHeight="1">
      <c r="B60" s="223"/>
      <c r="C60" s="228"/>
      <c r="D60" s="346" t="s">
        <v>2839</v>
      </c>
      <c r="E60" s="346"/>
      <c r="F60" s="346"/>
      <c r="G60" s="346"/>
      <c r="H60" s="346"/>
      <c r="I60" s="346"/>
      <c r="J60" s="346"/>
      <c r="K60" s="224"/>
    </row>
    <row r="61" spans="2:11" s="1" customFormat="1" ht="15" customHeight="1">
      <c r="B61" s="223"/>
      <c r="C61" s="228"/>
      <c r="D61" s="346" t="s">
        <v>2840</v>
      </c>
      <c r="E61" s="346"/>
      <c r="F61" s="346"/>
      <c r="G61" s="346"/>
      <c r="H61" s="346"/>
      <c r="I61" s="346"/>
      <c r="J61" s="346"/>
      <c r="K61" s="224"/>
    </row>
    <row r="62" spans="2:11" s="1" customFormat="1" ht="15" customHeight="1">
      <c r="B62" s="223"/>
      <c r="C62" s="228"/>
      <c r="D62" s="348" t="s">
        <v>2841</v>
      </c>
      <c r="E62" s="348"/>
      <c r="F62" s="348"/>
      <c r="G62" s="348"/>
      <c r="H62" s="348"/>
      <c r="I62" s="348"/>
      <c r="J62" s="348"/>
      <c r="K62" s="224"/>
    </row>
    <row r="63" spans="2:11" s="1" customFormat="1" ht="15" customHeight="1">
      <c r="B63" s="223"/>
      <c r="C63" s="228"/>
      <c r="D63" s="346" t="s">
        <v>2842</v>
      </c>
      <c r="E63" s="346"/>
      <c r="F63" s="346"/>
      <c r="G63" s="346"/>
      <c r="H63" s="346"/>
      <c r="I63" s="346"/>
      <c r="J63" s="346"/>
      <c r="K63" s="224"/>
    </row>
    <row r="64" spans="2:11" s="1" customFormat="1" ht="12.75" customHeight="1">
      <c r="B64" s="223"/>
      <c r="C64" s="228"/>
      <c r="D64" s="228"/>
      <c r="E64" s="231"/>
      <c r="F64" s="228"/>
      <c r="G64" s="228"/>
      <c r="H64" s="228"/>
      <c r="I64" s="228"/>
      <c r="J64" s="228"/>
      <c r="K64" s="224"/>
    </row>
    <row r="65" spans="2:11" s="1" customFormat="1" ht="15" customHeight="1">
      <c r="B65" s="223"/>
      <c r="C65" s="228"/>
      <c r="D65" s="346" t="s">
        <v>2843</v>
      </c>
      <c r="E65" s="346"/>
      <c r="F65" s="346"/>
      <c r="G65" s="346"/>
      <c r="H65" s="346"/>
      <c r="I65" s="346"/>
      <c r="J65" s="346"/>
      <c r="K65" s="224"/>
    </row>
    <row r="66" spans="2:11" s="1" customFormat="1" ht="15" customHeight="1">
      <c r="B66" s="223"/>
      <c r="C66" s="228"/>
      <c r="D66" s="348" t="s">
        <v>2844</v>
      </c>
      <c r="E66" s="348"/>
      <c r="F66" s="348"/>
      <c r="G66" s="348"/>
      <c r="H66" s="348"/>
      <c r="I66" s="348"/>
      <c r="J66" s="348"/>
      <c r="K66" s="224"/>
    </row>
    <row r="67" spans="2:11" s="1" customFormat="1" ht="15" customHeight="1">
      <c r="B67" s="223"/>
      <c r="C67" s="228"/>
      <c r="D67" s="346" t="s">
        <v>2845</v>
      </c>
      <c r="E67" s="346"/>
      <c r="F67" s="346"/>
      <c r="G67" s="346"/>
      <c r="H67" s="346"/>
      <c r="I67" s="346"/>
      <c r="J67" s="346"/>
      <c r="K67" s="224"/>
    </row>
    <row r="68" spans="2:11" s="1" customFormat="1" ht="15" customHeight="1">
      <c r="B68" s="223"/>
      <c r="C68" s="228"/>
      <c r="D68" s="346" t="s">
        <v>2846</v>
      </c>
      <c r="E68" s="346"/>
      <c r="F68" s="346"/>
      <c r="G68" s="346"/>
      <c r="H68" s="346"/>
      <c r="I68" s="346"/>
      <c r="J68" s="346"/>
      <c r="K68" s="224"/>
    </row>
    <row r="69" spans="2:11" s="1" customFormat="1" ht="15" customHeight="1">
      <c r="B69" s="223"/>
      <c r="C69" s="228"/>
      <c r="D69" s="346" t="s">
        <v>2847</v>
      </c>
      <c r="E69" s="346"/>
      <c r="F69" s="346"/>
      <c r="G69" s="346"/>
      <c r="H69" s="346"/>
      <c r="I69" s="346"/>
      <c r="J69" s="346"/>
      <c r="K69" s="224"/>
    </row>
    <row r="70" spans="2:11" s="1" customFormat="1" ht="15" customHeight="1">
      <c r="B70" s="223"/>
      <c r="C70" s="228"/>
      <c r="D70" s="346" t="s">
        <v>2848</v>
      </c>
      <c r="E70" s="346"/>
      <c r="F70" s="346"/>
      <c r="G70" s="346"/>
      <c r="H70" s="346"/>
      <c r="I70" s="346"/>
      <c r="J70" s="346"/>
      <c r="K70" s="224"/>
    </row>
    <row r="71" spans="2:11" s="1" customFormat="1" ht="12.75" customHeight="1">
      <c r="B71" s="232"/>
      <c r="C71" s="233"/>
      <c r="D71" s="233"/>
      <c r="E71" s="233"/>
      <c r="F71" s="233"/>
      <c r="G71" s="233"/>
      <c r="H71" s="233"/>
      <c r="I71" s="233"/>
      <c r="J71" s="233"/>
      <c r="K71" s="234"/>
    </row>
    <row r="72" spans="2:11" s="1" customFormat="1" ht="18.75" customHeight="1">
      <c r="B72" s="235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s="1" customFormat="1" ht="18.75" customHeight="1">
      <c r="B73" s="236"/>
      <c r="C73" s="236"/>
      <c r="D73" s="236"/>
      <c r="E73" s="236"/>
      <c r="F73" s="236"/>
      <c r="G73" s="236"/>
      <c r="H73" s="236"/>
      <c r="I73" s="236"/>
      <c r="J73" s="236"/>
      <c r="K73" s="236"/>
    </row>
    <row r="74" spans="2:11" s="1" customFormat="1" ht="7.5" customHeight="1">
      <c r="B74" s="237"/>
      <c r="C74" s="238"/>
      <c r="D74" s="238"/>
      <c r="E74" s="238"/>
      <c r="F74" s="238"/>
      <c r="G74" s="238"/>
      <c r="H74" s="238"/>
      <c r="I74" s="238"/>
      <c r="J74" s="238"/>
      <c r="K74" s="239"/>
    </row>
    <row r="75" spans="2:11" s="1" customFormat="1" ht="45" customHeight="1">
      <c r="B75" s="240"/>
      <c r="C75" s="341" t="s">
        <v>2849</v>
      </c>
      <c r="D75" s="341"/>
      <c r="E75" s="341"/>
      <c r="F75" s="341"/>
      <c r="G75" s="341"/>
      <c r="H75" s="341"/>
      <c r="I75" s="341"/>
      <c r="J75" s="341"/>
      <c r="K75" s="241"/>
    </row>
    <row r="76" spans="2:11" s="1" customFormat="1" ht="17.25" customHeight="1">
      <c r="B76" s="240"/>
      <c r="C76" s="242" t="s">
        <v>2850</v>
      </c>
      <c r="D76" s="242"/>
      <c r="E76" s="242"/>
      <c r="F76" s="242" t="s">
        <v>2851</v>
      </c>
      <c r="G76" s="243"/>
      <c r="H76" s="242" t="s">
        <v>63</v>
      </c>
      <c r="I76" s="242" t="s">
        <v>66</v>
      </c>
      <c r="J76" s="242" t="s">
        <v>2852</v>
      </c>
      <c r="K76" s="241"/>
    </row>
    <row r="77" spans="2:11" s="1" customFormat="1" ht="17.25" customHeight="1">
      <c r="B77" s="240"/>
      <c r="C77" s="244" t="s">
        <v>2853</v>
      </c>
      <c r="D77" s="244"/>
      <c r="E77" s="244"/>
      <c r="F77" s="245" t="s">
        <v>2854</v>
      </c>
      <c r="G77" s="246"/>
      <c r="H77" s="244"/>
      <c r="I77" s="244"/>
      <c r="J77" s="244" t="s">
        <v>2855</v>
      </c>
      <c r="K77" s="241"/>
    </row>
    <row r="78" spans="2:11" s="1" customFormat="1" ht="5.25" customHeight="1">
      <c r="B78" s="240"/>
      <c r="C78" s="247"/>
      <c r="D78" s="247"/>
      <c r="E78" s="247"/>
      <c r="F78" s="247"/>
      <c r="G78" s="248"/>
      <c r="H78" s="247"/>
      <c r="I78" s="247"/>
      <c r="J78" s="247"/>
      <c r="K78" s="241"/>
    </row>
    <row r="79" spans="2:11" s="1" customFormat="1" ht="15" customHeight="1">
      <c r="B79" s="240"/>
      <c r="C79" s="229" t="s">
        <v>62</v>
      </c>
      <c r="D79" s="247"/>
      <c r="E79" s="247"/>
      <c r="F79" s="249" t="s">
        <v>2856</v>
      </c>
      <c r="G79" s="248"/>
      <c r="H79" s="229" t="s">
        <v>2857</v>
      </c>
      <c r="I79" s="229" t="s">
        <v>2858</v>
      </c>
      <c r="J79" s="229">
        <v>20</v>
      </c>
      <c r="K79" s="241"/>
    </row>
    <row r="80" spans="2:11" s="1" customFormat="1" ht="15" customHeight="1">
      <c r="B80" s="240"/>
      <c r="C80" s="229" t="s">
        <v>2859</v>
      </c>
      <c r="D80" s="229"/>
      <c r="E80" s="229"/>
      <c r="F80" s="249" t="s">
        <v>2856</v>
      </c>
      <c r="G80" s="248"/>
      <c r="H80" s="229" t="s">
        <v>2860</v>
      </c>
      <c r="I80" s="229" t="s">
        <v>2858</v>
      </c>
      <c r="J80" s="229">
        <v>120</v>
      </c>
      <c r="K80" s="241"/>
    </row>
    <row r="81" spans="2:11" s="1" customFormat="1" ht="15" customHeight="1">
      <c r="B81" s="250"/>
      <c r="C81" s="229" t="s">
        <v>2861</v>
      </c>
      <c r="D81" s="229"/>
      <c r="E81" s="229"/>
      <c r="F81" s="249" t="s">
        <v>2862</v>
      </c>
      <c r="G81" s="248"/>
      <c r="H81" s="229" t="s">
        <v>2863</v>
      </c>
      <c r="I81" s="229" t="s">
        <v>2858</v>
      </c>
      <c r="J81" s="229">
        <v>50</v>
      </c>
      <c r="K81" s="241"/>
    </row>
    <row r="82" spans="2:11" s="1" customFormat="1" ht="15" customHeight="1">
      <c r="B82" s="250"/>
      <c r="C82" s="229" t="s">
        <v>2864</v>
      </c>
      <c r="D82" s="229"/>
      <c r="E82" s="229"/>
      <c r="F82" s="249" t="s">
        <v>2856</v>
      </c>
      <c r="G82" s="248"/>
      <c r="H82" s="229" t="s">
        <v>2865</v>
      </c>
      <c r="I82" s="229" t="s">
        <v>2866</v>
      </c>
      <c r="J82" s="229"/>
      <c r="K82" s="241"/>
    </row>
    <row r="83" spans="2:11" s="1" customFormat="1" ht="15" customHeight="1">
      <c r="B83" s="250"/>
      <c r="C83" s="251" t="s">
        <v>2867</v>
      </c>
      <c r="D83" s="251"/>
      <c r="E83" s="251"/>
      <c r="F83" s="252" t="s">
        <v>2862</v>
      </c>
      <c r="G83" s="251"/>
      <c r="H83" s="251" t="s">
        <v>2868</v>
      </c>
      <c r="I83" s="251" t="s">
        <v>2858</v>
      </c>
      <c r="J83" s="251">
        <v>15</v>
      </c>
      <c r="K83" s="241"/>
    </row>
    <row r="84" spans="2:11" s="1" customFormat="1" ht="15" customHeight="1">
      <c r="B84" s="250"/>
      <c r="C84" s="251" t="s">
        <v>2869</v>
      </c>
      <c r="D84" s="251"/>
      <c r="E84" s="251"/>
      <c r="F84" s="252" t="s">
        <v>2862</v>
      </c>
      <c r="G84" s="251"/>
      <c r="H84" s="251" t="s">
        <v>2870</v>
      </c>
      <c r="I84" s="251" t="s">
        <v>2858</v>
      </c>
      <c r="J84" s="251">
        <v>15</v>
      </c>
      <c r="K84" s="241"/>
    </row>
    <row r="85" spans="2:11" s="1" customFormat="1" ht="15" customHeight="1">
      <c r="B85" s="250"/>
      <c r="C85" s="251" t="s">
        <v>2871</v>
      </c>
      <c r="D85" s="251"/>
      <c r="E85" s="251"/>
      <c r="F85" s="252" t="s">
        <v>2862</v>
      </c>
      <c r="G85" s="251"/>
      <c r="H85" s="251" t="s">
        <v>2872</v>
      </c>
      <c r="I85" s="251" t="s">
        <v>2858</v>
      </c>
      <c r="J85" s="251">
        <v>20</v>
      </c>
      <c r="K85" s="241"/>
    </row>
    <row r="86" spans="2:11" s="1" customFormat="1" ht="15" customHeight="1">
      <c r="B86" s="250"/>
      <c r="C86" s="251" t="s">
        <v>2873</v>
      </c>
      <c r="D86" s="251"/>
      <c r="E86" s="251"/>
      <c r="F86" s="252" t="s">
        <v>2862</v>
      </c>
      <c r="G86" s="251"/>
      <c r="H86" s="251" t="s">
        <v>2874</v>
      </c>
      <c r="I86" s="251" t="s">
        <v>2858</v>
      </c>
      <c r="J86" s="251">
        <v>20</v>
      </c>
      <c r="K86" s="241"/>
    </row>
    <row r="87" spans="2:11" s="1" customFormat="1" ht="15" customHeight="1">
      <c r="B87" s="250"/>
      <c r="C87" s="229" t="s">
        <v>2875</v>
      </c>
      <c r="D87" s="229"/>
      <c r="E87" s="229"/>
      <c r="F87" s="249" t="s">
        <v>2862</v>
      </c>
      <c r="G87" s="248"/>
      <c r="H87" s="229" t="s">
        <v>2876</v>
      </c>
      <c r="I87" s="229" t="s">
        <v>2858</v>
      </c>
      <c r="J87" s="229">
        <v>50</v>
      </c>
      <c r="K87" s="241"/>
    </row>
    <row r="88" spans="2:11" s="1" customFormat="1" ht="15" customHeight="1">
      <c r="B88" s="250"/>
      <c r="C88" s="229" t="s">
        <v>2877</v>
      </c>
      <c r="D88" s="229"/>
      <c r="E88" s="229"/>
      <c r="F88" s="249" t="s">
        <v>2862</v>
      </c>
      <c r="G88" s="248"/>
      <c r="H88" s="229" t="s">
        <v>2878</v>
      </c>
      <c r="I88" s="229" t="s">
        <v>2858</v>
      </c>
      <c r="J88" s="229">
        <v>20</v>
      </c>
      <c r="K88" s="241"/>
    </row>
    <row r="89" spans="2:11" s="1" customFormat="1" ht="15" customHeight="1">
      <c r="B89" s="250"/>
      <c r="C89" s="229" t="s">
        <v>2879</v>
      </c>
      <c r="D89" s="229"/>
      <c r="E89" s="229"/>
      <c r="F89" s="249" t="s">
        <v>2862</v>
      </c>
      <c r="G89" s="248"/>
      <c r="H89" s="229" t="s">
        <v>2880</v>
      </c>
      <c r="I89" s="229" t="s">
        <v>2858</v>
      </c>
      <c r="J89" s="229">
        <v>20</v>
      </c>
      <c r="K89" s="241"/>
    </row>
    <row r="90" spans="2:11" s="1" customFormat="1" ht="15" customHeight="1">
      <c r="B90" s="250"/>
      <c r="C90" s="229" t="s">
        <v>2881</v>
      </c>
      <c r="D90" s="229"/>
      <c r="E90" s="229"/>
      <c r="F90" s="249" t="s">
        <v>2862</v>
      </c>
      <c r="G90" s="248"/>
      <c r="H90" s="229" t="s">
        <v>2882</v>
      </c>
      <c r="I90" s="229" t="s">
        <v>2858</v>
      </c>
      <c r="J90" s="229">
        <v>50</v>
      </c>
      <c r="K90" s="241"/>
    </row>
    <row r="91" spans="2:11" s="1" customFormat="1" ht="15" customHeight="1">
      <c r="B91" s="250"/>
      <c r="C91" s="229" t="s">
        <v>2883</v>
      </c>
      <c r="D91" s="229"/>
      <c r="E91" s="229"/>
      <c r="F91" s="249" t="s">
        <v>2862</v>
      </c>
      <c r="G91" s="248"/>
      <c r="H91" s="229" t="s">
        <v>2883</v>
      </c>
      <c r="I91" s="229" t="s">
        <v>2858</v>
      </c>
      <c r="J91" s="229">
        <v>50</v>
      </c>
      <c r="K91" s="241"/>
    </row>
    <row r="92" spans="2:11" s="1" customFormat="1" ht="15" customHeight="1">
      <c r="B92" s="250"/>
      <c r="C92" s="229" t="s">
        <v>2884</v>
      </c>
      <c r="D92" s="229"/>
      <c r="E92" s="229"/>
      <c r="F92" s="249" t="s">
        <v>2862</v>
      </c>
      <c r="G92" s="248"/>
      <c r="H92" s="229" t="s">
        <v>2885</v>
      </c>
      <c r="I92" s="229" t="s">
        <v>2858</v>
      </c>
      <c r="J92" s="229">
        <v>255</v>
      </c>
      <c r="K92" s="241"/>
    </row>
    <row r="93" spans="2:11" s="1" customFormat="1" ht="15" customHeight="1">
      <c r="B93" s="250"/>
      <c r="C93" s="229" t="s">
        <v>2886</v>
      </c>
      <c r="D93" s="229"/>
      <c r="E93" s="229"/>
      <c r="F93" s="249" t="s">
        <v>2856</v>
      </c>
      <c r="G93" s="248"/>
      <c r="H93" s="229" t="s">
        <v>2887</v>
      </c>
      <c r="I93" s="229" t="s">
        <v>2888</v>
      </c>
      <c r="J93" s="229"/>
      <c r="K93" s="241"/>
    </row>
    <row r="94" spans="2:11" s="1" customFormat="1" ht="15" customHeight="1">
      <c r="B94" s="250"/>
      <c r="C94" s="229" t="s">
        <v>2889</v>
      </c>
      <c r="D94" s="229"/>
      <c r="E94" s="229"/>
      <c r="F94" s="249" t="s">
        <v>2856</v>
      </c>
      <c r="G94" s="248"/>
      <c r="H94" s="229" t="s">
        <v>2890</v>
      </c>
      <c r="I94" s="229" t="s">
        <v>2891</v>
      </c>
      <c r="J94" s="229"/>
      <c r="K94" s="241"/>
    </row>
    <row r="95" spans="2:11" s="1" customFormat="1" ht="15" customHeight="1">
      <c r="B95" s="250"/>
      <c r="C95" s="229" t="s">
        <v>2892</v>
      </c>
      <c r="D95" s="229"/>
      <c r="E95" s="229"/>
      <c r="F95" s="249" t="s">
        <v>2856</v>
      </c>
      <c r="G95" s="248"/>
      <c r="H95" s="229" t="s">
        <v>2892</v>
      </c>
      <c r="I95" s="229" t="s">
        <v>2891</v>
      </c>
      <c r="J95" s="229"/>
      <c r="K95" s="241"/>
    </row>
    <row r="96" spans="2:11" s="1" customFormat="1" ht="15" customHeight="1">
      <c r="B96" s="250"/>
      <c r="C96" s="229" t="s">
        <v>47</v>
      </c>
      <c r="D96" s="229"/>
      <c r="E96" s="229"/>
      <c r="F96" s="249" t="s">
        <v>2856</v>
      </c>
      <c r="G96" s="248"/>
      <c r="H96" s="229" t="s">
        <v>2893</v>
      </c>
      <c r="I96" s="229" t="s">
        <v>2891</v>
      </c>
      <c r="J96" s="229"/>
      <c r="K96" s="241"/>
    </row>
    <row r="97" spans="2:11" s="1" customFormat="1" ht="15" customHeight="1">
      <c r="B97" s="250"/>
      <c r="C97" s="229" t="s">
        <v>57</v>
      </c>
      <c r="D97" s="229"/>
      <c r="E97" s="229"/>
      <c r="F97" s="249" t="s">
        <v>2856</v>
      </c>
      <c r="G97" s="248"/>
      <c r="H97" s="229" t="s">
        <v>2894</v>
      </c>
      <c r="I97" s="229" t="s">
        <v>2891</v>
      </c>
      <c r="J97" s="229"/>
      <c r="K97" s="241"/>
    </row>
    <row r="98" spans="2:11" s="1" customFormat="1" ht="15" customHeight="1">
      <c r="B98" s="253"/>
      <c r="C98" s="254"/>
      <c r="D98" s="254"/>
      <c r="E98" s="254"/>
      <c r="F98" s="254"/>
      <c r="G98" s="254"/>
      <c r="H98" s="254"/>
      <c r="I98" s="254"/>
      <c r="J98" s="254"/>
      <c r="K98" s="255"/>
    </row>
    <row r="99" spans="2:11" s="1" customFormat="1" ht="18.7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6"/>
    </row>
    <row r="100" spans="2:11" s="1" customFormat="1" ht="18.75" customHeight="1"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</row>
    <row r="101" spans="2:11" s="1" customFormat="1" ht="7.5" customHeight="1">
      <c r="B101" s="237"/>
      <c r="C101" s="238"/>
      <c r="D101" s="238"/>
      <c r="E101" s="238"/>
      <c r="F101" s="238"/>
      <c r="G101" s="238"/>
      <c r="H101" s="238"/>
      <c r="I101" s="238"/>
      <c r="J101" s="238"/>
      <c r="K101" s="239"/>
    </row>
    <row r="102" spans="2:11" s="1" customFormat="1" ht="45" customHeight="1">
      <c r="B102" s="240"/>
      <c r="C102" s="341" t="s">
        <v>2895</v>
      </c>
      <c r="D102" s="341"/>
      <c r="E102" s="341"/>
      <c r="F102" s="341"/>
      <c r="G102" s="341"/>
      <c r="H102" s="341"/>
      <c r="I102" s="341"/>
      <c r="J102" s="341"/>
      <c r="K102" s="241"/>
    </row>
    <row r="103" spans="2:11" s="1" customFormat="1" ht="17.25" customHeight="1">
      <c r="B103" s="240"/>
      <c r="C103" s="242" t="s">
        <v>2850</v>
      </c>
      <c r="D103" s="242"/>
      <c r="E103" s="242"/>
      <c r="F103" s="242" t="s">
        <v>2851</v>
      </c>
      <c r="G103" s="243"/>
      <c r="H103" s="242" t="s">
        <v>63</v>
      </c>
      <c r="I103" s="242" t="s">
        <v>66</v>
      </c>
      <c r="J103" s="242" t="s">
        <v>2852</v>
      </c>
      <c r="K103" s="241"/>
    </row>
    <row r="104" spans="2:11" s="1" customFormat="1" ht="17.25" customHeight="1">
      <c r="B104" s="240"/>
      <c r="C104" s="244" t="s">
        <v>2853</v>
      </c>
      <c r="D104" s="244"/>
      <c r="E104" s="244"/>
      <c r="F104" s="245" t="s">
        <v>2854</v>
      </c>
      <c r="G104" s="246"/>
      <c r="H104" s="244"/>
      <c r="I104" s="244"/>
      <c r="J104" s="244" t="s">
        <v>2855</v>
      </c>
      <c r="K104" s="241"/>
    </row>
    <row r="105" spans="2:11" s="1" customFormat="1" ht="5.25" customHeight="1">
      <c r="B105" s="240"/>
      <c r="C105" s="242"/>
      <c r="D105" s="242"/>
      <c r="E105" s="242"/>
      <c r="F105" s="242"/>
      <c r="G105" s="258"/>
      <c r="H105" s="242"/>
      <c r="I105" s="242"/>
      <c r="J105" s="242"/>
      <c r="K105" s="241"/>
    </row>
    <row r="106" spans="2:11" s="1" customFormat="1" ht="15" customHeight="1">
      <c r="B106" s="240"/>
      <c r="C106" s="229" t="s">
        <v>62</v>
      </c>
      <c r="D106" s="247"/>
      <c r="E106" s="247"/>
      <c r="F106" s="249" t="s">
        <v>2856</v>
      </c>
      <c r="G106" s="258"/>
      <c r="H106" s="229" t="s">
        <v>2896</v>
      </c>
      <c r="I106" s="229" t="s">
        <v>2858</v>
      </c>
      <c r="J106" s="229">
        <v>20</v>
      </c>
      <c r="K106" s="241"/>
    </row>
    <row r="107" spans="2:11" s="1" customFormat="1" ht="15" customHeight="1">
      <c r="B107" s="240"/>
      <c r="C107" s="229" t="s">
        <v>2859</v>
      </c>
      <c r="D107" s="229"/>
      <c r="E107" s="229"/>
      <c r="F107" s="249" t="s">
        <v>2856</v>
      </c>
      <c r="G107" s="229"/>
      <c r="H107" s="229" t="s">
        <v>2896</v>
      </c>
      <c r="I107" s="229" t="s">
        <v>2858</v>
      </c>
      <c r="J107" s="229">
        <v>120</v>
      </c>
      <c r="K107" s="241"/>
    </row>
    <row r="108" spans="2:11" s="1" customFormat="1" ht="15" customHeight="1">
      <c r="B108" s="250"/>
      <c r="C108" s="229" t="s">
        <v>2861</v>
      </c>
      <c r="D108" s="229"/>
      <c r="E108" s="229"/>
      <c r="F108" s="249" t="s">
        <v>2862</v>
      </c>
      <c r="G108" s="229"/>
      <c r="H108" s="229" t="s">
        <v>2896</v>
      </c>
      <c r="I108" s="229" t="s">
        <v>2858</v>
      </c>
      <c r="J108" s="229">
        <v>50</v>
      </c>
      <c r="K108" s="241"/>
    </row>
    <row r="109" spans="2:11" s="1" customFormat="1" ht="15" customHeight="1">
      <c r="B109" s="250"/>
      <c r="C109" s="229" t="s">
        <v>2864</v>
      </c>
      <c r="D109" s="229"/>
      <c r="E109" s="229"/>
      <c r="F109" s="249" t="s">
        <v>2856</v>
      </c>
      <c r="G109" s="229"/>
      <c r="H109" s="229" t="s">
        <v>2896</v>
      </c>
      <c r="I109" s="229" t="s">
        <v>2866</v>
      </c>
      <c r="J109" s="229"/>
      <c r="K109" s="241"/>
    </row>
    <row r="110" spans="2:11" s="1" customFormat="1" ht="15" customHeight="1">
      <c r="B110" s="250"/>
      <c r="C110" s="229" t="s">
        <v>2875</v>
      </c>
      <c r="D110" s="229"/>
      <c r="E110" s="229"/>
      <c r="F110" s="249" t="s">
        <v>2862</v>
      </c>
      <c r="G110" s="229"/>
      <c r="H110" s="229" t="s">
        <v>2896</v>
      </c>
      <c r="I110" s="229" t="s">
        <v>2858</v>
      </c>
      <c r="J110" s="229">
        <v>50</v>
      </c>
      <c r="K110" s="241"/>
    </row>
    <row r="111" spans="2:11" s="1" customFormat="1" ht="15" customHeight="1">
      <c r="B111" s="250"/>
      <c r="C111" s="229" t="s">
        <v>2883</v>
      </c>
      <c r="D111" s="229"/>
      <c r="E111" s="229"/>
      <c r="F111" s="249" t="s">
        <v>2862</v>
      </c>
      <c r="G111" s="229"/>
      <c r="H111" s="229" t="s">
        <v>2896</v>
      </c>
      <c r="I111" s="229" t="s">
        <v>2858</v>
      </c>
      <c r="J111" s="229">
        <v>50</v>
      </c>
      <c r="K111" s="241"/>
    </row>
    <row r="112" spans="2:11" s="1" customFormat="1" ht="15" customHeight="1">
      <c r="B112" s="250"/>
      <c r="C112" s="229" t="s">
        <v>2881</v>
      </c>
      <c r="D112" s="229"/>
      <c r="E112" s="229"/>
      <c r="F112" s="249" t="s">
        <v>2862</v>
      </c>
      <c r="G112" s="229"/>
      <c r="H112" s="229" t="s">
        <v>2896</v>
      </c>
      <c r="I112" s="229" t="s">
        <v>2858</v>
      </c>
      <c r="J112" s="229">
        <v>50</v>
      </c>
      <c r="K112" s="241"/>
    </row>
    <row r="113" spans="2:11" s="1" customFormat="1" ht="15" customHeight="1">
      <c r="B113" s="250"/>
      <c r="C113" s="229" t="s">
        <v>62</v>
      </c>
      <c r="D113" s="229"/>
      <c r="E113" s="229"/>
      <c r="F113" s="249" t="s">
        <v>2856</v>
      </c>
      <c r="G113" s="229"/>
      <c r="H113" s="229" t="s">
        <v>2897</v>
      </c>
      <c r="I113" s="229" t="s">
        <v>2858</v>
      </c>
      <c r="J113" s="229">
        <v>20</v>
      </c>
      <c r="K113" s="241"/>
    </row>
    <row r="114" spans="2:11" s="1" customFormat="1" ht="15" customHeight="1">
      <c r="B114" s="250"/>
      <c r="C114" s="229" t="s">
        <v>2898</v>
      </c>
      <c r="D114" s="229"/>
      <c r="E114" s="229"/>
      <c r="F114" s="249" t="s">
        <v>2856</v>
      </c>
      <c r="G114" s="229"/>
      <c r="H114" s="229" t="s">
        <v>2899</v>
      </c>
      <c r="I114" s="229" t="s">
        <v>2858</v>
      </c>
      <c r="J114" s="229">
        <v>120</v>
      </c>
      <c r="K114" s="241"/>
    </row>
    <row r="115" spans="2:11" s="1" customFormat="1" ht="15" customHeight="1">
      <c r="B115" s="250"/>
      <c r="C115" s="229" t="s">
        <v>47</v>
      </c>
      <c r="D115" s="229"/>
      <c r="E115" s="229"/>
      <c r="F115" s="249" t="s">
        <v>2856</v>
      </c>
      <c r="G115" s="229"/>
      <c r="H115" s="229" t="s">
        <v>2900</v>
      </c>
      <c r="I115" s="229" t="s">
        <v>2891</v>
      </c>
      <c r="J115" s="229"/>
      <c r="K115" s="241"/>
    </row>
    <row r="116" spans="2:11" s="1" customFormat="1" ht="15" customHeight="1">
      <c r="B116" s="250"/>
      <c r="C116" s="229" t="s">
        <v>57</v>
      </c>
      <c r="D116" s="229"/>
      <c r="E116" s="229"/>
      <c r="F116" s="249" t="s">
        <v>2856</v>
      </c>
      <c r="G116" s="229"/>
      <c r="H116" s="229" t="s">
        <v>2901</v>
      </c>
      <c r="I116" s="229" t="s">
        <v>2891</v>
      </c>
      <c r="J116" s="229"/>
      <c r="K116" s="241"/>
    </row>
    <row r="117" spans="2:11" s="1" customFormat="1" ht="15" customHeight="1">
      <c r="B117" s="250"/>
      <c r="C117" s="229" t="s">
        <v>66</v>
      </c>
      <c r="D117" s="229"/>
      <c r="E117" s="229"/>
      <c r="F117" s="249" t="s">
        <v>2856</v>
      </c>
      <c r="G117" s="229"/>
      <c r="H117" s="229" t="s">
        <v>2902</v>
      </c>
      <c r="I117" s="229" t="s">
        <v>2903</v>
      </c>
      <c r="J117" s="229"/>
      <c r="K117" s="241"/>
    </row>
    <row r="118" spans="2:11" s="1" customFormat="1" ht="15" customHeight="1">
      <c r="B118" s="253"/>
      <c r="C118" s="259"/>
      <c r="D118" s="259"/>
      <c r="E118" s="259"/>
      <c r="F118" s="259"/>
      <c r="G118" s="259"/>
      <c r="H118" s="259"/>
      <c r="I118" s="259"/>
      <c r="J118" s="259"/>
      <c r="K118" s="255"/>
    </row>
    <row r="119" spans="2:11" s="1" customFormat="1" ht="18.75" customHeight="1">
      <c r="B119" s="260"/>
      <c r="C119" s="226"/>
      <c r="D119" s="226"/>
      <c r="E119" s="226"/>
      <c r="F119" s="261"/>
      <c r="G119" s="226"/>
      <c r="H119" s="226"/>
      <c r="I119" s="226"/>
      <c r="J119" s="226"/>
      <c r="K119" s="260"/>
    </row>
    <row r="120" spans="2:11" s="1" customFormat="1" ht="18.75" customHeight="1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2:11" s="1" customFormat="1" ht="7.5" customHeight="1">
      <c r="B121" s="262"/>
      <c r="C121" s="263"/>
      <c r="D121" s="263"/>
      <c r="E121" s="263"/>
      <c r="F121" s="263"/>
      <c r="G121" s="263"/>
      <c r="H121" s="263"/>
      <c r="I121" s="263"/>
      <c r="J121" s="263"/>
      <c r="K121" s="264"/>
    </row>
    <row r="122" spans="2:11" s="1" customFormat="1" ht="45" customHeight="1">
      <c r="B122" s="265"/>
      <c r="C122" s="342" t="s">
        <v>2904</v>
      </c>
      <c r="D122" s="342"/>
      <c r="E122" s="342"/>
      <c r="F122" s="342"/>
      <c r="G122" s="342"/>
      <c r="H122" s="342"/>
      <c r="I122" s="342"/>
      <c r="J122" s="342"/>
      <c r="K122" s="266"/>
    </row>
    <row r="123" spans="2:11" s="1" customFormat="1" ht="17.25" customHeight="1">
      <c r="B123" s="267"/>
      <c r="C123" s="242" t="s">
        <v>2850</v>
      </c>
      <c r="D123" s="242"/>
      <c r="E123" s="242"/>
      <c r="F123" s="242" t="s">
        <v>2851</v>
      </c>
      <c r="G123" s="243"/>
      <c r="H123" s="242" t="s">
        <v>63</v>
      </c>
      <c r="I123" s="242" t="s">
        <v>66</v>
      </c>
      <c r="J123" s="242" t="s">
        <v>2852</v>
      </c>
      <c r="K123" s="268"/>
    </row>
    <row r="124" spans="2:11" s="1" customFormat="1" ht="17.25" customHeight="1">
      <c r="B124" s="267"/>
      <c r="C124" s="244" t="s">
        <v>2853</v>
      </c>
      <c r="D124" s="244"/>
      <c r="E124" s="244"/>
      <c r="F124" s="245" t="s">
        <v>2854</v>
      </c>
      <c r="G124" s="246"/>
      <c r="H124" s="244"/>
      <c r="I124" s="244"/>
      <c r="J124" s="244" t="s">
        <v>2855</v>
      </c>
      <c r="K124" s="268"/>
    </row>
    <row r="125" spans="2:11" s="1" customFormat="1" ht="5.25" customHeight="1">
      <c r="B125" s="269"/>
      <c r="C125" s="247"/>
      <c r="D125" s="247"/>
      <c r="E125" s="247"/>
      <c r="F125" s="247"/>
      <c r="G125" s="229"/>
      <c r="H125" s="247"/>
      <c r="I125" s="247"/>
      <c r="J125" s="247"/>
      <c r="K125" s="270"/>
    </row>
    <row r="126" spans="2:11" s="1" customFormat="1" ht="15" customHeight="1">
      <c r="B126" s="269"/>
      <c r="C126" s="229" t="s">
        <v>2859</v>
      </c>
      <c r="D126" s="247"/>
      <c r="E126" s="247"/>
      <c r="F126" s="249" t="s">
        <v>2856</v>
      </c>
      <c r="G126" s="229"/>
      <c r="H126" s="229" t="s">
        <v>2896</v>
      </c>
      <c r="I126" s="229" t="s">
        <v>2858</v>
      </c>
      <c r="J126" s="229">
        <v>120</v>
      </c>
      <c r="K126" s="271"/>
    </row>
    <row r="127" spans="2:11" s="1" customFormat="1" ht="15" customHeight="1">
      <c r="B127" s="269"/>
      <c r="C127" s="229" t="s">
        <v>2905</v>
      </c>
      <c r="D127" s="229"/>
      <c r="E127" s="229"/>
      <c r="F127" s="249" t="s">
        <v>2856</v>
      </c>
      <c r="G127" s="229"/>
      <c r="H127" s="229" t="s">
        <v>2906</v>
      </c>
      <c r="I127" s="229" t="s">
        <v>2858</v>
      </c>
      <c r="J127" s="229" t="s">
        <v>2907</v>
      </c>
      <c r="K127" s="271"/>
    </row>
    <row r="128" spans="2:11" s="1" customFormat="1" ht="15" customHeight="1">
      <c r="B128" s="269"/>
      <c r="C128" s="229" t="s">
        <v>93</v>
      </c>
      <c r="D128" s="229"/>
      <c r="E128" s="229"/>
      <c r="F128" s="249" t="s">
        <v>2856</v>
      </c>
      <c r="G128" s="229"/>
      <c r="H128" s="229" t="s">
        <v>2908</v>
      </c>
      <c r="I128" s="229" t="s">
        <v>2858</v>
      </c>
      <c r="J128" s="229" t="s">
        <v>2907</v>
      </c>
      <c r="K128" s="271"/>
    </row>
    <row r="129" spans="2:11" s="1" customFormat="1" ht="15" customHeight="1">
      <c r="B129" s="269"/>
      <c r="C129" s="229" t="s">
        <v>2867</v>
      </c>
      <c r="D129" s="229"/>
      <c r="E129" s="229"/>
      <c r="F129" s="249" t="s">
        <v>2862</v>
      </c>
      <c r="G129" s="229"/>
      <c r="H129" s="229" t="s">
        <v>2868</v>
      </c>
      <c r="I129" s="229" t="s">
        <v>2858</v>
      </c>
      <c r="J129" s="229">
        <v>15</v>
      </c>
      <c r="K129" s="271"/>
    </row>
    <row r="130" spans="2:11" s="1" customFormat="1" ht="15" customHeight="1">
      <c r="B130" s="269"/>
      <c r="C130" s="251" t="s">
        <v>2869</v>
      </c>
      <c r="D130" s="251"/>
      <c r="E130" s="251"/>
      <c r="F130" s="252" t="s">
        <v>2862</v>
      </c>
      <c r="G130" s="251"/>
      <c r="H130" s="251" t="s">
        <v>2870</v>
      </c>
      <c r="I130" s="251" t="s">
        <v>2858</v>
      </c>
      <c r="J130" s="251">
        <v>15</v>
      </c>
      <c r="K130" s="271"/>
    </row>
    <row r="131" spans="2:11" s="1" customFormat="1" ht="15" customHeight="1">
      <c r="B131" s="269"/>
      <c r="C131" s="251" t="s">
        <v>2871</v>
      </c>
      <c r="D131" s="251"/>
      <c r="E131" s="251"/>
      <c r="F131" s="252" t="s">
        <v>2862</v>
      </c>
      <c r="G131" s="251"/>
      <c r="H131" s="251" t="s">
        <v>2872</v>
      </c>
      <c r="I131" s="251" t="s">
        <v>2858</v>
      </c>
      <c r="J131" s="251">
        <v>20</v>
      </c>
      <c r="K131" s="271"/>
    </row>
    <row r="132" spans="2:11" s="1" customFormat="1" ht="15" customHeight="1">
      <c r="B132" s="269"/>
      <c r="C132" s="251" t="s">
        <v>2873</v>
      </c>
      <c r="D132" s="251"/>
      <c r="E132" s="251"/>
      <c r="F132" s="252" t="s">
        <v>2862</v>
      </c>
      <c r="G132" s="251"/>
      <c r="H132" s="251" t="s">
        <v>2874</v>
      </c>
      <c r="I132" s="251" t="s">
        <v>2858</v>
      </c>
      <c r="J132" s="251">
        <v>20</v>
      </c>
      <c r="K132" s="271"/>
    </row>
    <row r="133" spans="2:11" s="1" customFormat="1" ht="15" customHeight="1">
      <c r="B133" s="269"/>
      <c r="C133" s="229" t="s">
        <v>2861</v>
      </c>
      <c r="D133" s="229"/>
      <c r="E133" s="229"/>
      <c r="F133" s="249" t="s">
        <v>2862</v>
      </c>
      <c r="G133" s="229"/>
      <c r="H133" s="229" t="s">
        <v>2896</v>
      </c>
      <c r="I133" s="229" t="s">
        <v>2858</v>
      </c>
      <c r="J133" s="229">
        <v>50</v>
      </c>
      <c r="K133" s="271"/>
    </row>
    <row r="134" spans="2:11" s="1" customFormat="1" ht="15" customHeight="1">
      <c r="B134" s="269"/>
      <c r="C134" s="229" t="s">
        <v>2875</v>
      </c>
      <c r="D134" s="229"/>
      <c r="E134" s="229"/>
      <c r="F134" s="249" t="s">
        <v>2862</v>
      </c>
      <c r="G134" s="229"/>
      <c r="H134" s="229" t="s">
        <v>2896</v>
      </c>
      <c r="I134" s="229" t="s">
        <v>2858</v>
      </c>
      <c r="J134" s="229">
        <v>50</v>
      </c>
      <c r="K134" s="271"/>
    </row>
    <row r="135" spans="2:11" s="1" customFormat="1" ht="15" customHeight="1">
      <c r="B135" s="269"/>
      <c r="C135" s="229" t="s">
        <v>2881</v>
      </c>
      <c r="D135" s="229"/>
      <c r="E135" s="229"/>
      <c r="F135" s="249" t="s">
        <v>2862</v>
      </c>
      <c r="G135" s="229"/>
      <c r="H135" s="229" t="s">
        <v>2896</v>
      </c>
      <c r="I135" s="229" t="s">
        <v>2858</v>
      </c>
      <c r="J135" s="229">
        <v>50</v>
      </c>
      <c r="K135" s="271"/>
    </row>
    <row r="136" spans="2:11" s="1" customFormat="1" ht="15" customHeight="1">
      <c r="B136" s="269"/>
      <c r="C136" s="229" t="s">
        <v>2883</v>
      </c>
      <c r="D136" s="229"/>
      <c r="E136" s="229"/>
      <c r="F136" s="249" t="s">
        <v>2862</v>
      </c>
      <c r="G136" s="229"/>
      <c r="H136" s="229" t="s">
        <v>2896</v>
      </c>
      <c r="I136" s="229" t="s">
        <v>2858</v>
      </c>
      <c r="J136" s="229">
        <v>50</v>
      </c>
      <c r="K136" s="271"/>
    </row>
    <row r="137" spans="2:11" s="1" customFormat="1" ht="15" customHeight="1">
      <c r="B137" s="269"/>
      <c r="C137" s="229" t="s">
        <v>2884</v>
      </c>
      <c r="D137" s="229"/>
      <c r="E137" s="229"/>
      <c r="F137" s="249" t="s">
        <v>2862</v>
      </c>
      <c r="G137" s="229"/>
      <c r="H137" s="229" t="s">
        <v>2909</v>
      </c>
      <c r="I137" s="229" t="s">
        <v>2858</v>
      </c>
      <c r="J137" s="229">
        <v>255</v>
      </c>
      <c r="K137" s="271"/>
    </row>
    <row r="138" spans="2:11" s="1" customFormat="1" ht="15" customHeight="1">
      <c r="B138" s="269"/>
      <c r="C138" s="229" t="s">
        <v>2886</v>
      </c>
      <c r="D138" s="229"/>
      <c r="E138" s="229"/>
      <c r="F138" s="249" t="s">
        <v>2856</v>
      </c>
      <c r="G138" s="229"/>
      <c r="H138" s="229" t="s">
        <v>2910</v>
      </c>
      <c r="I138" s="229" t="s">
        <v>2888</v>
      </c>
      <c r="J138" s="229"/>
      <c r="K138" s="271"/>
    </row>
    <row r="139" spans="2:11" s="1" customFormat="1" ht="15" customHeight="1">
      <c r="B139" s="269"/>
      <c r="C139" s="229" t="s">
        <v>2889</v>
      </c>
      <c r="D139" s="229"/>
      <c r="E139" s="229"/>
      <c r="F139" s="249" t="s">
        <v>2856</v>
      </c>
      <c r="G139" s="229"/>
      <c r="H139" s="229" t="s">
        <v>2911</v>
      </c>
      <c r="I139" s="229" t="s">
        <v>2891</v>
      </c>
      <c r="J139" s="229"/>
      <c r="K139" s="271"/>
    </row>
    <row r="140" spans="2:11" s="1" customFormat="1" ht="15" customHeight="1">
      <c r="B140" s="269"/>
      <c r="C140" s="229" t="s">
        <v>2892</v>
      </c>
      <c r="D140" s="229"/>
      <c r="E140" s="229"/>
      <c r="F140" s="249" t="s">
        <v>2856</v>
      </c>
      <c r="G140" s="229"/>
      <c r="H140" s="229" t="s">
        <v>2892</v>
      </c>
      <c r="I140" s="229" t="s">
        <v>2891</v>
      </c>
      <c r="J140" s="229"/>
      <c r="K140" s="271"/>
    </row>
    <row r="141" spans="2:11" s="1" customFormat="1" ht="15" customHeight="1">
      <c r="B141" s="269"/>
      <c r="C141" s="229" t="s">
        <v>47</v>
      </c>
      <c r="D141" s="229"/>
      <c r="E141" s="229"/>
      <c r="F141" s="249" t="s">
        <v>2856</v>
      </c>
      <c r="G141" s="229"/>
      <c r="H141" s="229" t="s">
        <v>2912</v>
      </c>
      <c r="I141" s="229" t="s">
        <v>2891</v>
      </c>
      <c r="J141" s="229"/>
      <c r="K141" s="271"/>
    </row>
    <row r="142" spans="2:11" s="1" customFormat="1" ht="15" customHeight="1">
      <c r="B142" s="269"/>
      <c r="C142" s="229" t="s">
        <v>2913</v>
      </c>
      <c r="D142" s="229"/>
      <c r="E142" s="229"/>
      <c r="F142" s="249" t="s">
        <v>2856</v>
      </c>
      <c r="G142" s="229"/>
      <c r="H142" s="229" t="s">
        <v>2914</v>
      </c>
      <c r="I142" s="229" t="s">
        <v>2891</v>
      </c>
      <c r="J142" s="229"/>
      <c r="K142" s="271"/>
    </row>
    <row r="143" spans="2:11" s="1" customFormat="1" ht="15" customHeight="1">
      <c r="B143" s="272"/>
      <c r="C143" s="273"/>
      <c r="D143" s="273"/>
      <c r="E143" s="273"/>
      <c r="F143" s="273"/>
      <c r="G143" s="273"/>
      <c r="H143" s="273"/>
      <c r="I143" s="273"/>
      <c r="J143" s="273"/>
      <c r="K143" s="274"/>
    </row>
    <row r="144" spans="2:11" s="1" customFormat="1" ht="18.75" customHeight="1">
      <c r="B144" s="226"/>
      <c r="C144" s="226"/>
      <c r="D144" s="226"/>
      <c r="E144" s="226"/>
      <c r="F144" s="261"/>
      <c r="G144" s="226"/>
      <c r="H144" s="226"/>
      <c r="I144" s="226"/>
      <c r="J144" s="226"/>
      <c r="K144" s="226"/>
    </row>
    <row r="145" spans="2:11" s="1" customFormat="1" ht="18.75" customHeight="1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</row>
    <row r="146" spans="2:11" s="1" customFormat="1" ht="7.5" customHeight="1">
      <c r="B146" s="237"/>
      <c r="C146" s="238"/>
      <c r="D146" s="238"/>
      <c r="E146" s="238"/>
      <c r="F146" s="238"/>
      <c r="G146" s="238"/>
      <c r="H146" s="238"/>
      <c r="I146" s="238"/>
      <c r="J146" s="238"/>
      <c r="K146" s="239"/>
    </row>
    <row r="147" spans="2:11" s="1" customFormat="1" ht="45" customHeight="1">
      <c r="B147" s="240"/>
      <c r="C147" s="341" t="s">
        <v>2915</v>
      </c>
      <c r="D147" s="341"/>
      <c r="E147" s="341"/>
      <c r="F147" s="341"/>
      <c r="G147" s="341"/>
      <c r="H147" s="341"/>
      <c r="I147" s="341"/>
      <c r="J147" s="341"/>
      <c r="K147" s="241"/>
    </row>
    <row r="148" spans="2:11" s="1" customFormat="1" ht="17.25" customHeight="1">
      <c r="B148" s="240"/>
      <c r="C148" s="242" t="s">
        <v>2850</v>
      </c>
      <c r="D148" s="242"/>
      <c r="E148" s="242"/>
      <c r="F148" s="242" t="s">
        <v>2851</v>
      </c>
      <c r="G148" s="243"/>
      <c r="H148" s="242" t="s">
        <v>63</v>
      </c>
      <c r="I148" s="242" t="s">
        <v>66</v>
      </c>
      <c r="J148" s="242" t="s">
        <v>2852</v>
      </c>
      <c r="K148" s="241"/>
    </row>
    <row r="149" spans="2:11" s="1" customFormat="1" ht="17.25" customHeight="1">
      <c r="B149" s="240"/>
      <c r="C149" s="244" t="s">
        <v>2853</v>
      </c>
      <c r="D149" s="244"/>
      <c r="E149" s="244"/>
      <c r="F149" s="245" t="s">
        <v>2854</v>
      </c>
      <c r="G149" s="246"/>
      <c r="H149" s="244"/>
      <c r="I149" s="244"/>
      <c r="J149" s="244" t="s">
        <v>2855</v>
      </c>
      <c r="K149" s="241"/>
    </row>
    <row r="150" spans="2:11" s="1" customFormat="1" ht="5.25" customHeight="1">
      <c r="B150" s="250"/>
      <c r="C150" s="247"/>
      <c r="D150" s="247"/>
      <c r="E150" s="247"/>
      <c r="F150" s="247"/>
      <c r="G150" s="248"/>
      <c r="H150" s="247"/>
      <c r="I150" s="247"/>
      <c r="J150" s="247"/>
      <c r="K150" s="271"/>
    </row>
    <row r="151" spans="2:11" s="1" customFormat="1" ht="15" customHeight="1">
      <c r="B151" s="250"/>
      <c r="C151" s="275" t="s">
        <v>2859</v>
      </c>
      <c r="D151" s="229"/>
      <c r="E151" s="229"/>
      <c r="F151" s="276" t="s">
        <v>2856</v>
      </c>
      <c r="G151" s="229"/>
      <c r="H151" s="275" t="s">
        <v>2896</v>
      </c>
      <c r="I151" s="275" t="s">
        <v>2858</v>
      </c>
      <c r="J151" s="275">
        <v>120</v>
      </c>
      <c r="K151" s="271"/>
    </row>
    <row r="152" spans="2:11" s="1" customFormat="1" ht="15" customHeight="1">
      <c r="B152" s="250"/>
      <c r="C152" s="275" t="s">
        <v>2905</v>
      </c>
      <c r="D152" s="229"/>
      <c r="E152" s="229"/>
      <c r="F152" s="276" t="s">
        <v>2856</v>
      </c>
      <c r="G152" s="229"/>
      <c r="H152" s="275" t="s">
        <v>2916</v>
      </c>
      <c r="I152" s="275" t="s">
        <v>2858</v>
      </c>
      <c r="J152" s="275" t="s">
        <v>2907</v>
      </c>
      <c r="K152" s="271"/>
    </row>
    <row r="153" spans="2:11" s="1" customFormat="1" ht="15" customHeight="1">
      <c r="B153" s="250"/>
      <c r="C153" s="275" t="s">
        <v>93</v>
      </c>
      <c r="D153" s="229"/>
      <c r="E153" s="229"/>
      <c r="F153" s="276" t="s">
        <v>2856</v>
      </c>
      <c r="G153" s="229"/>
      <c r="H153" s="275" t="s">
        <v>2917</v>
      </c>
      <c r="I153" s="275" t="s">
        <v>2858</v>
      </c>
      <c r="J153" s="275" t="s">
        <v>2907</v>
      </c>
      <c r="K153" s="271"/>
    </row>
    <row r="154" spans="2:11" s="1" customFormat="1" ht="15" customHeight="1">
      <c r="B154" s="250"/>
      <c r="C154" s="275" t="s">
        <v>2861</v>
      </c>
      <c r="D154" s="229"/>
      <c r="E154" s="229"/>
      <c r="F154" s="276" t="s">
        <v>2862</v>
      </c>
      <c r="G154" s="229"/>
      <c r="H154" s="275" t="s">
        <v>2896</v>
      </c>
      <c r="I154" s="275" t="s">
        <v>2858</v>
      </c>
      <c r="J154" s="275">
        <v>50</v>
      </c>
      <c r="K154" s="271"/>
    </row>
    <row r="155" spans="2:11" s="1" customFormat="1" ht="15" customHeight="1">
      <c r="B155" s="250"/>
      <c r="C155" s="275" t="s">
        <v>2864</v>
      </c>
      <c r="D155" s="229"/>
      <c r="E155" s="229"/>
      <c r="F155" s="276" t="s">
        <v>2856</v>
      </c>
      <c r="G155" s="229"/>
      <c r="H155" s="275" t="s">
        <v>2896</v>
      </c>
      <c r="I155" s="275" t="s">
        <v>2866</v>
      </c>
      <c r="J155" s="275"/>
      <c r="K155" s="271"/>
    </row>
    <row r="156" spans="2:11" s="1" customFormat="1" ht="15" customHeight="1">
      <c r="B156" s="250"/>
      <c r="C156" s="275" t="s">
        <v>2875</v>
      </c>
      <c r="D156" s="229"/>
      <c r="E156" s="229"/>
      <c r="F156" s="276" t="s">
        <v>2862</v>
      </c>
      <c r="G156" s="229"/>
      <c r="H156" s="275" t="s">
        <v>2896</v>
      </c>
      <c r="I156" s="275" t="s">
        <v>2858</v>
      </c>
      <c r="J156" s="275">
        <v>50</v>
      </c>
      <c r="K156" s="271"/>
    </row>
    <row r="157" spans="2:11" s="1" customFormat="1" ht="15" customHeight="1">
      <c r="B157" s="250"/>
      <c r="C157" s="275" t="s">
        <v>2883</v>
      </c>
      <c r="D157" s="229"/>
      <c r="E157" s="229"/>
      <c r="F157" s="276" t="s">
        <v>2862</v>
      </c>
      <c r="G157" s="229"/>
      <c r="H157" s="275" t="s">
        <v>2896</v>
      </c>
      <c r="I157" s="275" t="s">
        <v>2858</v>
      </c>
      <c r="J157" s="275">
        <v>50</v>
      </c>
      <c r="K157" s="271"/>
    </row>
    <row r="158" spans="2:11" s="1" customFormat="1" ht="15" customHeight="1">
      <c r="B158" s="250"/>
      <c r="C158" s="275" t="s">
        <v>2881</v>
      </c>
      <c r="D158" s="229"/>
      <c r="E158" s="229"/>
      <c r="F158" s="276" t="s">
        <v>2862</v>
      </c>
      <c r="G158" s="229"/>
      <c r="H158" s="275" t="s">
        <v>2896</v>
      </c>
      <c r="I158" s="275" t="s">
        <v>2858</v>
      </c>
      <c r="J158" s="275">
        <v>50</v>
      </c>
      <c r="K158" s="271"/>
    </row>
    <row r="159" spans="2:11" s="1" customFormat="1" ht="15" customHeight="1">
      <c r="B159" s="250"/>
      <c r="C159" s="275" t="s">
        <v>167</v>
      </c>
      <c r="D159" s="229"/>
      <c r="E159" s="229"/>
      <c r="F159" s="276" t="s">
        <v>2856</v>
      </c>
      <c r="G159" s="229"/>
      <c r="H159" s="275" t="s">
        <v>2918</v>
      </c>
      <c r="I159" s="275" t="s">
        <v>2858</v>
      </c>
      <c r="J159" s="275" t="s">
        <v>2919</v>
      </c>
      <c r="K159" s="271"/>
    </row>
    <row r="160" spans="2:11" s="1" customFormat="1" ht="15" customHeight="1">
      <c r="B160" s="250"/>
      <c r="C160" s="275" t="s">
        <v>2920</v>
      </c>
      <c r="D160" s="229"/>
      <c r="E160" s="229"/>
      <c r="F160" s="276" t="s">
        <v>2856</v>
      </c>
      <c r="G160" s="229"/>
      <c r="H160" s="275" t="s">
        <v>2921</v>
      </c>
      <c r="I160" s="275" t="s">
        <v>2891</v>
      </c>
      <c r="J160" s="275"/>
      <c r="K160" s="271"/>
    </row>
    <row r="161" spans="2:11" s="1" customFormat="1" ht="15" customHeight="1">
      <c r="B161" s="277"/>
      <c r="C161" s="259"/>
      <c r="D161" s="259"/>
      <c r="E161" s="259"/>
      <c r="F161" s="259"/>
      <c r="G161" s="259"/>
      <c r="H161" s="259"/>
      <c r="I161" s="259"/>
      <c r="J161" s="259"/>
      <c r="K161" s="278"/>
    </row>
    <row r="162" spans="2:11" s="1" customFormat="1" ht="18.75" customHeight="1">
      <c r="B162" s="226"/>
      <c r="C162" s="229"/>
      <c r="D162" s="229"/>
      <c r="E162" s="229"/>
      <c r="F162" s="249"/>
      <c r="G162" s="229"/>
      <c r="H162" s="229"/>
      <c r="I162" s="229"/>
      <c r="J162" s="229"/>
      <c r="K162" s="226"/>
    </row>
    <row r="163" spans="2:11" s="1" customFormat="1" ht="18.75" customHeight="1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</row>
    <row r="164" spans="2:11" s="1" customFormat="1" ht="7.5" customHeight="1">
      <c r="B164" s="218"/>
      <c r="C164" s="219"/>
      <c r="D164" s="219"/>
      <c r="E164" s="219"/>
      <c r="F164" s="219"/>
      <c r="G164" s="219"/>
      <c r="H164" s="219"/>
      <c r="I164" s="219"/>
      <c r="J164" s="219"/>
      <c r="K164" s="220"/>
    </row>
    <row r="165" spans="2:11" s="1" customFormat="1" ht="45" customHeight="1">
      <c r="B165" s="221"/>
      <c r="C165" s="342" t="s">
        <v>2922</v>
      </c>
      <c r="D165" s="342"/>
      <c r="E165" s="342"/>
      <c r="F165" s="342"/>
      <c r="G165" s="342"/>
      <c r="H165" s="342"/>
      <c r="I165" s="342"/>
      <c r="J165" s="342"/>
      <c r="K165" s="222"/>
    </row>
    <row r="166" spans="2:11" s="1" customFormat="1" ht="17.25" customHeight="1">
      <c r="B166" s="221"/>
      <c r="C166" s="242" t="s">
        <v>2850</v>
      </c>
      <c r="D166" s="242"/>
      <c r="E166" s="242"/>
      <c r="F166" s="242" t="s">
        <v>2851</v>
      </c>
      <c r="G166" s="279"/>
      <c r="H166" s="280" t="s">
        <v>63</v>
      </c>
      <c r="I166" s="280" t="s">
        <v>66</v>
      </c>
      <c r="J166" s="242" t="s">
        <v>2852</v>
      </c>
      <c r="K166" s="222"/>
    </row>
    <row r="167" spans="2:11" s="1" customFormat="1" ht="17.25" customHeight="1">
      <c r="B167" s="223"/>
      <c r="C167" s="244" t="s">
        <v>2853</v>
      </c>
      <c r="D167" s="244"/>
      <c r="E167" s="244"/>
      <c r="F167" s="245" t="s">
        <v>2854</v>
      </c>
      <c r="G167" s="281"/>
      <c r="H167" s="282"/>
      <c r="I167" s="282"/>
      <c r="J167" s="244" t="s">
        <v>2855</v>
      </c>
      <c r="K167" s="224"/>
    </row>
    <row r="168" spans="2:11" s="1" customFormat="1" ht="5.25" customHeight="1">
      <c r="B168" s="250"/>
      <c r="C168" s="247"/>
      <c r="D168" s="247"/>
      <c r="E168" s="247"/>
      <c r="F168" s="247"/>
      <c r="G168" s="248"/>
      <c r="H168" s="247"/>
      <c r="I168" s="247"/>
      <c r="J168" s="247"/>
      <c r="K168" s="271"/>
    </row>
    <row r="169" spans="2:11" s="1" customFormat="1" ht="15" customHeight="1">
      <c r="B169" s="250"/>
      <c r="C169" s="229" t="s">
        <v>2859</v>
      </c>
      <c r="D169" s="229"/>
      <c r="E169" s="229"/>
      <c r="F169" s="249" t="s">
        <v>2856</v>
      </c>
      <c r="G169" s="229"/>
      <c r="H169" s="229" t="s">
        <v>2896</v>
      </c>
      <c r="I169" s="229" t="s">
        <v>2858</v>
      </c>
      <c r="J169" s="229">
        <v>120</v>
      </c>
      <c r="K169" s="271"/>
    </row>
    <row r="170" spans="2:11" s="1" customFormat="1" ht="15" customHeight="1">
      <c r="B170" s="250"/>
      <c r="C170" s="229" t="s">
        <v>2905</v>
      </c>
      <c r="D170" s="229"/>
      <c r="E170" s="229"/>
      <c r="F170" s="249" t="s">
        <v>2856</v>
      </c>
      <c r="G170" s="229"/>
      <c r="H170" s="229" t="s">
        <v>2906</v>
      </c>
      <c r="I170" s="229" t="s">
        <v>2858</v>
      </c>
      <c r="J170" s="229" t="s">
        <v>2907</v>
      </c>
      <c r="K170" s="271"/>
    </row>
    <row r="171" spans="2:11" s="1" customFormat="1" ht="15" customHeight="1">
      <c r="B171" s="250"/>
      <c r="C171" s="229" t="s">
        <v>93</v>
      </c>
      <c r="D171" s="229"/>
      <c r="E171" s="229"/>
      <c r="F171" s="249" t="s">
        <v>2856</v>
      </c>
      <c r="G171" s="229"/>
      <c r="H171" s="229" t="s">
        <v>2923</v>
      </c>
      <c r="I171" s="229" t="s">
        <v>2858</v>
      </c>
      <c r="J171" s="229" t="s">
        <v>2907</v>
      </c>
      <c r="K171" s="271"/>
    </row>
    <row r="172" spans="2:11" s="1" customFormat="1" ht="15" customHeight="1">
      <c r="B172" s="250"/>
      <c r="C172" s="229" t="s">
        <v>2861</v>
      </c>
      <c r="D172" s="229"/>
      <c r="E172" s="229"/>
      <c r="F172" s="249" t="s">
        <v>2862</v>
      </c>
      <c r="G172" s="229"/>
      <c r="H172" s="229" t="s">
        <v>2923</v>
      </c>
      <c r="I172" s="229" t="s">
        <v>2858</v>
      </c>
      <c r="J172" s="229">
        <v>50</v>
      </c>
      <c r="K172" s="271"/>
    </row>
    <row r="173" spans="2:11" s="1" customFormat="1" ht="15" customHeight="1">
      <c r="B173" s="250"/>
      <c r="C173" s="229" t="s">
        <v>2864</v>
      </c>
      <c r="D173" s="229"/>
      <c r="E173" s="229"/>
      <c r="F173" s="249" t="s">
        <v>2856</v>
      </c>
      <c r="G173" s="229"/>
      <c r="H173" s="229" t="s">
        <v>2923</v>
      </c>
      <c r="I173" s="229" t="s">
        <v>2866</v>
      </c>
      <c r="J173" s="229"/>
      <c r="K173" s="271"/>
    </row>
    <row r="174" spans="2:11" s="1" customFormat="1" ht="15" customHeight="1">
      <c r="B174" s="250"/>
      <c r="C174" s="229" t="s">
        <v>2875</v>
      </c>
      <c r="D174" s="229"/>
      <c r="E174" s="229"/>
      <c r="F174" s="249" t="s">
        <v>2862</v>
      </c>
      <c r="G174" s="229"/>
      <c r="H174" s="229" t="s">
        <v>2923</v>
      </c>
      <c r="I174" s="229" t="s">
        <v>2858</v>
      </c>
      <c r="J174" s="229">
        <v>50</v>
      </c>
      <c r="K174" s="271"/>
    </row>
    <row r="175" spans="2:11" s="1" customFormat="1" ht="15" customHeight="1">
      <c r="B175" s="250"/>
      <c r="C175" s="229" t="s">
        <v>2883</v>
      </c>
      <c r="D175" s="229"/>
      <c r="E175" s="229"/>
      <c r="F175" s="249" t="s">
        <v>2862</v>
      </c>
      <c r="G175" s="229"/>
      <c r="H175" s="229" t="s">
        <v>2923</v>
      </c>
      <c r="I175" s="229" t="s">
        <v>2858</v>
      </c>
      <c r="J175" s="229">
        <v>50</v>
      </c>
      <c r="K175" s="271"/>
    </row>
    <row r="176" spans="2:11" s="1" customFormat="1" ht="15" customHeight="1">
      <c r="B176" s="250"/>
      <c r="C176" s="229" t="s">
        <v>2881</v>
      </c>
      <c r="D176" s="229"/>
      <c r="E176" s="229"/>
      <c r="F176" s="249" t="s">
        <v>2862</v>
      </c>
      <c r="G176" s="229"/>
      <c r="H176" s="229" t="s">
        <v>2923</v>
      </c>
      <c r="I176" s="229" t="s">
        <v>2858</v>
      </c>
      <c r="J176" s="229">
        <v>50</v>
      </c>
      <c r="K176" s="271"/>
    </row>
    <row r="177" spans="2:11" s="1" customFormat="1" ht="15" customHeight="1">
      <c r="B177" s="250"/>
      <c r="C177" s="229" t="s">
        <v>177</v>
      </c>
      <c r="D177" s="229"/>
      <c r="E177" s="229"/>
      <c r="F177" s="249" t="s">
        <v>2856</v>
      </c>
      <c r="G177" s="229"/>
      <c r="H177" s="229" t="s">
        <v>2924</v>
      </c>
      <c r="I177" s="229" t="s">
        <v>2925</v>
      </c>
      <c r="J177" s="229"/>
      <c r="K177" s="271"/>
    </row>
    <row r="178" spans="2:11" s="1" customFormat="1" ht="15" customHeight="1">
      <c r="B178" s="250"/>
      <c r="C178" s="229" t="s">
        <v>66</v>
      </c>
      <c r="D178" s="229"/>
      <c r="E178" s="229"/>
      <c r="F178" s="249" t="s">
        <v>2856</v>
      </c>
      <c r="G178" s="229"/>
      <c r="H178" s="229" t="s">
        <v>2926</v>
      </c>
      <c r="I178" s="229" t="s">
        <v>2927</v>
      </c>
      <c r="J178" s="229">
        <v>1</v>
      </c>
      <c r="K178" s="271"/>
    </row>
    <row r="179" spans="2:11" s="1" customFormat="1" ht="15" customHeight="1">
      <c r="B179" s="250"/>
      <c r="C179" s="229" t="s">
        <v>62</v>
      </c>
      <c r="D179" s="229"/>
      <c r="E179" s="229"/>
      <c r="F179" s="249" t="s">
        <v>2856</v>
      </c>
      <c r="G179" s="229"/>
      <c r="H179" s="229" t="s">
        <v>2928</v>
      </c>
      <c r="I179" s="229" t="s">
        <v>2858</v>
      </c>
      <c r="J179" s="229">
        <v>20</v>
      </c>
      <c r="K179" s="271"/>
    </row>
    <row r="180" spans="2:11" s="1" customFormat="1" ht="15" customHeight="1">
      <c r="B180" s="250"/>
      <c r="C180" s="229" t="s">
        <v>63</v>
      </c>
      <c r="D180" s="229"/>
      <c r="E180" s="229"/>
      <c r="F180" s="249" t="s">
        <v>2856</v>
      </c>
      <c r="G180" s="229"/>
      <c r="H180" s="229" t="s">
        <v>2929</v>
      </c>
      <c r="I180" s="229" t="s">
        <v>2858</v>
      </c>
      <c r="J180" s="229">
        <v>255</v>
      </c>
      <c r="K180" s="271"/>
    </row>
    <row r="181" spans="2:11" s="1" customFormat="1" ht="15" customHeight="1">
      <c r="B181" s="250"/>
      <c r="C181" s="229" t="s">
        <v>178</v>
      </c>
      <c r="D181" s="229"/>
      <c r="E181" s="229"/>
      <c r="F181" s="249" t="s">
        <v>2856</v>
      </c>
      <c r="G181" s="229"/>
      <c r="H181" s="229" t="s">
        <v>2820</v>
      </c>
      <c r="I181" s="229" t="s">
        <v>2858</v>
      </c>
      <c r="J181" s="229">
        <v>10</v>
      </c>
      <c r="K181" s="271"/>
    </row>
    <row r="182" spans="2:11" s="1" customFormat="1" ht="15" customHeight="1">
      <c r="B182" s="250"/>
      <c r="C182" s="229" t="s">
        <v>179</v>
      </c>
      <c r="D182" s="229"/>
      <c r="E182" s="229"/>
      <c r="F182" s="249" t="s">
        <v>2856</v>
      </c>
      <c r="G182" s="229"/>
      <c r="H182" s="229" t="s">
        <v>2930</v>
      </c>
      <c r="I182" s="229" t="s">
        <v>2891</v>
      </c>
      <c r="J182" s="229"/>
      <c r="K182" s="271"/>
    </row>
    <row r="183" spans="2:11" s="1" customFormat="1" ht="15" customHeight="1">
      <c r="B183" s="250"/>
      <c r="C183" s="229" t="s">
        <v>2931</v>
      </c>
      <c r="D183" s="229"/>
      <c r="E183" s="229"/>
      <c r="F183" s="249" t="s">
        <v>2856</v>
      </c>
      <c r="G183" s="229"/>
      <c r="H183" s="229" t="s">
        <v>2932</v>
      </c>
      <c r="I183" s="229" t="s">
        <v>2891</v>
      </c>
      <c r="J183" s="229"/>
      <c r="K183" s="271"/>
    </row>
    <row r="184" spans="2:11" s="1" customFormat="1" ht="15" customHeight="1">
      <c r="B184" s="250"/>
      <c r="C184" s="229" t="s">
        <v>2920</v>
      </c>
      <c r="D184" s="229"/>
      <c r="E184" s="229"/>
      <c r="F184" s="249" t="s">
        <v>2856</v>
      </c>
      <c r="G184" s="229"/>
      <c r="H184" s="229" t="s">
        <v>2933</v>
      </c>
      <c r="I184" s="229" t="s">
        <v>2891</v>
      </c>
      <c r="J184" s="229"/>
      <c r="K184" s="271"/>
    </row>
    <row r="185" spans="2:11" s="1" customFormat="1" ht="15" customHeight="1">
      <c r="B185" s="250"/>
      <c r="C185" s="229" t="s">
        <v>181</v>
      </c>
      <c r="D185" s="229"/>
      <c r="E185" s="229"/>
      <c r="F185" s="249" t="s">
        <v>2862</v>
      </c>
      <c r="G185" s="229"/>
      <c r="H185" s="229" t="s">
        <v>2934</v>
      </c>
      <c r="I185" s="229" t="s">
        <v>2858</v>
      </c>
      <c r="J185" s="229">
        <v>50</v>
      </c>
      <c r="K185" s="271"/>
    </row>
    <row r="186" spans="2:11" s="1" customFormat="1" ht="15" customHeight="1">
      <c r="B186" s="250"/>
      <c r="C186" s="229" t="s">
        <v>2935</v>
      </c>
      <c r="D186" s="229"/>
      <c r="E186" s="229"/>
      <c r="F186" s="249" t="s">
        <v>2862</v>
      </c>
      <c r="G186" s="229"/>
      <c r="H186" s="229" t="s">
        <v>2936</v>
      </c>
      <c r="I186" s="229" t="s">
        <v>2937</v>
      </c>
      <c r="J186" s="229"/>
      <c r="K186" s="271"/>
    </row>
    <row r="187" spans="2:11" s="1" customFormat="1" ht="15" customHeight="1">
      <c r="B187" s="250"/>
      <c r="C187" s="229" t="s">
        <v>2938</v>
      </c>
      <c r="D187" s="229"/>
      <c r="E187" s="229"/>
      <c r="F187" s="249" t="s">
        <v>2862</v>
      </c>
      <c r="G187" s="229"/>
      <c r="H187" s="229" t="s">
        <v>2939</v>
      </c>
      <c r="I187" s="229" t="s">
        <v>2937</v>
      </c>
      <c r="J187" s="229"/>
      <c r="K187" s="271"/>
    </row>
    <row r="188" spans="2:11" s="1" customFormat="1" ht="15" customHeight="1">
      <c r="B188" s="250"/>
      <c r="C188" s="229" t="s">
        <v>2940</v>
      </c>
      <c r="D188" s="229"/>
      <c r="E188" s="229"/>
      <c r="F188" s="249" t="s">
        <v>2862</v>
      </c>
      <c r="G188" s="229"/>
      <c r="H188" s="229" t="s">
        <v>2941</v>
      </c>
      <c r="I188" s="229" t="s">
        <v>2937</v>
      </c>
      <c r="J188" s="229"/>
      <c r="K188" s="271"/>
    </row>
    <row r="189" spans="2:11" s="1" customFormat="1" ht="15" customHeight="1">
      <c r="B189" s="250"/>
      <c r="C189" s="283" t="s">
        <v>2942</v>
      </c>
      <c r="D189" s="229"/>
      <c r="E189" s="229"/>
      <c r="F189" s="249" t="s">
        <v>2862</v>
      </c>
      <c r="G189" s="229"/>
      <c r="H189" s="229" t="s">
        <v>2943</v>
      </c>
      <c r="I189" s="229" t="s">
        <v>2944</v>
      </c>
      <c r="J189" s="284" t="s">
        <v>2945</v>
      </c>
      <c r="K189" s="271"/>
    </row>
    <row r="190" spans="2:11" s="1" customFormat="1" ht="15" customHeight="1">
      <c r="B190" s="250"/>
      <c r="C190" s="235" t="s">
        <v>51</v>
      </c>
      <c r="D190" s="229"/>
      <c r="E190" s="229"/>
      <c r="F190" s="249" t="s">
        <v>2856</v>
      </c>
      <c r="G190" s="229"/>
      <c r="H190" s="226" t="s">
        <v>2946</v>
      </c>
      <c r="I190" s="229" t="s">
        <v>2947</v>
      </c>
      <c r="J190" s="229"/>
      <c r="K190" s="271"/>
    </row>
    <row r="191" spans="2:11" s="1" customFormat="1" ht="15" customHeight="1">
      <c r="B191" s="250"/>
      <c r="C191" s="235" t="s">
        <v>2948</v>
      </c>
      <c r="D191" s="229"/>
      <c r="E191" s="229"/>
      <c r="F191" s="249" t="s">
        <v>2856</v>
      </c>
      <c r="G191" s="229"/>
      <c r="H191" s="229" t="s">
        <v>2949</v>
      </c>
      <c r="I191" s="229" t="s">
        <v>2891</v>
      </c>
      <c r="J191" s="229"/>
      <c r="K191" s="271"/>
    </row>
    <row r="192" spans="2:11" s="1" customFormat="1" ht="15" customHeight="1">
      <c r="B192" s="250"/>
      <c r="C192" s="235" t="s">
        <v>2950</v>
      </c>
      <c r="D192" s="229"/>
      <c r="E192" s="229"/>
      <c r="F192" s="249" t="s">
        <v>2856</v>
      </c>
      <c r="G192" s="229"/>
      <c r="H192" s="229" t="s">
        <v>2951</v>
      </c>
      <c r="I192" s="229" t="s">
        <v>2891</v>
      </c>
      <c r="J192" s="229"/>
      <c r="K192" s="271"/>
    </row>
    <row r="193" spans="2:11" s="1" customFormat="1" ht="15" customHeight="1">
      <c r="B193" s="250"/>
      <c r="C193" s="235" t="s">
        <v>2952</v>
      </c>
      <c r="D193" s="229"/>
      <c r="E193" s="229"/>
      <c r="F193" s="249" t="s">
        <v>2862</v>
      </c>
      <c r="G193" s="229"/>
      <c r="H193" s="229" t="s">
        <v>2953</v>
      </c>
      <c r="I193" s="229" t="s">
        <v>2891</v>
      </c>
      <c r="J193" s="229"/>
      <c r="K193" s="271"/>
    </row>
    <row r="194" spans="2:11" s="1" customFormat="1" ht="15" customHeight="1">
      <c r="B194" s="277"/>
      <c r="C194" s="285"/>
      <c r="D194" s="259"/>
      <c r="E194" s="259"/>
      <c r="F194" s="259"/>
      <c r="G194" s="259"/>
      <c r="H194" s="259"/>
      <c r="I194" s="259"/>
      <c r="J194" s="259"/>
      <c r="K194" s="278"/>
    </row>
    <row r="195" spans="2:11" s="1" customFormat="1" ht="18.75" customHeight="1">
      <c r="B195" s="226"/>
      <c r="C195" s="229"/>
      <c r="D195" s="229"/>
      <c r="E195" s="229"/>
      <c r="F195" s="249"/>
      <c r="G195" s="229"/>
      <c r="H195" s="229"/>
      <c r="I195" s="229"/>
      <c r="J195" s="229"/>
      <c r="K195" s="226"/>
    </row>
    <row r="196" spans="2:11" s="1" customFormat="1" ht="18.75" customHeight="1">
      <c r="B196" s="226"/>
      <c r="C196" s="229"/>
      <c r="D196" s="229"/>
      <c r="E196" s="229"/>
      <c r="F196" s="249"/>
      <c r="G196" s="229"/>
      <c r="H196" s="229"/>
      <c r="I196" s="229"/>
      <c r="J196" s="229"/>
      <c r="K196" s="226"/>
    </row>
    <row r="197" spans="2:11" s="1" customFormat="1" ht="18.75" customHeight="1"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</row>
    <row r="198" spans="2:11" s="1" customFormat="1" ht="12">
      <c r="B198" s="218"/>
      <c r="C198" s="219"/>
      <c r="D198" s="219"/>
      <c r="E198" s="219"/>
      <c r="F198" s="219"/>
      <c r="G198" s="219"/>
      <c r="H198" s="219"/>
      <c r="I198" s="219"/>
      <c r="J198" s="219"/>
      <c r="K198" s="220"/>
    </row>
    <row r="199" spans="2:11" s="1" customFormat="1" ht="20.5">
      <c r="B199" s="221"/>
      <c r="C199" s="342" t="s">
        <v>2954</v>
      </c>
      <c r="D199" s="342"/>
      <c r="E199" s="342"/>
      <c r="F199" s="342"/>
      <c r="G199" s="342"/>
      <c r="H199" s="342"/>
      <c r="I199" s="342"/>
      <c r="J199" s="342"/>
      <c r="K199" s="222"/>
    </row>
    <row r="200" spans="2:11" s="1" customFormat="1" ht="25.5" customHeight="1">
      <c r="B200" s="221"/>
      <c r="C200" s="286" t="s">
        <v>2955</v>
      </c>
      <c r="D200" s="286"/>
      <c r="E200" s="286"/>
      <c r="F200" s="286" t="s">
        <v>2956</v>
      </c>
      <c r="G200" s="287"/>
      <c r="H200" s="343" t="s">
        <v>2957</v>
      </c>
      <c r="I200" s="343"/>
      <c r="J200" s="343"/>
      <c r="K200" s="222"/>
    </row>
    <row r="201" spans="2:11" s="1" customFormat="1" ht="5.25" customHeight="1">
      <c r="B201" s="250"/>
      <c r="C201" s="247"/>
      <c r="D201" s="247"/>
      <c r="E201" s="247"/>
      <c r="F201" s="247"/>
      <c r="G201" s="229"/>
      <c r="H201" s="247"/>
      <c r="I201" s="247"/>
      <c r="J201" s="247"/>
      <c r="K201" s="271"/>
    </row>
    <row r="202" spans="2:11" s="1" customFormat="1" ht="15" customHeight="1">
      <c r="B202" s="250"/>
      <c r="C202" s="229" t="s">
        <v>2947</v>
      </c>
      <c r="D202" s="229"/>
      <c r="E202" s="229"/>
      <c r="F202" s="249" t="s">
        <v>52</v>
      </c>
      <c r="G202" s="229"/>
      <c r="H202" s="344" t="s">
        <v>2958</v>
      </c>
      <c r="I202" s="344"/>
      <c r="J202" s="344"/>
      <c r="K202" s="271"/>
    </row>
    <row r="203" spans="2:11" s="1" customFormat="1" ht="15" customHeight="1">
      <c r="B203" s="250"/>
      <c r="C203" s="256"/>
      <c r="D203" s="229"/>
      <c r="E203" s="229"/>
      <c r="F203" s="249" t="s">
        <v>53</v>
      </c>
      <c r="G203" s="229"/>
      <c r="H203" s="344" t="s">
        <v>2959</v>
      </c>
      <c r="I203" s="344"/>
      <c r="J203" s="344"/>
      <c r="K203" s="271"/>
    </row>
    <row r="204" spans="2:11" s="1" customFormat="1" ht="15" customHeight="1">
      <c r="B204" s="250"/>
      <c r="C204" s="256"/>
      <c r="D204" s="229"/>
      <c r="E204" s="229"/>
      <c r="F204" s="249" t="s">
        <v>56</v>
      </c>
      <c r="G204" s="229"/>
      <c r="H204" s="344" t="s">
        <v>2960</v>
      </c>
      <c r="I204" s="344"/>
      <c r="J204" s="344"/>
      <c r="K204" s="271"/>
    </row>
    <row r="205" spans="2:11" s="1" customFormat="1" ht="15" customHeight="1">
      <c r="B205" s="250"/>
      <c r="C205" s="229"/>
      <c r="D205" s="229"/>
      <c r="E205" s="229"/>
      <c r="F205" s="249" t="s">
        <v>54</v>
      </c>
      <c r="G205" s="229"/>
      <c r="H205" s="344" t="s">
        <v>2961</v>
      </c>
      <c r="I205" s="344"/>
      <c r="J205" s="344"/>
      <c r="K205" s="271"/>
    </row>
    <row r="206" spans="2:11" s="1" customFormat="1" ht="15" customHeight="1">
      <c r="B206" s="250"/>
      <c r="C206" s="229"/>
      <c r="D206" s="229"/>
      <c r="E206" s="229"/>
      <c r="F206" s="249" t="s">
        <v>55</v>
      </c>
      <c r="G206" s="229"/>
      <c r="H206" s="344" t="s">
        <v>2962</v>
      </c>
      <c r="I206" s="344"/>
      <c r="J206" s="344"/>
      <c r="K206" s="271"/>
    </row>
    <row r="207" spans="2:11" s="1" customFormat="1" ht="15" customHeight="1">
      <c r="B207" s="250"/>
      <c r="C207" s="229"/>
      <c r="D207" s="229"/>
      <c r="E207" s="229"/>
      <c r="F207" s="249"/>
      <c r="G207" s="229"/>
      <c r="H207" s="229"/>
      <c r="I207" s="229"/>
      <c r="J207" s="229"/>
      <c r="K207" s="271"/>
    </row>
    <row r="208" spans="2:11" s="1" customFormat="1" ht="15" customHeight="1">
      <c r="B208" s="250"/>
      <c r="C208" s="229" t="s">
        <v>2903</v>
      </c>
      <c r="D208" s="229"/>
      <c r="E208" s="229"/>
      <c r="F208" s="249" t="s">
        <v>87</v>
      </c>
      <c r="G208" s="229"/>
      <c r="H208" s="344" t="s">
        <v>2963</v>
      </c>
      <c r="I208" s="344"/>
      <c r="J208" s="344"/>
      <c r="K208" s="271"/>
    </row>
    <row r="209" spans="2:11" s="1" customFormat="1" ht="15" customHeight="1">
      <c r="B209" s="250"/>
      <c r="C209" s="256"/>
      <c r="D209" s="229"/>
      <c r="E209" s="229"/>
      <c r="F209" s="249" t="s">
        <v>2801</v>
      </c>
      <c r="G209" s="229"/>
      <c r="H209" s="344" t="s">
        <v>2802</v>
      </c>
      <c r="I209" s="344"/>
      <c r="J209" s="344"/>
      <c r="K209" s="271"/>
    </row>
    <row r="210" spans="2:11" s="1" customFormat="1" ht="15" customHeight="1">
      <c r="B210" s="250"/>
      <c r="C210" s="229"/>
      <c r="D210" s="229"/>
      <c r="E210" s="229"/>
      <c r="F210" s="249" t="s">
        <v>2799</v>
      </c>
      <c r="G210" s="229"/>
      <c r="H210" s="344" t="s">
        <v>2964</v>
      </c>
      <c r="I210" s="344"/>
      <c r="J210" s="344"/>
      <c r="K210" s="271"/>
    </row>
    <row r="211" spans="2:11" s="1" customFormat="1" ht="15" customHeight="1">
      <c r="B211" s="288"/>
      <c r="C211" s="256"/>
      <c r="D211" s="256"/>
      <c r="E211" s="256"/>
      <c r="F211" s="249" t="s">
        <v>158</v>
      </c>
      <c r="G211" s="235"/>
      <c r="H211" s="345" t="s">
        <v>159</v>
      </c>
      <c r="I211" s="345"/>
      <c r="J211" s="345"/>
      <c r="K211" s="289"/>
    </row>
    <row r="212" spans="2:11" s="1" customFormat="1" ht="15" customHeight="1">
      <c r="B212" s="288"/>
      <c r="C212" s="256"/>
      <c r="D212" s="256"/>
      <c r="E212" s="256"/>
      <c r="F212" s="249" t="s">
        <v>2803</v>
      </c>
      <c r="G212" s="235"/>
      <c r="H212" s="345" t="s">
        <v>2783</v>
      </c>
      <c r="I212" s="345"/>
      <c r="J212" s="345"/>
      <c r="K212" s="289"/>
    </row>
    <row r="213" spans="2:11" s="1" customFormat="1" ht="15" customHeight="1">
      <c r="B213" s="288"/>
      <c r="C213" s="256"/>
      <c r="D213" s="256"/>
      <c r="E213" s="256"/>
      <c r="F213" s="290"/>
      <c r="G213" s="235"/>
      <c r="H213" s="291"/>
      <c r="I213" s="291"/>
      <c r="J213" s="291"/>
      <c r="K213" s="289"/>
    </row>
    <row r="214" spans="2:11" s="1" customFormat="1" ht="15" customHeight="1">
      <c r="B214" s="288"/>
      <c r="C214" s="229" t="s">
        <v>2927</v>
      </c>
      <c r="D214" s="256"/>
      <c r="E214" s="256"/>
      <c r="F214" s="249">
        <v>1</v>
      </c>
      <c r="G214" s="235"/>
      <c r="H214" s="345" t="s">
        <v>2965</v>
      </c>
      <c r="I214" s="345"/>
      <c r="J214" s="345"/>
      <c r="K214" s="289"/>
    </row>
    <row r="215" spans="2:11" s="1" customFormat="1" ht="15" customHeight="1">
      <c r="B215" s="288"/>
      <c r="C215" s="256"/>
      <c r="D215" s="256"/>
      <c r="E215" s="256"/>
      <c r="F215" s="249">
        <v>2</v>
      </c>
      <c r="G215" s="235"/>
      <c r="H215" s="345" t="s">
        <v>2966</v>
      </c>
      <c r="I215" s="345"/>
      <c r="J215" s="345"/>
      <c r="K215" s="289"/>
    </row>
    <row r="216" spans="2:11" s="1" customFormat="1" ht="15" customHeight="1">
      <c r="B216" s="288"/>
      <c r="C216" s="256"/>
      <c r="D216" s="256"/>
      <c r="E216" s="256"/>
      <c r="F216" s="249">
        <v>3</v>
      </c>
      <c r="G216" s="235"/>
      <c r="H216" s="345" t="s">
        <v>2967</v>
      </c>
      <c r="I216" s="345"/>
      <c r="J216" s="345"/>
      <c r="K216" s="289"/>
    </row>
    <row r="217" spans="2:11" s="1" customFormat="1" ht="15" customHeight="1">
      <c r="B217" s="288"/>
      <c r="C217" s="256"/>
      <c r="D217" s="256"/>
      <c r="E217" s="256"/>
      <c r="F217" s="249">
        <v>4</v>
      </c>
      <c r="G217" s="235"/>
      <c r="H217" s="345" t="s">
        <v>2968</v>
      </c>
      <c r="I217" s="345"/>
      <c r="J217" s="345"/>
      <c r="K217" s="289"/>
    </row>
    <row r="218" spans="2:11" s="1" customFormat="1" ht="12.75" customHeight="1">
      <c r="B218" s="292"/>
      <c r="C218" s="293"/>
      <c r="D218" s="293"/>
      <c r="E218" s="293"/>
      <c r="F218" s="293"/>
      <c r="G218" s="293"/>
      <c r="H218" s="293"/>
      <c r="I218" s="293"/>
      <c r="J218" s="293"/>
      <c r="K218" s="29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97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163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475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ROUND(J90,2)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ROUND((SUM(BE90:BE225)),2)</f>
        <v>0</v>
      </c>
      <c r="G35" s="35"/>
      <c r="H35" s="35"/>
      <c r="I35" s="104">
        <v>0.21</v>
      </c>
      <c r="J35" s="103">
        <f>ROUND(((SUM(BE90:BE225))*I35),2)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ROUND((SUM(BF90:BF225)),2)</f>
        <v>0</v>
      </c>
      <c r="G36" s="35"/>
      <c r="H36" s="35"/>
      <c r="I36" s="104">
        <v>0.15</v>
      </c>
      <c r="J36" s="103">
        <f>ROUND(((SUM(BF90:BF225))*I36),2)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ROUND((SUM(BG90:BG225)),2)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ROUND((SUM(BH90:BH225)),2)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ROUND((SUM(BI90:BI225)),2)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163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102 - Chodník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J90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J91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J92</f>
        <v>0</v>
      </c>
      <c r="L65" s="118"/>
    </row>
    <row r="66" spans="2:12" s="10" customFormat="1" ht="19.9" customHeight="1">
      <c r="B66" s="118"/>
      <c r="D66" s="119" t="s">
        <v>173</v>
      </c>
      <c r="E66" s="120"/>
      <c r="F66" s="120"/>
      <c r="G66" s="120"/>
      <c r="H66" s="120"/>
      <c r="I66" s="120"/>
      <c r="J66" s="121">
        <f>J143</f>
        <v>0</v>
      </c>
      <c r="L66" s="118"/>
    </row>
    <row r="67" spans="2:12" s="10" customFormat="1" ht="19.9" customHeight="1">
      <c r="B67" s="118"/>
      <c r="D67" s="119" t="s">
        <v>174</v>
      </c>
      <c r="E67" s="120"/>
      <c r="F67" s="120"/>
      <c r="G67" s="120"/>
      <c r="H67" s="120"/>
      <c r="I67" s="120"/>
      <c r="J67" s="121">
        <f>J200</f>
        <v>0</v>
      </c>
      <c r="L67" s="118"/>
    </row>
    <row r="68" spans="2:12" s="10" customFormat="1" ht="19.9" customHeight="1">
      <c r="B68" s="118"/>
      <c r="D68" s="119" t="s">
        <v>175</v>
      </c>
      <c r="E68" s="120"/>
      <c r="F68" s="120"/>
      <c r="G68" s="120"/>
      <c r="H68" s="120"/>
      <c r="I68" s="120"/>
      <c r="J68" s="121">
        <f>J223</f>
        <v>0</v>
      </c>
      <c r="L68" s="118"/>
    </row>
    <row r="69" spans="1:31" s="2" customFormat="1" ht="21.75" customHeight="1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9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7" customHeight="1">
      <c r="A70" s="35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7" customHeight="1">
      <c r="A74" s="35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5" customHeight="1">
      <c r="A75" s="35"/>
      <c r="B75" s="36"/>
      <c r="C75" s="23" t="s">
        <v>176</v>
      </c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17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5"/>
      <c r="D78" s="35"/>
      <c r="E78" s="337" t="str">
        <f>E7</f>
        <v>Výstavba ZTV Za Školou II. etapa - aktualizace</v>
      </c>
      <c r="F78" s="338"/>
      <c r="G78" s="338"/>
      <c r="H78" s="338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29" t="s">
        <v>162</v>
      </c>
      <c r="L79" s="22"/>
    </row>
    <row r="80" spans="1:31" s="2" customFormat="1" ht="16.5" customHeight="1">
      <c r="A80" s="35"/>
      <c r="B80" s="36"/>
      <c r="C80" s="35"/>
      <c r="D80" s="35"/>
      <c r="E80" s="337" t="s">
        <v>163</v>
      </c>
      <c r="F80" s="339"/>
      <c r="G80" s="339"/>
      <c r="H80" s="339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164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295" t="str">
        <f>E11</f>
        <v>SO 102 - Chodník</v>
      </c>
      <c r="F82" s="339"/>
      <c r="G82" s="339"/>
      <c r="H82" s="339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23</v>
      </c>
      <c r="D84" s="35"/>
      <c r="E84" s="35"/>
      <c r="F84" s="27" t="str">
        <f>F14</f>
        <v>Dačice</v>
      </c>
      <c r="G84" s="35"/>
      <c r="H84" s="35"/>
      <c r="I84" s="29" t="s">
        <v>25</v>
      </c>
      <c r="J84" s="53" t="str">
        <f>IF(J14="","",J14)</f>
        <v>3. 1. 2022</v>
      </c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40" customHeight="1">
      <c r="A86" s="35"/>
      <c r="B86" s="36"/>
      <c r="C86" s="29" t="s">
        <v>31</v>
      </c>
      <c r="D86" s="35"/>
      <c r="E86" s="35"/>
      <c r="F86" s="27" t="str">
        <f>E17</f>
        <v>Město Dačice, Krajířova 27, 38013 Dačice</v>
      </c>
      <c r="G86" s="35"/>
      <c r="H86" s="35"/>
      <c r="I86" s="29" t="s">
        <v>38</v>
      </c>
      <c r="J86" s="33" t="str">
        <f>E23</f>
        <v>Ing. arch. Martin Jirovský Ph.D., MBA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36</v>
      </c>
      <c r="D87" s="35"/>
      <c r="E87" s="35"/>
      <c r="F87" s="27" t="str">
        <f>IF(E20="","",E20)</f>
        <v>Vyplň údaj</v>
      </c>
      <c r="G87" s="35"/>
      <c r="H87" s="35"/>
      <c r="I87" s="29" t="s">
        <v>42</v>
      </c>
      <c r="J87" s="33" t="str">
        <f>E26</f>
        <v>Ateliér M.A.A.T., s.r.o.; Petra Stejskalová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2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22"/>
      <c r="B89" s="123"/>
      <c r="C89" s="124" t="s">
        <v>177</v>
      </c>
      <c r="D89" s="125" t="s">
        <v>66</v>
      </c>
      <c r="E89" s="125" t="s">
        <v>62</v>
      </c>
      <c r="F89" s="125" t="s">
        <v>63</v>
      </c>
      <c r="G89" s="125" t="s">
        <v>178</v>
      </c>
      <c r="H89" s="125" t="s">
        <v>179</v>
      </c>
      <c r="I89" s="125" t="s">
        <v>180</v>
      </c>
      <c r="J89" s="125" t="s">
        <v>168</v>
      </c>
      <c r="K89" s="126" t="s">
        <v>181</v>
      </c>
      <c r="L89" s="127"/>
      <c r="M89" s="60" t="s">
        <v>3</v>
      </c>
      <c r="N89" s="61" t="s">
        <v>51</v>
      </c>
      <c r="O89" s="61" t="s">
        <v>182</v>
      </c>
      <c r="P89" s="61" t="s">
        <v>183</v>
      </c>
      <c r="Q89" s="61" t="s">
        <v>184</v>
      </c>
      <c r="R89" s="61" t="s">
        <v>185</v>
      </c>
      <c r="S89" s="61" t="s">
        <v>186</v>
      </c>
      <c r="T89" s="62" t="s">
        <v>187</v>
      </c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</row>
    <row r="90" spans="1:63" s="2" customFormat="1" ht="22.75" customHeight="1">
      <c r="A90" s="35"/>
      <c r="B90" s="36"/>
      <c r="C90" s="67" t="s">
        <v>188</v>
      </c>
      <c r="D90" s="35"/>
      <c r="E90" s="35"/>
      <c r="F90" s="35"/>
      <c r="G90" s="35"/>
      <c r="H90" s="35"/>
      <c r="I90" s="35"/>
      <c r="J90" s="128">
        <f>BK90</f>
        <v>0</v>
      </c>
      <c r="K90" s="35"/>
      <c r="L90" s="36"/>
      <c r="M90" s="63"/>
      <c r="N90" s="54"/>
      <c r="O90" s="64"/>
      <c r="P90" s="129">
        <f>P91</f>
        <v>0</v>
      </c>
      <c r="Q90" s="64"/>
      <c r="R90" s="129">
        <f>R91</f>
        <v>1836.6870688400002</v>
      </c>
      <c r="S90" s="64"/>
      <c r="T90" s="130">
        <f>T91</f>
        <v>13.821200000000001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9" t="s">
        <v>80</v>
      </c>
      <c r="AU90" s="19" t="s">
        <v>169</v>
      </c>
      <c r="BK90" s="131">
        <f>BK91</f>
        <v>0</v>
      </c>
    </row>
    <row r="91" spans="2:63" s="12" customFormat="1" ht="25.9" customHeight="1">
      <c r="B91" s="132"/>
      <c r="D91" s="133" t="s">
        <v>80</v>
      </c>
      <c r="E91" s="134" t="s">
        <v>189</v>
      </c>
      <c r="F91" s="134" t="s">
        <v>190</v>
      </c>
      <c r="I91" s="135"/>
      <c r="J91" s="136">
        <f>BK91</f>
        <v>0</v>
      </c>
      <c r="L91" s="132"/>
      <c r="M91" s="137"/>
      <c r="N91" s="138"/>
      <c r="O91" s="138"/>
      <c r="P91" s="139">
        <f>P92+P143+P200+P223</f>
        <v>0</v>
      </c>
      <c r="Q91" s="138"/>
      <c r="R91" s="139">
        <f>R92+R143+R200+R223</f>
        <v>1836.6870688400002</v>
      </c>
      <c r="S91" s="138"/>
      <c r="T91" s="140">
        <f>T92+T143+T200+T223</f>
        <v>13.821200000000001</v>
      </c>
      <c r="AR91" s="133" t="s">
        <v>88</v>
      </c>
      <c r="AT91" s="141" t="s">
        <v>80</v>
      </c>
      <c r="AU91" s="141" t="s">
        <v>81</v>
      </c>
      <c r="AY91" s="133" t="s">
        <v>191</v>
      </c>
      <c r="BK91" s="142">
        <f>BK92+BK143+BK200+BK223</f>
        <v>0</v>
      </c>
    </row>
    <row r="92" spans="2:63" s="12" customFormat="1" ht="22.75" customHeight="1">
      <c r="B92" s="132"/>
      <c r="D92" s="133" t="s">
        <v>80</v>
      </c>
      <c r="E92" s="143" t="s">
        <v>88</v>
      </c>
      <c r="F92" s="143" t="s">
        <v>192</v>
      </c>
      <c r="I92" s="135"/>
      <c r="J92" s="144">
        <f>BK92</f>
        <v>0</v>
      </c>
      <c r="L92" s="132"/>
      <c r="M92" s="137"/>
      <c r="N92" s="138"/>
      <c r="O92" s="138"/>
      <c r="P92" s="139">
        <f>SUM(P93:P142)</f>
        <v>0</v>
      </c>
      <c r="Q92" s="138"/>
      <c r="R92" s="139">
        <f>SUM(R93:R142)</f>
        <v>163.16</v>
      </c>
      <c r="S92" s="138"/>
      <c r="T92" s="140">
        <f>SUM(T93:T142)</f>
        <v>13.821200000000001</v>
      </c>
      <c r="AR92" s="133" t="s">
        <v>88</v>
      </c>
      <c r="AT92" s="141" t="s">
        <v>80</v>
      </c>
      <c r="AU92" s="141" t="s">
        <v>88</v>
      </c>
      <c r="AY92" s="133" t="s">
        <v>191</v>
      </c>
      <c r="BK92" s="142">
        <f>SUM(BK93:BK142)</f>
        <v>0</v>
      </c>
    </row>
    <row r="93" spans="1:65" s="2" customFormat="1" ht="37.75" customHeight="1">
      <c r="A93" s="35"/>
      <c r="B93" s="145"/>
      <c r="C93" s="146" t="s">
        <v>88</v>
      </c>
      <c r="D93" s="146" t="s">
        <v>193</v>
      </c>
      <c r="E93" s="147" t="s">
        <v>476</v>
      </c>
      <c r="F93" s="148" t="s">
        <v>477</v>
      </c>
      <c r="G93" s="149" t="s">
        <v>196</v>
      </c>
      <c r="H93" s="150">
        <v>28.62</v>
      </c>
      <c r="I93" s="151"/>
      <c r="J93" s="152">
        <f>ROUND(I93*H93,2)</f>
        <v>0</v>
      </c>
      <c r="K93" s="148" t="s">
        <v>197</v>
      </c>
      <c r="L93" s="36"/>
      <c r="M93" s="153" t="s">
        <v>3</v>
      </c>
      <c r="N93" s="154" t="s">
        <v>52</v>
      </c>
      <c r="O93" s="56"/>
      <c r="P93" s="155">
        <f>O93*H93</f>
        <v>0</v>
      </c>
      <c r="Q93" s="155">
        <v>0</v>
      </c>
      <c r="R93" s="155">
        <f>Q93*H93</f>
        <v>0</v>
      </c>
      <c r="S93" s="155">
        <v>0.26</v>
      </c>
      <c r="T93" s="156">
        <f>S93*H93</f>
        <v>7.4412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57" t="s">
        <v>198</v>
      </c>
      <c r="AT93" s="157" t="s">
        <v>193</v>
      </c>
      <c r="AU93" s="157" t="s">
        <v>22</v>
      </c>
      <c r="AY93" s="19" t="s">
        <v>191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9" t="s">
        <v>88</v>
      </c>
      <c r="BK93" s="158">
        <f>ROUND(I93*H93,2)</f>
        <v>0</v>
      </c>
      <c r="BL93" s="19" t="s">
        <v>198</v>
      </c>
      <c r="BM93" s="157" t="s">
        <v>478</v>
      </c>
    </row>
    <row r="94" spans="1:65" s="2" customFormat="1" ht="24.15" customHeight="1">
      <c r="A94" s="35"/>
      <c r="B94" s="145"/>
      <c r="C94" s="146" t="s">
        <v>22</v>
      </c>
      <c r="D94" s="146" t="s">
        <v>193</v>
      </c>
      <c r="E94" s="147" t="s">
        <v>479</v>
      </c>
      <c r="F94" s="148" t="s">
        <v>480</v>
      </c>
      <c r="G94" s="149" t="s">
        <v>222</v>
      </c>
      <c r="H94" s="150">
        <v>22</v>
      </c>
      <c r="I94" s="151"/>
      <c r="J94" s="152">
        <f>ROUND(I94*H94,2)</f>
        <v>0</v>
      </c>
      <c r="K94" s="148" t="s">
        <v>197</v>
      </c>
      <c r="L94" s="36"/>
      <c r="M94" s="153" t="s">
        <v>3</v>
      </c>
      <c r="N94" s="154" t="s">
        <v>52</v>
      </c>
      <c r="O94" s="56"/>
      <c r="P94" s="155">
        <f>O94*H94</f>
        <v>0</v>
      </c>
      <c r="Q94" s="155">
        <v>0</v>
      </c>
      <c r="R94" s="155">
        <f>Q94*H94</f>
        <v>0</v>
      </c>
      <c r="S94" s="155">
        <v>0.29</v>
      </c>
      <c r="T94" s="156">
        <f>S94*H94</f>
        <v>6.38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57" t="s">
        <v>198</v>
      </c>
      <c r="AT94" s="157" t="s">
        <v>193</v>
      </c>
      <c r="AU94" s="157" t="s">
        <v>22</v>
      </c>
      <c r="AY94" s="19" t="s">
        <v>191</v>
      </c>
      <c r="BE94" s="158">
        <f>IF(N94="základní",J94,0)</f>
        <v>0</v>
      </c>
      <c r="BF94" s="158">
        <f>IF(N94="snížená",J94,0)</f>
        <v>0</v>
      </c>
      <c r="BG94" s="158">
        <f>IF(N94="zákl. přenesená",J94,0)</f>
        <v>0</v>
      </c>
      <c r="BH94" s="158">
        <f>IF(N94="sníž. přenesená",J94,0)</f>
        <v>0</v>
      </c>
      <c r="BI94" s="158">
        <f>IF(N94="nulová",J94,0)</f>
        <v>0</v>
      </c>
      <c r="BJ94" s="19" t="s">
        <v>88</v>
      </c>
      <c r="BK94" s="158">
        <f>ROUND(I94*H94,2)</f>
        <v>0</v>
      </c>
      <c r="BL94" s="19" t="s">
        <v>198</v>
      </c>
      <c r="BM94" s="157" t="s">
        <v>481</v>
      </c>
    </row>
    <row r="95" spans="1:65" s="2" customFormat="1" ht="14.4" customHeight="1">
      <c r="A95" s="35"/>
      <c r="B95" s="145"/>
      <c r="C95" s="146" t="s">
        <v>215</v>
      </c>
      <c r="D95" s="146" t="s">
        <v>193</v>
      </c>
      <c r="E95" s="147" t="s">
        <v>194</v>
      </c>
      <c r="F95" s="148" t="s">
        <v>195</v>
      </c>
      <c r="G95" s="149" t="s">
        <v>196</v>
      </c>
      <c r="H95" s="150">
        <v>1016.2</v>
      </c>
      <c r="I95" s="151"/>
      <c r="J95" s="152">
        <f>ROUND(I95*H95,2)</f>
        <v>0</v>
      </c>
      <c r="K95" s="148" t="s">
        <v>197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198</v>
      </c>
      <c r="AT95" s="157" t="s">
        <v>193</v>
      </c>
      <c r="AU95" s="157" t="s">
        <v>22</v>
      </c>
      <c r="AY95" s="19" t="s">
        <v>191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198</v>
      </c>
      <c r="BM95" s="157" t="s">
        <v>482</v>
      </c>
    </row>
    <row r="96" spans="2:51" s="13" customFormat="1" ht="10">
      <c r="B96" s="159"/>
      <c r="D96" s="160" t="s">
        <v>200</v>
      </c>
      <c r="E96" s="161" t="s">
        <v>3</v>
      </c>
      <c r="F96" s="162" t="s">
        <v>483</v>
      </c>
      <c r="H96" s="163">
        <v>496.95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200</v>
      </c>
      <c r="AU96" s="161" t="s">
        <v>22</v>
      </c>
      <c r="AV96" s="13" t="s">
        <v>22</v>
      </c>
      <c r="AW96" s="13" t="s">
        <v>41</v>
      </c>
      <c r="AX96" s="13" t="s">
        <v>81</v>
      </c>
      <c r="AY96" s="161" t="s">
        <v>191</v>
      </c>
    </row>
    <row r="97" spans="2:51" s="13" customFormat="1" ht="10">
      <c r="B97" s="159"/>
      <c r="D97" s="160" t="s">
        <v>200</v>
      </c>
      <c r="E97" s="161" t="s">
        <v>3</v>
      </c>
      <c r="F97" s="162" t="s">
        <v>484</v>
      </c>
      <c r="H97" s="163">
        <v>164.8</v>
      </c>
      <c r="I97" s="164"/>
      <c r="L97" s="159"/>
      <c r="M97" s="165"/>
      <c r="N97" s="166"/>
      <c r="O97" s="166"/>
      <c r="P97" s="166"/>
      <c r="Q97" s="166"/>
      <c r="R97" s="166"/>
      <c r="S97" s="166"/>
      <c r="T97" s="167"/>
      <c r="AT97" s="161" t="s">
        <v>200</v>
      </c>
      <c r="AU97" s="161" t="s">
        <v>22</v>
      </c>
      <c r="AV97" s="13" t="s">
        <v>22</v>
      </c>
      <c r="AW97" s="13" t="s">
        <v>41</v>
      </c>
      <c r="AX97" s="13" t="s">
        <v>81</v>
      </c>
      <c r="AY97" s="161" t="s">
        <v>191</v>
      </c>
    </row>
    <row r="98" spans="2:51" s="13" customFormat="1" ht="10">
      <c r="B98" s="159"/>
      <c r="D98" s="160" t="s">
        <v>200</v>
      </c>
      <c r="E98" s="161" t="s">
        <v>3</v>
      </c>
      <c r="F98" s="162" t="s">
        <v>485</v>
      </c>
      <c r="H98" s="163">
        <v>117.15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200</v>
      </c>
      <c r="AU98" s="161" t="s">
        <v>22</v>
      </c>
      <c r="AV98" s="13" t="s">
        <v>22</v>
      </c>
      <c r="AW98" s="13" t="s">
        <v>41</v>
      </c>
      <c r="AX98" s="13" t="s">
        <v>81</v>
      </c>
      <c r="AY98" s="161" t="s">
        <v>191</v>
      </c>
    </row>
    <row r="99" spans="2:51" s="13" customFormat="1" ht="10">
      <c r="B99" s="159"/>
      <c r="D99" s="160" t="s">
        <v>200</v>
      </c>
      <c r="E99" s="161" t="s">
        <v>3</v>
      </c>
      <c r="F99" s="162" t="s">
        <v>486</v>
      </c>
      <c r="H99" s="163">
        <v>173.8</v>
      </c>
      <c r="I99" s="164"/>
      <c r="L99" s="159"/>
      <c r="M99" s="165"/>
      <c r="N99" s="166"/>
      <c r="O99" s="166"/>
      <c r="P99" s="166"/>
      <c r="Q99" s="166"/>
      <c r="R99" s="166"/>
      <c r="S99" s="166"/>
      <c r="T99" s="167"/>
      <c r="AT99" s="161" t="s">
        <v>200</v>
      </c>
      <c r="AU99" s="161" t="s">
        <v>22</v>
      </c>
      <c r="AV99" s="13" t="s">
        <v>22</v>
      </c>
      <c r="AW99" s="13" t="s">
        <v>41</v>
      </c>
      <c r="AX99" s="13" t="s">
        <v>81</v>
      </c>
      <c r="AY99" s="161" t="s">
        <v>191</v>
      </c>
    </row>
    <row r="100" spans="2:51" s="13" customFormat="1" ht="10">
      <c r="B100" s="159"/>
      <c r="D100" s="160" t="s">
        <v>200</v>
      </c>
      <c r="E100" s="161" t="s">
        <v>3</v>
      </c>
      <c r="F100" s="162" t="s">
        <v>487</v>
      </c>
      <c r="H100" s="163">
        <v>63.5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200</v>
      </c>
      <c r="AU100" s="161" t="s">
        <v>22</v>
      </c>
      <c r="AV100" s="13" t="s">
        <v>22</v>
      </c>
      <c r="AW100" s="13" t="s">
        <v>41</v>
      </c>
      <c r="AX100" s="13" t="s">
        <v>81</v>
      </c>
      <c r="AY100" s="161" t="s">
        <v>191</v>
      </c>
    </row>
    <row r="101" spans="2:51" s="14" customFormat="1" ht="10">
      <c r="B101" s="168"/>
      <c r="D101" s="160" t="s">
        <v>200</v>
      </c>
      <c r="E101" s="169" t="s">
        <v>3</v>
      </c>
      <c r="F101" s="170" t="s">
        <v>205</v>
      </c>
      <c r="H101" s="171">
        <v>1016.2</v>
      </c>
      <c r="I101" s="172"/>
      <c r="L101" s="168"/>
      <c r="M101" s="173"/>
      <c r="N101" s="174"/>
      <c r="O101" s="174"/>
      <c r="P101" s="174"/>
      <c r="Q101" s="174"/>
      <c r="R101" s="174"/>
      <c r="S101" s="174"/>
      <c r="T101" s="175"/>
      <c r="AT101" s="169" t="s">
        <v>200</v>
      </c>
      <c r="AU101" s="169" t="s">
        <v>22</v>
      </c>
      <c r="AV101" s="14" t="s">
        <v>198</v>
      </c>
      <c r="AW101" s="14" t="s">
        <v>41</v>
      </c>
      <c r="AX101" s="14" t="s">
        <v>88</v>
      </c>
      <c r="AY101" s="169" t="s">
        <v>191</v>
      </c>
    </row>
    <row r="102" spans="1:65" s="2" customFormat="1" ht="14.4" customHeight="1">
      <c r="A102" s="35"/>
      <c r="B102" s="145"/>
      <c r="C102" s="146" t="s">
        <v>198</v>
      </c>
      <c r="D102" s="146" t="s">
        <v>193</v>
      </c>
      <c r="E102" s="147" t="s">
        <v>488</v>
      </c>
      <c r="F102" s="148" t="s">
        <v>489</v>
      </c>
      <c r="G102" s="149" t="s">
        <v>208</v>
      </c>
      <c r="H102" s="150">
        <v>410.212</v>
      </c>
      <c r="I102" s="151"/>
      <c r="J102" s="152">
        <f>ROUND(I102*H102,2)</f>
        <v>0</v>
      </c>
      <c r="K102" s="148" t="s">
        <v>197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198</v>
      </c>
      <c r="AT102" s="157" t="s">
        <v>193</v>
      </c>
      <c r="AU102" s="157" t="s">
        <v>22</v>
      </c>
      <c r="AY102" s="19" t="s">
        <v>191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198</v>
      </c>
      <c r="BM102" s="157" t="s">
        <v>490</v>
      </c>
    </row>
    <row r="103" spans="2:51" s="13" customFormat="1" ht="10">
      <c r="B103" s="159"/>
      <c r="D103" s="160" t="s">
        <v>200</v>
      </c>
      <c r="E103" s="161" t="s">
        <v>3</v>
      </c>
      <c r="F103" s="162" t="s">
        <v>491</v>
      </c>
      <c r="H103" s="163">
        <v>13.18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200</v>
      </c>
      <c r="AU103" s="161" t="s">
        <v>22</v>
      </c>
      <c r="AV103" s="13" t="s">
        <v>22</v>
      </c>
      <c r="AW103" s="13" t="s">
        <v>41</v>
      </c>
      <c r="AX103" s="13" t="s">
        <v>81</v>
      </c>
      <c r="AY103" s="161" t="s">
        <v>191</v>
      </c>
    </row>
    <row r="104" spans="2:51" s="13" customFormat="1" ht="10">
      <c r="B104" s="159"/>
      <c r="D104" s="160" t="s">
        <v>200</v>
      </c>
      <c r="E104" s="161" t="s">
        <v>3</v>
      </c>
      <c r="F104" s="162" t="s">
        <v>492</v>
      </c>
      <c r="H104" s="163">
        <v>0.5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200</v>
      </c>
      <c r="AU104" s="161" t="s">
        <v>22</v>
      </c>
      <c r="AV104" s="13" t="s">
        <v>22</v>
      </c>
      <c r="AW104" s="13" t="s">
        <v>41</v>
      </c>
      <c r="AX104" s="13" t="s">
        <v>81</v>
      </c>
      <c r="AY104" s="161" t="s">
        <v>191</v>
      </c>
    </row>
    <row r="105" spans="2:51" s="13" customFormat="1" ht="10">
      <c r="B105" s="159"/>
      <c r="D105" s="160" t="s">
        <v>200</v>
      </c>
      <c r="E105" s="161" t="s">
        <v>3</v>
      </c>
      <c r="F105" s="162" t="s">
        <v>493</v>
      </c>
      <c r="H105" s="163">
        <v>16.23</v>
      </c>
      <c r="I105" s="164"/>
      <c r="L105" s="159"/>
      <c r="M105" s="165"/>
      <c r="N105" s="166"/>
      <c r="O105" s="166"/>
      <c r="P105" s="166"/>
      <c r="Q105" s="166"/>
      <c r="R105" s="166"/>
      <c r="S105" s="166"/>
      <c r="T105" s="167"/>
      <c r="AT105" s="161" t="s">
        <v>200</v>
      </c>
      <c r="AU105" s="161" t="s">
        <v>22</v>
      </c>
      <c r="AV105" s="13" t="s">
        <v>22</v>
      </c>
      <c r="AW105" s="13" t="s">
        <v>41</v>
      </c>
      <c r="AX105" s="13" t="s">
        <v>81</v>
      </c>
      <c r="AY105" s="161" t="s">
        <v>191</v>
      </c>
    </row>
    <row r="106" spans="2:51" s="13" customFormat="1" ht="10">
      <c r="B106" s="159"/>
      <c r="D106" s="160" t="s">
        <v>200</v>
      </c>
      <c r="E106" s="161" t="s">
        <v>3</v>
      </c>
      <c r="F106" s="162" t="s">
        <v>494</v>
      </c>
      <c r="H106" s="163">
        <v>16.17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200</v>
      </c>
      <c r="AU106" s="161" t="s">
        <v>22</v>
      </c>
      <c r="AV106" s="13" t="s">
        <v>22</v>
      </c>
      <c r="AW106" s="13" t="s">
        <v>41</v>
      </c>
      <c r="AX106" s="13" t="s">
        <v>81</v>
      </c>
      <c r="AY106" s="161" t="s">
        <v>191</v>
      </c>
    </row>
    <row r="107" spans="2:51" s="13" customFormat="1" ht="10">
      <c r="B107" s="159"/>
      <c r="D107" s="160" t="s">
        <v>200</v>
      </c>
      <c r="E107" s="161" t="s">
        <v>3</v>
      </c>
      <c r="F107" s="162" t="s">
        <v>495</v>
      </c>
      <c r="H107" s="163">
        <v>6.35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200</v>
      </c>
      <c r="AU107" s="161" t="s">
        <v>22</v>
      </c>
      <c r="AV107" s="13" t="s">
        <v>22</v>
      </c>
      <c r="AW107" s="13" t="s">
        <v>41</v>
      </c>
      <c r="AX107" s="13" t="s">
        <v>81</v>
      </c>
      <c r="AY107" s="161" t="s">
        <v>191</v>
      </c>
    </row>
    <row r="108" spans="2:51" s="13" customFormat="1" ht="10">
      <c r="B108" s="159"/>
      <c r="D108" s="160" t="s">
        <v>200</v>
      </c>
      <c r="E108" s="161" t="s">
        <v>3</v>
      </c>
      <c r="F108" s="162" t="s">
        <v>496</v>
      </c>
      <c r="H108" s="163">
        <v>357.782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200</v>
      </c>
      <c r="AU108" s="161" t="s">
        <v>22</v>
      </c>
      <c r="AV108" s="13" t="s">
        <v>22</v>
      </c>
      <c r="AW108" s="13" t="s">
        <v>41</v>
      </c>
      <c r="AX108" s="13" t="s">
        <v>81</v>
      </c>
      <c r="AY108" s="161" t="s">
        <v>191</v>
      </c>
    </row>
    <row r="109" spans="2:51" s="14" customFormat="1" ht="10">
      <c r="B109" s="168"/>
      <c r="D109" s="160" t="s">
        <v>200</v>
      </c>
      <c r="E109" s="169" t="s">
        <v>3</v>
      </c>
      <c r="F109" s="170" t="s">
        <v>205</v>
      </c>
      <c r="H109" s="171">
        <v>410.212</v>
      </c>
      <c r="I109" s="172"/>
      <c r="L109" s="168"/>
      <c r="M109" s="173"/>
      <c r="N109" s="174"/>
      <c r="O109" s="174"/>
      <c r="P109" s="174"/>
      <c r="Q109" s="174"/>
      <c r="R109" s="174"/>
      <c r="S109" s="174"/>
      <c r="T109" s="175"/>
      <c r="AT109" s="169" t="s">
        <v>200</v>
      </c>
      <c r="AU109" s="169" t="s">
        <v>22</v>
      </c>
      <c r="AV109" s="14" t="s">
        <v>198</v>
      </c>
      <c r="AW109" s="14" t="s">
        <v>41</v>
      </c>
      <c r="AX109" s="14" t="s">
        <v>88</v>
      </c>
      <c r="AY109" s="169" t="s">
        <v>191</v>
      </c>
    </row>
    <row r="110" spans="1:65" s="2" customFormat="1" ht="24.15" customHeight="1">
      <c r="A110" s="35"/>
      <c r="B110" s="145"/>
      <c r="C110" s="146" t="s">
        <v>225</v>
      </c>
      <c r="D110" s="146" t="s">
        <v>193</v>
      </c>
      <c r="E110" s="147" t="s">
        <v>216</v>
      </c>
      <c r="F110" s="148" t="s">
        <v>217</v>
      </c>
      <c r="G110" s="149" t="s">
        <v>208</v>
      </c>
      <c r="H110" s="150">
        <v>84.5</v>
      </c>
      <c r="I110" s="151"/>
      <c r="J110" s="152">
        <f>ROUND(I110*H110,2)</f>
        <v>0</v>
      </c>
      <c r="K110" s="148" t="s">
        <v>197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198</v>
      </c>
      <c r="AT110" s="157" t="s">
        <v>193</v>
      </c>
      <c r="AU110" s="157" t="s">
        <v>22</v>
      </c>
      <c r="AY110" s="19" t="s">
        <v>191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198</v>
      </c>
      <c r="BM110" s="157" t="s">
        <v>497</v>
      </c>
    </row>
    <row r="111" spans="2:51" s="13" customFormat="1" ht="10">
      <c r="B111" s="159"/>
      <c r="D111" s="160" t="s">
        <v>200</v>
      </c>
      <c r="E111" s="161" t="s">
        <v>3</v>
      </c>
      <c r="F111" s="162" t="s">
        <v>498</v>
      </c>
      <c r="H111" s="163">
        <v>7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200</v>
      </c>
      <c r="AU111" s="161" t="s">
        <v>22</v>
      </c>
      <c r="AV111" s="13" t="s">
        <v>22</v>
      </c>
      <c r="AW111" s="13" t="s">
        <v>41</v>
      </c>
      <c r="AX111" s="13" t="s">
        <v>81</v>
      </c>
      <c r="AY111" s="161" t="s">
        <v>191</v>
      </c>
    </row>
    <row r="112" spans="2:51" s="13" customFormat="1" ht="10">
      <c r="B112" s="159"/>
      <c r="D112" s="160" t="s">
        <v>200</v>
      </c>
      <c r="E112" s="161" t="s">
        <v>3</v>
      </c>
      <c r="F112" s="162" t="s">
        <v>499</v>
      </c>
      <c r="H112" s="163">
        <v>75.5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200</v>
      </c>
      <c r="AU112" s="161" t="s">
        <v>22</v>
      </c>
      <c r="AV112" s="13" t="s">
        <v>22</v>
      </c>
      <c r="AW112" s="13" t="s">
        <v>41</v>
      </c>
      <c r="AX112" s="13" t="s">
        <v>81</v>
      </c>
      <c r="AY112" s="161" t="s">
        <v>191</v>
      </c>
    </row>
    <row r="113" spans="2:51" s="13" customFormat="1" ht="10">
      <c r="B113" s="159"/>
      <c r="D113" s="160" t="s">
        <v>200</v>
      </c>
      <c r="E113" s="161" t="s">
        <v>3</v>
      </c>
      <c r="F113" s="162" t="s">
        <v>500</v>
      </c>
      <c r="H113" s="163">
        <v>2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200</v>
      </c>
      <c r="AU113" s="161" t="s">
        <v>22</v>
      </c>
      <c r="AV113" s="13" t="s">
        <v>22</v>
      </c>
      <c r="AW113" s="13" t="s">
        <v>41</v>
      </c>
      <c r="AX113" s="13" t="s">
        <v>81</v>
      </c>
      <c r="AY113" s="161" t="s">
        <v>191</v>
      </c>
    </row>
    <row r="114" spans="2:51" s="14" customFormat="1" ht="10">
      <c r="B114" s="168"/>
      <c r="D114" s="160" t="s">
        <v>200</v>
      </c>
      <c r="E114" s="169" t="s">
        <v>3</v>
      </c>
      <c r="F114" s="170" t="s">
        <v>205</v>
      </c>
      <c r="H114" s="171">
        <v>84.5</v>
      </c>
      <c r="I114" s="172"/>
      <c r="L114" s="168"/>
      <c r="M114" s="173"/>
      <c r="N114" s="174"/>
      <c r="O114" s="174"/>
      <c r="P114" s="174"/>
      <c r="Q114" s="174"/>
      <c r="R114" s="174"/>
      <c r="S114" s="174"/>
      <c r="T114" s="175"/>
      <c r="AT114" s="169" t="s">
        <v>200</v>
      </c>
      <c r="AU114" s="169" t="s">
        <v>22</v>
      </c>
      <c r="AV114" s="14" t="s">
        <v>198</v>
      </c>
      <c r="AW114" s="14" t="s">
        <v>41</v>
      </c>
      <c r="AX114" s="14" t="s">
        <v>88</v>
      </c>
      <c r="AY114" s="169" t="s">
        <v>191</v>
      </c>
    </row>
    <row r="115" spans="1:65" s="2" customFormat="1" ht="37.75" customHeight="1">
      <c r="A115" s="35"/>
      <c r="B115" s="145"/>
      <c r="C115" s="146" t="s">
        <v>232</v>
      </c>
      <c r="D115" s="146" t="s">
        <v>193</v>
      </c>
      <c r="E115" s="147" t="s">
        <v>226</v>
      </c>
      <c r="F115" s="148" t="s">
        <v>227</v>
      </c>
      <c r="G115" s="149" t="s">
        <v>208</v>
      </c>
      <c r="H115" s="150">
        <v>167.24</v>
      </c>
      <c r="I115" s="151"/>
      <c r="J115" s="152">
        <f>ROUND(I115*H115,2)</f>
        <v>0</v>
      </c>
      <c r="K115" s="148" t="s">
        <v>197</v>
      </c>
      <c r="L115" s="36"/>
      <c r="M115" s="153" t="s">
        <v>3</v>
      </c>
      <c r="N115" s="154" t="s">
        <v>52</v>
      </c>
      <c r="O115" s="56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7" t="s">
        <v>198</v>
      </c>
      <c r="AT115" s="157" t="s">
        <v>193</v>
      </c>
      <c r="AU115" s="157" t="s">
        <v>22</v>
      </c>
      <c r="AY115" s="19" t="s">
        <v>191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88</v>
      </c>
      <c r="BK115" s="158">
        <f>ROUND(I115*H115,2)</f>
        <v>0</v>
      </c>
      <c r="BL115" s="19" t="s">
        <v>198</v>
      </c>
      <c r="BM115" s="157" t="s">
        <v>501</v>
      </c>
    </row>
    <row r="116" spans="1:47" s="2" customFormat="1" ht="18">
      <c r="A116" s="35"/>
      <c r="B116" s="36"/>
      <c r="C116" s="35"/>
      <c r="D116" s="160" t="s">
        <v>229</v>
      </c>
      <c r="E116" s="35"/>
      <c r="F116" s="176" t="s">
        <v>230</v>
      </c>
      <c r="G116" s="35"/>
      <c r="H116" s="35"/>
      <c r="I116" s="177"/>
      <c r="J116" s="35"/>
      <c r="K116" s="35"/>
      <c r="L116" s="36"/>
      <c r="M116" s="178"/>
      <c r="N116" s="179"/>
      <c r="O116" s="56"/>
      <c r="P116" s="56"/>
      <c r="Q116" s="56"/>
      <c r="R116" s="56"/>
      <c r="S116" s="56"/>
      <c r="T116" s="57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9" t="s">
        <v>229</v>
      </c>
      <c r="AU116" s="19" t="s">
        <v>22</v>
      </c>
    </row>
    <row r="117" spans="2:51" s="13" customFormat="1" ht="10">
      <c r="B117" s="159"/>
      <c r="D117" s="160" t="s">
        <v>200</v>
      </c>
      <c r="E117" s="161" t="s">
        <v>3</v>
      </c>
      <c r="F117" s="162" t="s">
        <v>502</v>
      </c>
      <c r="H117" s="163">
        <v>167.24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200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191</v>
      </c>
    </row>
    <row r="118" spans="1:65" s="2" customFormat="1" ht="37.75" customHeight="1">
      <c r="A118" s="35"/>
      <c r="B118" s="145"/>
      <c r="C118" s="146" t="s">
        <v>238</v>
      </c>
      <c r="D118" s="146" t="s">
        <v>193</v>
      </c>
      <c r="E118" s="147" t="s">
        <v>233</v>
      </c>
      <c r="F118" s="148" t="s">
        <v>234</v>
      </c>
      <c r="G118" s="149" t="s">
        <v>208</v>
      </c>
      <c r="H118" s="150">
        <v>119.62</v>
      </c>
      <c r="I118" s="151"/>
      <c r="J118" s="152">
        <f>ROUND(I118*H118,2)</f>
        <v>0</v>
      </c>
      <c r="K118" s="148" t="s">
        <v>197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198</v>
      </c>
      <c r="AT118" s="157" t="s">
        <v>193</v>
      </c>
      <c r="AU118" s="157" t="s">
        <v>22</v>
      </c>
      <c r="AY118" s="19" t="s">
        <v>191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198</v>
      </c>
      <c r="BM118" s="157" t="s">
        <v>503</v>
      </c>
    </row>
    <row r="119" spans="1:47" s="2" customFormat="1" ht="18">
      <c r="A119" s="35"/>
      <c r="B119" s="36"/>
      <c r="C119" s="35"/>
      <c r="D119" s="160" t="s">
        <v>229</v>
      </c>
      <c r="E119" s="35"/>
      <c r="F119" s="176" t="s">
        <v>236</v>
      </c>
      <c r="G119" s="35"/>
      <c r="H119" s="35"/>
      <c r="I119" s="177"/>
      <c r="J119" s="35"/>
      <c r="K119" s="35"/>
      <c r="L119" s="36"/>
      <c r="M119" s="178"/>
      <c r="N119" s="179"/>
      <c r="O119" s="56"/>
      <c r="P119" s="56"/>
      <c r="Q119" s="56"/>
      <c r="R119" s="56"/>
      <c r="S119" s="56"/>
      <c r="T119" s="57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9" t="s">
        <v>229</v>
      </c>
      <c r="AU119" s="19" t="s">
        <v>22</v>
      </c>
    </row>
    <row r="120" spans="2:51" s="13" customFormat="1" ht="10">
      <c r="B120" s="159"/>
      <c r="D120" s="160" t="s">
        <v>200</v>
      </c>
      <c r="E120" s="161" t="s">
        <v>3</v>
      </c>
      <c r="F120" s="162" t="s">
        <v>504</v>
      </c>
      <c r="H120" s="163">
        <v>119.62</v>
      </c>
      <c r="I120" s="164"/>
      <c r="L120" s="159"/>
      <c r="M120" s="165"/>
      <c r="N120" s="166"/>
      <c r="O120" s="166"/>
      <c r="P120" s="166"/>
      <c r="Q120" s="166"/>
      <c r="R120" s="166"/>
      <c r="S120" s="166"/>
      <c r="T120" s="167"/>
      <c r="AT120" s="161" t="s">
        <v>200</v>
      </c>
      <c r="AU120" s="161" t="s">
        <v>22</v>
      </c>
      <c r="AV120" s="13" t="s">
        <v>22</v>
      </c>
      <c r="AW120" s="13" t="s">
        <v>41</v>
      </c>
      <c r="AX120" s="13" t="s">
        <v>88</v>
      </c>
      <c r="AY120" s="161" t="s">
        <v>191</v>
      </c>
    </row>
    <row r="121" spans="1:65" s="2" customFormat="1" ht="37.75" customHeight="1">
      <c r="A121" s="35"/>
      <c r="B121" s="145"/>
      <c r="C121" s="146" t="s">
        <v>244</v>
      </c>
      <c r="D121" s="146" t="s">
        <v>193</v>
      </c>
      <c r="E121" s="147" t="s">
        <v>239</v>
      </c>
      <c r="F121" s="148" t="s">
        <v>240</v>
      </c>
      <c r="G121" s="149" t="s">
        <v>208</v>
      </c>
      <c r="H121" s="150">
        <v>410.212</v>
      </c>
      <c r="I121" s="151"/>
      <c r="J121" s="152">
        <f>ROUND(I121*H121,2)</f>
        <v>0</v>
      </c>
      <c r="K121" s="148" t="s">
        <v>197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198</v>
      </c>
      <c r="AT121" s="157" t="s">
        <v>193</v>
      </c>
      <c r="AU121" s="157" t="s">
        <v>22</v>
      </c>
      <c r="AY121" s="19" t="s">
        <v>191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198</v>
      </c>
      <c r="BM121" s="157" t="s">
        <v>505</v>
      </c>
    </row>
    <row r="122" spans="2:51" s="13" customFormat="1" ht="10">
      <c r="B122" s="159"/>
      <c r="D122" s="160" t="s">
        <v>200</v>
      </c>
      <c r="E122" s="161" t="s">
        <v>3</v>
      </c>
      <c r="F122" s="162" t="s">
        <v>506</v>
      </c>
      <c r="H122" s="163">
        <v>410.212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200</v>
      </c>
      <c r="AU122" s="161" t="s">
        <v>22</v>
      </c>
      <c r="AV122" s="13" t="s">
        <v>22</v>
      </c>
      <c r="AW122" s="13" t="s">
        <v>41</v>
      </c>
      <c r="AX122" s="13" t="s">
        <v>88</v>
      </c>
      <c r="AY122" s="161" t="s">
        <v>191</v>
      </c>
    </row>
    <row r="123" spans="1:65" s="2" customFormat="1" ht="24.15" customHeight="1">
      <c r="A123" s="35"/>
      <c r="B123" s="145"/>
      <c r="C123" s="146" t="s">
        <v>249</v>
      </c>
      <c r="D123" s="146" t="s">
        <v>193</v>
      </c>
      <c r="E123" s="147" t="s">
        <v>245</v>
      </c>
      <c r="F123" s="148" t="s">
        <v>246</v>
      </c>
      <c r="G123" s="149" t="s">
        <v>208</v>
      </c>
      <c r="H123" s="150">
        <v>83.62</v>
      </c>
      <c r="I123" s="151"/>
      <c r="J123" s="152">
        <f>ROUND(I123*H123,2)</f>
        <v>0</v>
      </c>
      <c r="K123" s="148" t="s">
        <v>197</v>
      </c>
      <c r="L123" s="36"/>
      <c r="M123" s="153" t="s">
        <v>3</v>
      </c>
      <c r="N123" s="154" t="s">
        <v>52</v>
      </c>
      <c r="O123" s="56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57" t="s">
        <v>198</v>
      </c>
      <c r="AT123" s="157" t="s">
        <v>193</v>
      </c>
      <c r="AU123" s="157" t="s">
        <v>22</v>
      </c>
      <c r="AY123" s="19" t="s">
        <v>191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9" t="s">
        <v>88</v>
      </c>
      <c r="BK123" s="158">
        <f>ROUND(I123*H123,2)</f>
        <v>0</v>
      </c>
      <c r="BL123" s="19" t="s">
        <v>198</v>
      </c>
      <c r="BM123" s="157" t="s">
        <v>507</v>
      </c>
    </row>
    <row r="124" spans="2:51" s="13" customFormat="1" ht="10">
      <c r="B124" s="159"/>
      <c r="D124" s="160" t="s">
        <v>200</v>
      </c>
      <c r="E124" s="161" t="s">
        <v>3</v>
      </c>
      <c r="F124" s="162" t="s">
        <v>508</v>
      </c>
      <c r="H124" s="163">
        <v>83.62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200</v>
      </c>
      <c r="AU124" s="161" t="s">
        <v>22</v>
      </c>
      <c r="AV124" s="13" t="s">
        <v>22</v>
      </c>
      <c r="AW124" s="13" t="s">
        <v>41</v>
      </c>
      <c r="AX124" s="13" t="s">
        <v>88</v>
      </c>
      <c r="AY124" s="161" t="s">
        <v>191</v>
      </c>
    </row>
    <row r="125" spans="1:65" s="2" customFormat="1" ht="24.15" customHeight="1">
      <c r="A125" s="35"/>
      <c r="B125" s="145"/>
      <c r="C125" s="146" t="s">
        <v>255</v>
      </c>
      <c r="D125" s="146" t="s">
        <v>193</v>
      </c>
      <c r="E125" s="147" t="s">
        <v>250</v>
      </c>
      <c r="F125" s="148" t="s">
        <v>251</v>
      </c>
      <c r="G125" s="149" t="s">
        <v>252</v>
      </c>
      <c r="H125" s="150">
        <v>820.424</v>
      </c>
      <c r="I125" s="151"/>
      <c r="J125" s="152">
        <f>ROUND(I125*H125,2)</f>
        <v>0</v>
      </c>
      <c r="K125" s="148" t="s">
        <v>197</v>
      </c>
      <c r="L125" s="36"/>
      <c r="M125" s="153" t="s">
        <v>3</v>
      </c>
      <c r="N125" s="154" t="s">
        <v>52</v>
      </c>
      <c r="O125" s="56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198</v>
      </c>
      <c r="AT125" s="157" t="s">
        <v>193</v>
      </c>
      <c r="AU125" s="157" t="s">
        <v>22</v>
      </c>
      <c r="AY125" s="19" t="s">
        <v>191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88</v>
      </c>
      <c r="BK125" s="158">
        <f>ROUND(I125*H125,2)</f>
        <v>0</v>
      </c>
      <c r="BL125" s="19" t="s">
        <v>198</v>
      </c>
      <c r="BM125" s="157" t="s">
        <v>509</v>
      </c>
    </row>
    <row r="126" spans="2:51" s="13" customFormat="1" ht="10">
      <c r="B126" s="159"/>
      <c r="D126" s="160" t="s">
        <v>200</v>
      </c>
      <c r="E126" s="161" t="s">
        <v>3</v>
      </c>
      <c r="F126" s="162" t="s">
        <v>510</v>
      </c>
      <c r="H126" s="163">
        <v>820.424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200</v>
      </c>
      <c r="AU126" s="161" t="s">
        <v>22</v>
      </c>
      <c r="AV126" s="13" t="s">
        <v>22</v>
      </c>
      <c r="AW126" s="13" t="s">
        <v>41</v>
      </c>
      <c r="AX126" s="13" t="s">
        <v>88</v>
      </c>
      <c r="AY126" s="161" t="s">
        <v>191</v>
      </c>
    </row>
    <row r="127" spans="1:65" s="2" customFormat="1" ht="24.15" customHeight="1">
      <c r="A127" s="35"/>
      <c r="B127" s="145"/>
      <c r="C127" s="146" t="s">
        <v>263</v>
      </c>
      <c r="D127" s="146" t="s">
        <v>193</v>
      </c>
      <c r="E127" s="147" t="s">
        <v>256</v>
      </c>
      <c r="F127" s="148" t="s">
        <v>257</v>
      </c>
      <c r="G127" s="149" t="s">
        <v>208</v>
      </c>
      <c r="H127" s="150">
        <v>81.58</v>
      </c>
      <c r="I127" s="151"/>
      <c r="J127" s="152">
        <f>ROUND(I127*H127,2)</f>
        <v>0</v>
      </c>
      <c r="K127" s="148" t="s">
        <v>197</v>
      </c>
      <c r="L127" s="36"/>
      <c r="M127" s="153" t="s">
        <v>3</v>
      </c>
      <c r="N127" s="154" t="s">
        <v>52</v>
      </c>
      <c r="O127" s="56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198</v>
      </c>
      <c r="AT127" s="157" t="s">
        <v>193</v>
      </c>
      <c r="AU127" s="157" t="s">
        <v>22</v>
      </c>
      <c r="AY127" s="19" t="s">
        <v>191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198</v>
      </c>
      <c r="BM127" s="157" t="s">
        <v>511</v>
      </c>
    </row>
    <row r="128" spans="2:51" s="13" customFormat="1" ht="10">
      <c r="B128" s="159"/>
      <c r="D128" s="160" t="s">
        <v>200</v>
      </c>
      <c r="E128" s="161" t="s">
        <v>3</v>
      </c>
      <c r="F128" s="162" t="s">
        <v>512</v>
      </c>
      <c r="H128" s="163">
        <v>66.62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200</v>
      </c>
      <c r="AU128" s="161" t="s">
        <v>22</v>
      </c>
      <c r="AV128" s="13" t="s">
        <v>22</v>
      </c>
      <c r="AW128" s="13" t="s">
        <v>41</v>
      </c>
      <c r="AX128" s="13" t="s">
        <v>81</v>
      </c>
      <c r="AY128" s="161" t="s">
        <v>191</v>
      </c>
    </row>
    <row r="129" spans="2:51" s="13" customFormat="1" ht="10">
      <c r="B129" s="159"/>
      <c r="D129" s="160" t="s">
        <v>200</v>
      </c>
      <c r="E129" s="161" t="s">
        <v>3</v>
      </c>
      <c r="F129" s="162" t="s">
        <v>513</v>
      </c>
      <c r="H129" s="163">
        <v>6.99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200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191</v>
      </c>
    </row>
    <row r="130" spans="2:51" s="13" customFormat="1" ht="10">
      <c r="B130" s="159"/>
      <c r="D130" s="160" t="s">
        <v>200</v>
      </c>
      <c r="E130" s="161" t="s">
        <v>3</v>
      </c>
      <c r="F130" s="162" t="s">
        <v>514</v>
      </c>
      <c r="H130" s="163">
        <v>7.97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200</v>
      </c>
      <c r="AU130" s="161" t="s">
        <v>22</v>
      </c>
      <c r="AV130" s="13" t="s">
        <v>22</v>
      </c>
      <c r="AW130" s="13" t="s">
        <v>41</v>
      </c>
      <c r="AX130" s="13" t="s">
        <v>81</v>
      </c>
      <c r="AY130" s="161" t="s">
        <v>191</v>
      </c>
    </row>
    <row r="131" spans="2:51" s="14" customFormat="1" ht="10">
      <c r="B131" s="168"/>
      <c r="D131" s="160" t="s">
        <v>200</v>
      </c>
      <c r="E131" s="169" t="s">
        <v>3</v>
      </c>
      <c r="F131" s="170" t="s">
        <v>205</v>
      </c>
      <c r="H131" s="171">
        <v>81.58</v>
      </c>
      <c r="I131" s="172"/>
      <c r="L131" s="168"/>
      <c r="M131" s="173"/>
      <c r="N131" s="174"/>
      <c r="O131" s="174"/>
      <c r="P131" s="174"/>
      <c r="Q131" s="174"/>
      <c r="R131" s="174"/>
      <c r="S131" s="174"/>
      <c r="T131" s="175"/>
      <c r="AT131" s="169" t="s">
        <v>200</v>
      </c>
      <c r="AU131" s="169" t="s">
        <v>22</v>
      </c>
      <c r="AV131" s="14" t="s">
        <v>198</v>
      </c>
      <c r="AW131" s="14" t="s">
        <v>41</v>
      </c>
      <c r="AX131" s="14" t="s">
        <v>88</v>
      </c>
      <c r="AY131" s="169" t="s">
        <v>191</v>
      </c>
    </row>
    <row r="132" spans="1:65" s="2" customFormat="1" ht="14.4" customHeight="1">
      <c r="A132" s="35"/>
      <c r="B132" s="145"/>
      <c r="C132" s="180" t="s">
        <v>269</v>
      </c>
      <c r="D132" s="180" t="s">
        <v>264</v>
      </c>
      <c r="E132" s="181" t="s">
        <v>265</v>
      </c>
      <c r="F132" s="182" t="s">
        <v>266</v>
      </c>
      <c r="G132" s="183" t="s">
        <v>252</v>
      </c>
      <c r="H132" s="184">
        <v>163.16</v>
      </c>
      <c r="I132" s="185"/>
      <c r="J132" s="186">
        <f>ROUND(I132*H132,2)</f>
        <v>0</v>
      </c>
      <c r="K132" s="182" t="s">
        <v>197</v>
      </c>
      <c r="L132" s="187"/>
      <c r="M132" s="188" t="s">
        <v>3</v>
      </c>
      <c r="N132" s="189" t="s">
        <v>52</v>
      </c>
      <c r="O132" s="56"/>
      <c r="P132" s="155">
        <f>O132*H132</f>
        <v>0</v>
      </c>
      <c r="Q132" s="155">
        <v>1</v>
      </c>
      <c r="R132" s="155">
        <f>Q132*H132</f>
        <v>163.16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244</v>
      </c>
      <c r="AT132" s="157" t="s">
        <v>264</v>
      </c>
      <c r="AU132" s="157" t="s">
        <v>22</v>
      </c>
      <c r="AY132" s="19" t="s">
        <v>191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198</v>
      </c>
      <c r="BM132" s="157" t="s">
        <v>515</v>
      </c>
    </row>
    <row r="133" spans="2:51" s="13" customFormat="1" ht="10">
      <c r="B133" s="159"/>
      <c r="D133" s="160" t="s">
        <v>200</v>
      </c>
      <c r="E133" s="161" t="s">
        <v>3</v>
      </c>
      <c r="F133" s="162" t="s">
        <v>516</v>
      </c>
      <c r="H133" s="163">
        <v>163.16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200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191</v>
      </c>
    </row>
    <row r="134" spans="1:65" s="2" customFormat="1" ht="14.4" customHeight="1">
      <c r="A134" s="35"/>
      <c r="B134" s="145"/>
      <c r="C134" s="146" t="s">
        <v>281</v>
      </c>
      <c r="D134" s="146" t="s">
        <v>193</v>
      </c>
      <c r="E134" s="147" t="s">
        <v>270</v>
      </c>
      <c r="F134" s="148" t="s">
        <v>271</v>
      </c>
      <c r="G134" s="149" t="s">
        <v>196</v>
      </c>
      <c r="H134" s="150">
        <v>1192.607</v>
      </c>
      <c r="I134" s="151"/>
      <c r="J134" s="152">
        <f>ROUND(I134*H134,2)</f>
        <v>0</v>
      </c>
      <c r="K134" s="148" t="s">
        <v>197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198</v>
      </c>
      <c r="AT134" s="157" t="s">
        <v>193</v>
      </c>
      <c r="AU134" s="157" t="s">
        <v>22</v>
      </c>
      <c r="AY134" s="19" t="s">
        <v>191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198</v>
      </c>
      <c r="BM134" s="157" t="s">
        <v>517</v>
      </c>
    </row>
    <row r="135" spans="1:47" s="2" customFormat="1" ht="18">
      <c r="A135" s="35"/>
      <c r="B135" s="36"/>
      <c r="C135" s="35"/>
      <c r="D135" s="160" t="s">
        <v>229</v>
      </c>
      <c r="E135" s="35"/>
      <c r="F135" s="176" t="s">
        <v>518</v>
      </c>
      <c r="G135" s="35"/>
      <c r="H135" s="35"/>
      <c r="I135" s="177"/>
      <c r="J135" s="35"/>
      <c r="K135" s="35"/>
      <c r="L135" s="36"/>
      <c r="M135" s="178"/>
      <c r="N135" s="179"/>
      <c r="O135" s="56"/>
      <c r="P135" s="56"/>
      <c r="Q135" s="56"/>
      <c r="R135" s="56"/>
      <c r="S135" s="56"/>
      <c r="T135" s="57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9" t="s">
        <v>229</v>
      </c>
      <c r="AU135" s="19" t="s">
        <v>22</v>
      </c>
    </row>
    <row r="136" spans="2:51" s="13" customFormat="1" ht="10">
      <c r="B136" s="159"/>
      <c r="D136" s="160" t="s">
        <v>200</v>
      </c>
      <c r="E136" s="161" t="s">
        <v>3</v>
      </c>
      <c r="F136" s="162" t="s">
        <v>519</v>
      </c>
      <c r="H136" s="163">
        <v>748.072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200</v>
      </c>
      <c r="AU136" s="161" t="s">
        <v>22</v>
      </c>
      <c r="AV136" s="13" t="s">
        <v>22</v>
      </c>
      <c r="AW136" s="13" t="s">
        <v>41</v>
      </c>
      <c r="AX136" s="13" t="s">
        <v>81</v>
      </c>
      <c r="AY136" s="161" t="s">
        <v>191</v>
      </c>
    </row>
    <row r="137" spans="2:51" s="13" customFormat="1" ht="10">
      <c r="B137" s="159"/>
      <c r="D137" s="160" t="s">
        <v>200</v>
      </c>
      <c r="E137" s="161" t="s">
        <v>3</v>
      </c>
      <c r="F137" s="162" t="s">
        <v>520</v>
      </c>
      <c r="H137" s="163">
        <v>133.861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200</v>
      </c>
      <c r="AU137" s="161" t="s">
        <v>22</v>
      </c>
      <c r="AV137" s="13" t="s">
        <v>22</v>
      </c>
      <c r="AW137" s="13" t="s">
        <v>41</v>
      </c>
      <c r="AX137" s="13" t="s">
        <v>81</v>
      </c>
      <c r="AY137" s="161" t="s">
        <v>191</v>
      </c>
    </row>
    <row r="138" spans="2:51" s="13" customFormat="1" ht="10">
      <c r="B138" s="159"/>
      <c r="D138" s="160" t="s">
        <v>200</v>
      </c>
      <c r="E138" s="161" t="s">
        <v>3</v>
      </c>
      <c r="F138" s="162" t="s">
        <v>521</v>
      </c>
      <c r="H138" s="163">
        <v>228.111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200</v>
      </c>
      <c r="AU138" s="161" t="s">
        <v>22</v>
      </c>
      <c r="AV138" s="13" t="s">
        <v>22</v>
      </c>
      <c r="AW138" s="13" t="s">
        <v>41</v>
      </c>
      <c r="AX138" s="13" t="s">
        <v>81</v>
      </c>
      <c r="AY138" s="161" t="s">
        <v>191</v>
      </c>
    </row>
    <row r="139" spans="2:51" s="13" customFormat="1" ht="10">
      <c r="B139" s="159"/>
      <c r="D139" s="160" t="s">
        <v>200</v>
      </c>
      <c r="E139" s="161" t="s">
        <v>3</v>
      </c>
      <c r="F139" s="162" t="s">
        <v>522</v>
      </c>
      <c r="H139" s="163">
        <v>82.563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200</v>
      </c>
      <c r="AU139" s="161" t="s">
        <v>22</v>
      </c>
      <c r="AV139" s="13" t="s">
        <v>22</v>
      </c>
      <c r="AW139" s="13" t="s">
        <v>41</v>
      </c>
      <c r="AX139" s="13" t="s">
        <v>81</v>
      </c>
      <c r="AY139" s="161" t="s">
        <v>191</v>
      </c>
    </row>
    <row r="140" spans="2:51" s="14" customFormat="1" ht="10">
      <c r="B140" s="168"/>
      <c r="D140" s="160" t="s">
        <v>200</v>
      </c>
      <c r="E140" s="169" t="s">
        <v>3</v>
      </c>
      <c r="F140" s="170" t="s">
        <v>205</v>
      </c>
      <c r="H140" s="171">
        <v>1192.607</v>
      </c>
      <c r="I140" s="172"/>
      <c r="L140" s="168"/>
      <c r="M140" s="173"/>
      <c r="N140" s="174"/>
      <c r="O140" s="174"/>
      <c r="P140" s="174"/>
      <c r="Q140" s="174"/>
      <c r="R140" s="174"/>
      <c r="S140" s="174"/>
      <c r="T140" s="175"/>
      <c r="AT140" s="169" t="s">
        <v>200</v>
      </c>
      <c r="AU140" s="169" t="s">
        <v>22</v>
      </c>
      <c r="AV140" s="14" t="s">
        <v>198</v>
      </c>
      <c r="AW140" s="14" t="s">
        <v>41</v>
      </c>
      <c r="AX140" s="14" t="s">
        <v>88</v>
      </c>
      <c r="AY140" s="169" t="s">
        <v>191</v>
      </c>
    </row>
    <row r="141" spans="1:65" s="2" customFormat="1" ht="24.15" customHeight="1">
      <c r="A141" s="35"/>
      <c r="B141" s="145"/>
      <c r="C141" s="146" t="s">
        <v>287</v>
      </c>
      <c r="D141" s="146" t="s">
        <v>193</v>
      </c>
      <c r="E141" s="147" t="s">
        <v>282</v>
      </c>
      <c r="F141" s="148" t="s">
        <v>283</v>
      </c>
      <c r="G141" s="149" t="s">
        <v>196</v>
      </c>
      <c r="H141" s="150">
        <v>1114.933</v>
      </c>
      <c r="I141" s="151"/>
      <c r="J141" s="152">
        <f>ROUND(I141*H141,2)</f>
        <v>0</v>
      </c>
      <c r="K141" s="148" t="s">
        <v>197</v>
      </c>
      <c r="L141" s="36"/>
      <c r="M141" s="153" t="s">
        <v>3</v>
      </c>
      <c r="N141" s="154" t="s">
        <v>52</v>
      </c>
      <c r="O141" s="56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198</v>
      </c>
      <c r="AT141" s="157" t="s">
        <v>193</v>
      </c>
      <c r="AU141" s="157" t="s">
        <v>22</v>
      </c>
      <c r="AY141" s="19" t="s">
        <v>191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88</v>
      </c>
      <c r="BK141" s="158">
        <f>ROUND(I141*H141,2)</f>
        <v>0</v>
      </c>
      <c r="BL141" s="19" t="s">
        <v>198</v>
      </c>
      <c r="BM141" s="157" t="s">
        <v>523</v>
      </c>
    </row>
    <row r="142" spans="2:51" s="13" customFormat="1" ht="10">
      <c r="B142" s="159"/>
      <c r="D142" s="160" t="s">
        <v>200</v>
      </c>
      <c r="E142" s="161" t="s">
        <v>3</v>
      </c>
      <c r="F142" s="162" t="s">
        <v>524</v>
      </c>
      <c r="H142" s="163">
        <v>1114.933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200</v>
      </c>
      <c r="AU142" s="161" t="s">
        <v>22</v>
      </c>
      <c r="AV142" s="13" t="s">
        <v>22</v>
      </c>
      <c r="AW142" s="13" t="s">
        <v>41</v>
      </c>
      <c r="AX142" s="13" t="s">
        <v>88</v>
      </c>
      <c r="AY142" s="161" t="s">
        <v>191</v>
      </c>
    </row>
    <row r="143" spans="2:63" s="12" customFormat="1" ht="22.75" customHeight="1">
      <c r="B143" s="132"/>
      <c r="D143" s="133" t="s">
        <v>80</v>
      </c>
      <c r="E143" s="143" t="s">
        <v>225</v>
      </c>
      <c r="F143" s="143" t="s">
        <v>300</v>
      </c>
      <c r="I143" s="135"/>
      <c r="J143" s="144">
        <f>BK143</f>
        <v>0</v>
      </c>
      <c r="L143" s="132"/>
      <c r="M143" s="137"/>
      <c r="N143" s="138"/>
      <c r="O143" s="138"/>
      <c r="P143" s="139">
        <f>SUM(P144:P199)</f>
        <v>0</v>
      </c>
      <c r="Q143" s="138"/>
      <c r="R143" s="139">
        <f>SUM(R144:R199)</f>
        <v>1547.3775528</v>
      </c>
      <c r="S143" s="138"/>
      <c r="T143" s="140">
        <f>SUM(T144:T199)</f>
        <v>0</v>
      </c>
      <c r="AR143" s="133" t="s">
        <v>88</v>
      </c>
      <c r="AT143" s="141" t="s">
        <v>80</v>
      </c>
      <c r="AU143" s="141" t="s">
        <v>88</v>
      </c>
      <c r="AY143" s="133" t="s">
        <v>191</v>
      </c>
      <c r="BK143" s="142">
        <f>SUM(BK144:BK199)</f>
        <v>0</v>
      </c>
    </row>
    <row r="144" spans="1:65" s="2" customFormat="1" ht="24.15" customHeight="1">
      <c r="A144" s="35"/>
      <c r="B144" s="145"/>
      <c r="C144" s="146" t="s">
        <v>9</v>
      </c>
      <c r="D144" s="146" t="s">
        <v>193</v>
      </c>
      <c r="E144" s="147" t="s">
        <v>302</v>
      </c>
      <c r="F144" s="148" t="s">
        <v>303</v>
      </c>
      <c r="G144" s="149" t="s">
        <v>196</v>
      </c>
      <c r="H144" s="150">
        <v>1192.607</v>
      </c>
      <c r="I144" s="151"/>
      <c r="J144" s="152">
        <f>ROUND(I144*H144,2)</f>
        <v>0</v>
      </c>
      <c r="K144" s="148" t="s">
        <v>197</v>
      </c>
      <c r="L144" s="36"/>
      <c r="M144" s="153" t="s">
        <v>3</v>
      </c>
      <c r="N144" s="154" t="s">
        <v>52</v>
      </c>
      <c r="O144" s="56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198</v>
      </c>
      <c r="AT144" s="157" t="s">
        <v>193</v>
      </c>
      <c r="AU144" s="157" t="s">
        <v>22</v>
      </c>
      <c r="AY144" s="19" t="s">
        <v>191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198</v>
      </c>
      <c r="BM144" s="157" t="s">
        <v>525</v>
      </c>
    </row>
    <row r="145" spans="1:47" s="2" customFormat="1" ht="18">
      <c r="A145" s="35"/>
      <c r="B145" s="36"/>
      <c r="C145" s="35"/>
      <c r="D145" s="160" t="s">
        <v>229</v>
      </c>
      <c r="E145" s="35"/>
      <c r="F145" s="176" t="s">
        <v>526</v>
      </c>
      <c r="G145" s="35"/>
      <c r="H145" s="35"/>
      <c r="I145" s="177"/>
      <c r="J145" s="35"/>
      <c r="K145" s="35"/>
      <c r="L145" s="36"/>
      <c r="M145" s="178"/>
      <c r="N145" s="179"/>
      <c r="O145" s="56"/>
      <c r="P145" s="56"/>
      <c r="Q145" s="56"/>
      <c r="R145" s="56"/>
      <c r="S145" s="56"/>
      <c r="T145" s="57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9" t="s">
        <v>229</v>
      </c>
      <c r="AU145" s="19" t="s">
        <v>22</v>
      </c>
    </row>
    <row r="146" spans="2:51" s="13" customFormat="1" ht="10">
      <c r="B146" s="159"/>
      <c r="D146" s="160" t="s">
        <v>200</v>
      </c>
      <c r="E146" s="161" t="s">
        <v>3</v>
      </c>
      <c r="F146" s="162" t="s">
        <v>519</v>
      </c>
      <c r="H146" s="163">
        <v>748.072</v>
      </c>
      <c r="I146" s="164"/>
      <c r="L146" s="159"/>
      <c r="M146" s="165"/>
      <c r="N146" s="166"/>
      <c r="O146" s="166"/>
      <c r="P146" s="166"/>
      <c r="Q146" s="166"/>
      <c r="R146" s="166"/>
      <c r="S146" s="166"/>
      <c r="T146" s="167"/>
      <c r="AT146" s="161" t="s">
        <v>200</v>
      </c>
      <c r="AU146" s="161" t="s">
        <v>22</v>
      </c>
      <c r="AV146" s="13" t="s">
        <v>22</v>
      </c>
      <c r="AW146" s="13" t="s">
        <v>41</v>
      </c>
      <c r="AX146" s="13" t="s">
        <v>81</v>
      </c>
      <c r="AY146" s="161" t="s">
        <v>191</v>
      </c>
    </row>
    <row r="147" spans="2:51" s="13" customFormat="1" ht="10">
      <c r="B147" s="159"/>
      <c r="D147" s="160" t="s">
        <v>200</v>
      </c>
      <c r="E147" s="161" t="s">
        <v>3</v>
      </c>
      <c r="F147" s="162" t="s">
        <v>520</v>
      </c>
      <c r="H147" s="163">
        <v>133.861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200</v>
      </c>
      <c r="AU147" s="161" t="s">
        <v>22</v>
      </c>
      <c r="AV147" s="13" t="s">
        <v>22</v>
      </c>
      <c r="AW147" s="13" t="s">
        <v>41</v>
      </c>
      <c r="AX147" s="13" t="s">
        <v>81</v>
      </c>
      <c r="AY147" s="161" t="s">
        <v>191</v>
      </c>
    </row>
    <row r="148" spans="2:51" s="13" customFormat="1" ht="10">
      <c r="B148" s="159"/>
      <c r="D148" s="160" t="s">
        <v>200</v>
      </c>
      <c r="E148" s="161" t="s">
        <v>3</v>
      </c>
      <c r="F148" s="162" t="s">
        <v>521</v>
      </c>
      <c r="H148" s="163">
        <v>228.111</v>
      </c>
      <c r="I148" s="164"/>
      <c r="L148" s="159"/>
      <c r="M148" s="165"/>
      <c r="N148" s="166"/>
      <c r="O148" s="166"/>
      <c r="P148" s="166"/>
      <c r="Q148" s="166"/>
      <c r="R148" s="166"/>
      <c r="S148" s="166"/>
      <c r="T148" s="167"/>
      <c r="AT148" s="161" t="s">
        <v>200</v>
      </c>
      <c r="AU148" s="161" t="s">
        <v>22</v>
      </c>
      <c r="AV148" s="13" t="s">
        <v>22</v>
      </c>
      <c r="AW148" s="13" t="s">
        <v>41</v>
      </c>
      <c r="AX148" s="13" t="s">
        <v>81</v>
      </c>
      <c r="AY148" s="161" t="s">
        <v>191</v>
      </c>
    </row>
    <row r="149" spans="2:51" s="13" customFormat="1" ht="10">
      <c r="B149" s="159"/>
      <c r="D149" s="160" t="s">
        <v>200</v>
      </c>
      <c r="E149" s="161" t="s">
        <v>3</v>
      </c>
      <c r="F149" s="162" t="s">
        <v>522</v>
      </c>
      <c r="H149" s="163">
        <v>82.563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200</v>
      </c>
      <c r="AU149" s="161" t="s">
        <v>22</v>
      </c>
      <c r="AV149" s="13" t="s">
        <v>22</v>
      </c>
      <c r="AW149" s="13" t="s">
        <v>41</v>
      </c>
      <c r="AX149" s="13" t="s">
        <v>81</v>
      </c>
      <c r="AY149" s="161" t="s">
        <v>191</v>
      </c>
    </row>
    <row r="150" spans="2:51" s="14" customFormat="1" ht="10">
      <c r="B150" s="168"/>
      <c r="D150" s="160" t="s">
        <v>200</v>
      </c>
      <c r="E150" s="169" t="s">
        <v>3</v>
      </c>
      <c r="F150" s="170" t="s">
        <v>205</v>
      </c>
      <c r="H150" s="171">
        <v>1192.607</v>
      </c>
      <c r="I150" s="172"/>
      <c r="L150" s="168"/>
      <c r="M150" s="173"/>
      <c r="N150" s="174"/>
      <c r="O150" s="174"/>
      <c r="P150" s="174"/>
      <c r="Q150" s="174"/>
      <c r="R150" s="174"/>
      <c r="S150" s="174"/>
      <c r="T150" s="175"/>
      <c r="AT150" s="169" t="s">
        <v>200</v>
      </c>
      <c r="AU150" s="169" t="s">
        <v>22</v>
      </c>
      <c r="AV150" s="14" t="s">
        <v>198</v>
      </c>
      <c r="AW150" s="14" t="s">
        <v>41</v>
      </c>
      <c r="AX150" s="14" t="s">
        <v>88</v>
      </c>
      <c r="AY150" s="169" t="s">
        <v>191</v>
      </c>
    </row>
    <row r="151" spans="1:65" s="2" customFormat="1" ht="14.4" customHeight="1">
      <c r="A151" s="35"/>
      <c r="B151" s="145"/>
      <c r="C151" s="180" t="s">
        <v>296</v>
      </c>
      <c r="D151" s="180" t="s">
        <v>264</v>
      </c>
      <c r="E151" s="181" t="s">
        <v>265</v>
      </c>
      <c r="F151" s="182" t="s">
        <v>266</v>
      </c>
      <c r="G151" s="183" t="s">
        <v>252</v>
      </c>
      <c r="H151" s="184">
        <v>787.123</v>
      </c>
      <c r="I151" s="185"/>
      <c r="J151" s="186">
        <f>ROUND(I151*H151,2)</f>
        <v>0</v>
      </c>
      <c r="K151" s="182" t="s">
        <v>197</v>
      </c>
      <c r="L151" s="187"/>
      <c r="M151" s="188" t="s">
        <v>3</v>
      </c>
      <c r="N151" s="189" t="s">
        <v>52</v>
      </c>
      <c r="O151" s="56"/>
      <c r="P151" s="155">
        <f>O151*H151</f>
        <v>0</v>
      </c>
      <c r="Q151" s="155">
        <v>1</v>
      </c>
      <c r="R151" s="155">
        <f>Q151*H151</f>
        <v>787.123</v>
      </c>
      <c r="S151" s="155">
        <v>0</v>
      </c>
      <c r="T151" s="15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57" t="s">
        <v>244</v>
      </c>
      <c r="AT151" s="157" t="s">
        <v>264</v>
      </c>
      <c r="AU151" s="157" t="s">
        <v>22</v>
      </c>
      <c r="AY151" s="19" t="s">
        <v>191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9" t="s">
        <v>88</v>
      </c>
      <c r="BK151" s="158">
        <f>ROUND(I151*H151,2)</f>
        <v>0</v>
      </c>
      <c r="BL151" s="19" t="s">
        <v>198</v>
      </c>
      <c r="BM151" s="157" t="s">
        <v>527</v>
      </c>
    </row>
    <row r="152" spans="2:51" s="13" customFormat="1" ht="10">
      <c r="B152" s="159"/>
      <c r="D152" s="160" t="s">
        <v>200</v>
      </c>
      <c r="E152" s="161" t="s">
        <v>3</v>
      </c>
      <c r="F152" s="162" t="s">
        <v>528</v>
      </c>
      <c r="H152" s="163">
        <v>357.783</v>
      </c>
      <c r="I152" s="164"/>
      <c r="L152" s="159"/>
      <c r="M152" s="165"/>
      <c r="N152" s="166"/>
      <c r="O152" s="166"/>
      <c r="P152" s="166"/>
      <c r="Q152" s="166"/>
      <c r="R152" s="166"/>
      <c r="S152" s="166"/>
      <c r="T152" s="167"/>
      <c r="AT152" s="161" t="s">
        <v>200</v>
      </c>
      <c r="AU152" s="161" t="s">
        <v>22</v>
      </c>
      <c r="AV152" s="13" t="s">
        <v>22</v>
      </c>
      <c r="AW152" s="13" t="s">
        <v>41</v>
      </c>
      <c r="AX152" s="13" t="s">
        <v>81</v>
      </c>
      <c r="AY152" s="161" t="s">
        <v>191</v>
      </c>
    </row>
    <row r="153" spans="2:51" s="13" customFormat="1" ht="10">
      <c r="B153" s="159"/>
      <c r="D153" s="160" t="s">
        <v>200</v>
      </c>
      <c r="E153" s="161" t="s">
        <v>3</v>
      </c>
      <c r="F153" s="162" t="s">
        <v>529</v>
      </c>
      <c r="H153" s="163">
        <v>787.123</v>
      </c>
      <c r="I153" s="164"/>
      <c r="L153" s="159"/>
      <c r="M153" s="165"/>
      <c r="N153" s="166"/>
      <c r="O153" s="166"/>
      <c r="P153" s="166"/>
      <c r="Q153" s="166"/>
      <c r="R153" s="166"/>
      <c r="S153" s="166"/>
      <c r="T153" s="167"/>
      <c r="AT153" s="161" t="s">
        <v>200</v>
      </c>
      <c r="AU153" s="161" t="s">
        <v>22</v>
      </c>
      <c r="AV153" s="13" t="s">
        <v>22</v>
      </c>
      <c r="AW153" s="13" t="s">
        <v>41</v>
      </c>
      <c r="AX153" s="13" t="s">
        <v>88</v>
      </c>
      <c r="AY153" s="161" t="s">
        <v>191</v>
      </c>
    </row>
    <row r="154" spans="1:65" s="2" customFormat="1" ht="24.15" customHeight="1">
      <c r="A154" s="35"/>
      <c r="B154" s="145"/>
      <c r="C154" s="146" t="s">
        <v>301</v>
      </c>
      <c r="D154" s="146" t="s">
        <v>193</v>
      </c>
      <c r="E154" s="147" t="s">
        <v>530</v>
      </c>
      <c r="F154" s="148" t="s">
        <v>531</v>
      </c>
      <c r="G154" s="149" t="s">
        <v>196</v>
      </c>
      <c r="H154" s="150">
        <v>621.475</v>
      </c>
      <c r="I154" s="151"/>
      <c r="J154" s="152">
        <f>ROUND(I154*H154,2)</f>
        <v>0</v>
      </c>
      <c r="K154" s="148" t="s">
        <v>3</v>
      </c>
      <c r="L154" s="36"/>
      <c r="M154" s="153" t="s">
        <v>3</v>
      </c>
      <c r="N154" s="154" t="s">
        <v>52</v>
      </c>
      <c r="O154" s="56"/>
      <c r="P154" s="155">
        <f>O154*H154</f>
        <v>0</v>
      </c>
      <c r="Q154" s="155">
        <v>0.106</v>
      </c>
      <c r="R154" s="155">
        <f>Q154*H154</f>
        <v>65.87635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198</v>
      </c>
      <c r="AT154" s="157" t="s">
        <v>193</v>
      </c>
      <c r="AU154" s="157" t="s">
        <v>22</v>
      </c>
      <c r="AY154" s="19" t="s">
        <v>191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198</v>
      </c>
      <c r="BM154" s="157" t="s">
        <v>532</v>
      </c>
    </row>
    <row r="155" spans="2:51" s="13" customFormat="1" ht="10">
      <c r="B155" s="159"/>
      <c r="D155" s="160" t="s">
        <v>200</v>
      </c>
      <c r="E155" s="161" t="s">
        <v>3</v>
      </c>
      <c r="F155" s="162" t="s">
        <v>533</v>
      </c>
      <c r="H155" s="163">
        <v>621.475</v>
      </c>
      <c r="I155" s="164"/>
      <c r="L155" s="159"/>
      <c r="M155" s="165"/>
      <c r="N155" s="166"/>
      <c r="O155" s="166"/>
      <c r="P155" s="166"/>
      <c r="Q155" s="166"/>
      <c r="R155" s="166"/>
      <c r="S155" s="166"/>
      <c r="T155" s="167"/>
      <c r="AT155" s="161" t="s">
        <v>200</v>
      </c>
      <c r="AU155" s="161" t="s">
        <v>22</v>
      </c>
      <c r="AV155" s="13" t="s">
        <v>22</v>
      </c>
      <c r="AW155" s="13" t="s">
        <v>41</v>
      </c>
      <c r="AX155" s="13" t="s">
        <v>88</v>
      </c>
      <c r="AY155" s="161" t="s">
        <v>191</v>
      </c>
    </row>
    <row r="156" spans="1:65" s="2" customFormat="1" ht="24.15" customHeight="1">
      <c r="A156" s="35"/>
      <c r="B156" s="145"/>
      <c r="C156" s="146" t="s">
        <v>306</v>
      </c>
      <c r="D156" s="146" t="s">
        <v>193</v>
      </c>
      <c r="E156" s="147" t="s">
        <v>534</v>
      </c>
      <c r="F156" s="148" t="s">
        <v>535</v>
      </c>
      <c r="G156" s="149" t="s">
        <v>196</v>
      </c>
      <c r="H156" s="150">
        <v>661.756</v>
      </c>
      <c r="I156" s="151"/>
      <c r="J156" s="152">
        <f>ROUND(I156*H156,2)</f>
        <v>0</v>
      </c>
      <c r="K156" s="148" t="s">
        <v>197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0.1395</v>
      </c>
      <c r="R156" s="155">
        <f>Q156*H156</f>
        <v>92.31496200000001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198</v>
      </c>
      <c r="AT156" s="157" t="s">
        <v>193</v>
      </c>
      <c r="AU156" s="157" t="s">
        <v>22</v>
      </c>
      <c r="AY156" s="19" t="s">
        <v>191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198</v>
      </c>
      <c r="BM156" s="157" t="s">
        <v>536</v>
      </c>
    </row>
    <row r="157" spans="2:51" s="13" customFormat="1" ht="10">
      <c r="B157" s="159"/>
      <c r="D157" s="160" t="s">
        <v>200</v>
      </c>
      <c r="E157" s="161" t="s">
        <v>3</v>
      </c>
      <c r="F157" s="162" t="s">
        <v>537</v>
      </c>
      <c r="H157" s="163">
        <v>661.756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200</v>
      </c>
      <c r="AU157" s="161" t="s">
        <v>22</v>
      </c>
      <c r="AV157" s="13" t="s">
        <v>22</v>
      </c>
      <c r="AW157" s="13" t="s">
        <v>41</v>
      </c>
      <c r="AX157" s="13" t="s">
        <v>88</v>
      </c>
      <c r="AY157" s="161" t="s">
        <v>191</v>
      </c>
    </row>
    <row r="158" spans="1:65" s="2" customFormat="1" ht="14.4" customHeight="1">
      <c r="A158" s="35"/>
      <c r="B158" s="145"/>
      <c r="C158" s="146" t="s">
        <v>310</v>
      </c>
      <c r="D158" s="146" t="s">
        <v>193</v>
      </c>
      <c r="E158" s="147" t="s">
        <v>538</v>
      </c>
      <c r="F158" s="148" t="s">
        <v>539</v>
      </c>
      <c r="G158" s="149" t="s">
        <v>196</v>
      </c>
      <c r="H158" s="150">
        <v>748.072</v>
      </c>
      <c r="I158" s="151"/>
      <c r="J158" s="152">
        <f>ROUND(I158*H158,2)</f>
        <v>0</v>
      </c>
      <c r="K158" s="148" t="s">
        <v>197</v>
      </c>
      <c r="L158" s="36"/>
      <c r="M158" s="153" t="s">
        <v>3</v>
      </c>
      <c r="N158" s="154" t="s">
        <v>52</v>
      </c>
      <c r="O158" s="56"/>
      <c r="P158" s="155">
        <f>O158*H158</f>
        <v>0</v>
      </c>
      <c r="Q158" s="155">
        <v>0.322</v>
      </c>
      <c r="R158" s="155">
        <f>Q158*H158</f>
        <v>240.879184</v>
      </c>
      <c r="S158" s="155">
        <v>0</v>
      </c>
      <c r="T158" s="1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198</v>
      </c>
      <c r="AT158" s="157" t="s">
        <v>193</v>
      </c>
      <c r="AU158" s="157" t="s">
        <v>22</v>
      </c>
      <c r="AY158" s="19" t="s">
        <v>191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88</v>
      </c>
      <c r="BK158" s="158">
        <f>ROUND(I158*H158,2)</f>
        <v>0</v>
      </c>
      <c r="BL158" s="19" t="s">
        <v>198</v>
      </c>
      <c r="BM158" s="157" t="s">
        <v>540</v>
      </c>
    </row>
    <row r="159" spans="1:47" s="2" customFormat="1" ht="18">
      <c r="A159" s="35"/>
      <c r="B159" s="36"/>
      <c r="C159" s="35"/>
      <c r="D159" s="160" t="s">
        <v>229</v>
      </c>
      <c r="E159" s="35"/>
      <c r="F159" s="176" t="s">
        <v>541</v>
      </c>
      <c r="G159" s="35"/>
      <c r="H159" s="35"/>
      <c r="I159" s="177"/>
      <c r="J159" s="35"/>
      <c r="K159" s="35"/>
      <c r="L159" s="36"/>
      <c r="M159" s="178"/>
      <c r="N159" s="179"/>
      <c r="O159" s="56"/>
      <c r="P159" s="56"/>
      <c r="Q159" s="56"/>
      <c r="R159" s="56"/>
      <c r="S159" s="56"/>
      <c r="T159" s="57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9" t="s">
        <v>229</v>
      </c>
      <c r="AU159" s="19" t="s">
        <v>22</v>
      </c>
    </row>
    <row r="160" spans="2:51" s="13" customFormat="1" ht="10">
      <c r="B160" s="159"/>
      <c r="D160" s="160" t="s">
        <v>200</v>
      </c>
      <c r="E160" s="161" t="s">
        <v>3</v>
      </c>
      <c r="F160" s="162" t="s">
        <v>519</v>
      </c>
      <c r="H160" s="163">
        <v>748.072</v>
      </c>
      <c r="I160" s="164"/>
      <c r="L160" s="159"/>
      <c r="M160" s="165"/>
      <c r="N160" s="166"/>
      <c r="O160" s="166"/>
      <c r="P160" s="166"/>
      <c r="Q160" s="166"/>
      <c r="R160" s="166"/>
      <c r="S160" s="166"/>
      <c r="T160" s="167"/>
      <c r="AT160" s="161" t="s">
        <v>200</v>
      </c>
      <c r="AU160" s="161" t="s">
        <v>22</v>
      </c>
      <c r="AV160" s="13" t="s">
        <v>22</v>
      </c>
      <c r="AW160" s="13" t="s">
        <v>41</v>
      </c>
      <c r="AX160" s="13" t="s">
        <v>88</v>
      </c>
      <c r="AY160" s="161" t="s">
        <v>191</v>
      </c>
    </row>
    <row r="161" spans="1:65" s="2" customFormat="1" ht="14.4" customHeight="1">
      <c r="A161" s="35"/>
      <c r="B161" s="145"/>
      <c r="C161" s="146" t="s">
        <v>315</v>
      </c>
      <c r="D161" s="146" t="s">
        <v>193</v>
      </c>
      <c r="E161" s="147" t="s">
        <v>328</v>
      </c>
      <c r="F161" s="148" t="s">
        <v>329</v>
      </c>
      <c r="G161" s="149" t="s">
        <v>196</v>
      </c>
      <c r="H161" s="150">
        <v>444.535</v>
      </c>
      <c r="I161" s="151"/>
      <c r="J161" s="152">
        <f>ROUND(I161*H161,2)</f>
        <v>0</v>
      </c>
      <c r="K161" s="148" t="s">
        <v>197</v>
      </c>
      <c r="L161" s="36"/>
      <c r="M161" s="153" t="s">
        <v>3</v>
      </c>
      <c r="N161" s="154" t="s">
        <v>52</v>
      </c>
      <c r="O161" s="56"/>
      <c r="P161" s="155">
        <f>O161*H161</f>
        <v>0</v>
      </c>
      <c r="Q161" s="155">
        <v>0.575</v>
      </c>
      <c r="R161" s="155">
        <f>Q161*H161</f>
        <v>255.60762499999998</v>
      </c>
      <c r="S161" s="155">
        <v>0</v>
      </c>
      <c r="T161" s="15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7" t="s">
        <v>198</v>
      </c>
      <c r="AT161" s="157" t="s">
        <v>193</v>
      </c>
      <c r="AU161" s="157" t="s">
        <v>22</v>
      </c>
      <c r="AY161" s="19" t="s">
        <v>191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9" t="s">
        <v>88</v>
      </c>
      <c r="BK161" s="158">
        <f>ROUND(I161*H161,2)</f>
        <v>0</v>
      </c>
      <c r="BL161" s="19" t="s">
        <v>198</v>
      </c>
      <c r="BM161" s="157" t="s">
        <v>542</v>
      </c>
    </row>
    <row r="162" spans="1:47" s="2" customFormat="1" ht="18">
      <c r="A162" s="35"/>
      <c r="B162" s="36"/>
      <c r="C162" s="35"/>
      <c r="D162" s="160" t="s">
        <v>229</v>
      </c>
      <c r="E162" s="35"/>
      <c r="F162" s="176" t="s">
        <v>314</v>
      </c>
      <c r="G162" s="35"/>
      <c r="H162" s="35"/>
      <c r="I162" s="177"/>
      <c r="J162" s="35"/>
      <c r="K162" s="35"/>
      <c r="L162" s="36"/>
      <c r="M162" s="178"/>
      <c r="N162" s="179"/>
      <c r="O162" s="56"/>
      <c r="P162" s="56"/>
      <c r="Q162" s="56"/>
      <c r="R162" s="56"/>
      <c r="S162" s="56"/>
      <c r="T162" s="57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9" t="s">
        <v>229</v>
      </c>
      <c r="AU162" s="19" t="s">
        <v>22</v>
      </c>
    </row>
    <row r="163" spans="2:51" s="13" customFormat="1" ht="10">
      <c r="B163" s="159"/>
      <c r="D163" s="160" t="s">
        <v>200</v>
      </c>
      <c r="E163" s="161" t="s">
        <v>3</v>
      </c>
      <c r="F163" s="162" t="s">
        <v>520</v>
      </c>
      <c r="H163" s="163">
        <v>133.861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200</v>
      </c>
      <c r="AU163" s="161" t="s">
        <v>22</v>
      </c>
      <c r="AV163" s="13" t="s">
        <v>22</v>
      </c>
      <c r="AW163" s="13" t="s">
        <v>41</v>
      </c>
      <c r="AX163" s="13" t="s">
        <v>81</v>
      </c>
      <c r="AY163" s="161" t="s">
        <v>191</v>
      </c>
    </row>
    <row r="164" spans="2:51" s="13" customFormat="1" ht="10">
      <c r="B164" s="159"/>
      <c r="D164" s="160" t="s">
        <v>200</v>
      </c>
      <c r="E164" s="161" t="s">
        <v>3</v>
      </c>
      <c r="F164" s="162" t="s">
        <v>521</v>
      </c>
      <c r="H164" s="163">
        <v>228.111</v>
      </c>
      <c r="I164" s="164"/>
      <c r="L164" s="159"/>
      <c r="M164" s="165"/>
      <c r="N164" s="166"/>
      <c r="O164" s="166"/>
      <c r="P164" s="166"/>
      <c r="Q164" s="166"/>
      <c r="R164" s="166"/>
      <c r="S164" s="166"/>
      <c r="T164" s="167"/>
      <c r="AT164" s="161" t="s">
        <v>200</v>
      </c>
      <c r="AU164" s="161" t="s">
        <v>22</v>
      </c>
      <c r="AV164" s="13" t="s">
        <v>22</v>
      </c>
      <c r="AW164" s="13" t="s">
        <v>41</v>
      </c>
      <c r="AX164" s="13" t="s">
        <v>81</v>
      </c>
      <c r="AY164" s="161" t="s">
        <v>191</v>
      </c>
    </row>
    <row r="165" spans="2:51" s="13" customFormat="1" ht="10">
      <c r="B165" s="159"/>
      <c r="D165" s="160" t="s">
        <v>200</v>
      </c>
      <c r="E165" s="161" t="s">
        <v>3</v>
      </c>
      <c r="F165" s="162" t="s">
        <v>522</v>
      </c>
      <c r="H165" s="163">
        <v>82.563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200</v>
      </c>
      <c r="AU165" s="161" t="s">
        <v>22</v>
      </c>
      <c r="AV165" s="13" t="s">
        <v>22</v>
      </c>
      <c r="AW165" s="13" t="s">
        <v>41</v>
      </c>
      <c r="AX165" s="13" t="s">
        <v>81</v>
      </c>
      <c r="AY165" s="161" t="s">
        <v>191</v>
      </c>
    </row>
    <row r="166" spans="2:51" s="14" customFormat="1" ht="10">
      <c r="B166" s="168"/>
      <c r="D166" s="160" t="s">
        <v>200</v>
      </c>
      <c r="E166" s="169" t="s">
        <v>3</v>
      </c>
      <c r="F166" s="170" t="s">
        <v>205</v>
      </c>
      <c r="H166" s="171">
        <v>444.53499999999997</v>
      </c>
      <c r="I166" s="172"/>
      <c r="L166" s="168"/>
      <c r="M166" s="173"/>
      <c r="N166" s="174"/>
      <c r="O166" s="174"/>
      <c r="P166" s="174"/>
      <c r="Q166" s="174"/>
      <c r="R166" s="174"/>
      <c r="S166" s="174"/>
      <c r="T166" s="175"/>
      <c r="AT166" s="169" t="s">
        <v>200</v>
      </c>
      <c r="AU166" s="169" t="s">
        <v>22</v>
      </c>
      <c r="AV166" s="14" t="s">
        <v>198</v>
      </c>
      <c r="AW166" s="14" t="s">
        <v>41</v>
      </c>
      <c r="AX166" s="14" t="s">
        <v>88</v>
      </c>
      <c r="AY166" s="169" t="s">
        <v>191</v>
      </c>
    </row>
    <row r="167" spans="1:65" s="2" customFormat="1" ht="24.15" customHeight="1">
      <c r="A167" s="35"/>
      <c r="B167" s="145"/>
      <c r="C167" s="146" t="s">
        <v>8</v>
      </c>
      <c r="D167" s="146" t="s">
        <v>193</v>
      </c>
      <c r="E167" s="147" t="s">
        <v>543</v>
      </c>
      <c r="F167" s="148" t="s">
        <v>544</v>
      </c>
      <c r="G167" s="149" t="s">
        <v>196</v>
      </c>
      <c r="H167" s="150">
        <v>575.44</v>
      </c>
      <c r="I167" s="151"/>
      <c r="J167" s="152">
        <f>ROUND(I167*H167,2)</f>
        <v>0</v>
      </c>
      <c r="K167" s="148" t="s">
        <v>3</v>
      </c>
      <c r="L167" s="36"/>
      <c r="M167" s="153" t="s">
        <v>3</v>
      </c>
      <c r="N167" s="154" t="s">
        <v>52</v>
      </c>
      <c r="O167" s="56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198</v>
      </c>
      <c r="AT167" s="157" t="s">
        <v>193</v>
      </c>
      <c r="AU167" s="157" t="s">
        <v>22</v>
      </c>
      <c r="AY167" s="19" t="s">
        <v>191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9" t="s">
        <v>88</v>
      </c>
      <c r="BK167" s="158">
        <f>ROUND(I167*H167,2)</f>
        <v>0</v>
      </c>
      <c r="BL167" s="19" t="s">
        <v>198</v>
      </c>
      <c r="BM167" s="157" t="s">
        <v>545</v>
      </c>
    </row>
    <row r="168" spans="1:47" s="2" customFormat="1" ht="18">
      <c r="A168" s="35"/>
      <c r="B168" s="36"/>
      <c r="C168" s="35"/>
      <c r="D168" s="160" t="s">
        <v>229</v>
      </c>
      <c r="E168" s="35"/>
      <c r="F168" s="176" t="s">
        <v>546</v>
      </c>
      <c r="G168" s="35"/>
      <c r="H168" s="35"/>
      <c r="I168" s="177"/>
      <c r="J168" s="35"/>
      <c r="K168" s="35"/>
      <c r="L168" s="36"/>
      <c r="M168" s="178"/>
      <c r="N168" s="179"/>
      <c r="O168" s="56"/>
      <c r="P168" s="56"/>
      <c r="Q168" s="56"/>
      <c r="R168" s="56"/>
      <c r="S168" s="56"/>
      <c r="T168" s="57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9" t="s">
        <v>229</v>
      </c>
      <c r="AU168" s="19" t="s">
        <v>22</v>
      </c>
    </row>
    <row r="169" spans="2:51" s="13" customFormat="1" ht="10">
      <c r="B169" s="159"/>
      <c r="D169" s="160" t="s">
        <v>200</v>
      </c>
      <c r="E169" s="161" t="s">
        <v>3</v>
      </c>
      <c r="F169" s="162" t="s">
        <v>547</v>
      </c>
      <c r="H169" s="163">
        <v>575.44</v>
      </c>
      <c r="I169" s="164"/>
      <c r="L169" s="159"/>
      <c r="M169" s="165"/>
      <c r="N169" s="166"/>
      <c r="O169" s="166"/>
      <c r="P169" s="166"/>
      <c r="Q169" s="166"/>
      <c r="R169" s="166"/>
      <c r="S169" s="166"/>
      <c r="T169" s="167"/>
      <c r="AT169" s="161" t="s">
        <v>200</v>
      </c>
      <c r="AU169" s="161" t="s">
        <v>22</v>
      </c>
      <c r="AV169" s="13" t="s">
        <v>22</v>
      </c>
      <c r="AW169" s="13" t="s">
        <v>41</v>
      </c>
      <c r="AX169" s="13" t="s">
        <v>88</v>
      </c>
      <c r="AY169" s="161" t="s">
        <v>191</v>
      </c>
    </row>
    <row r="170" spans="1:65" s="2" customFormat="1" ht="14.4" customHeight="1">
      <c r="A170" s="35"/>
      <c r="B170" s="145"/>
      <c r="C170" s="180" t="s">
        <v>327</v>
      </c>
      <c r="D170" s="180" t="s">
        <v>264</v>
      </c>
      <c r="E170" s="181" t="s">
        <v>548</v>
      </c>
      <c r="F170" s="182" t="s">
        <v>549</v>
      </c>
      <c r="G170" s="183" t="s">
        <v>252</v>
      </c>
      <c r="H170" s="184">
        <v>4.604</v>
      </c>
      <c r="I170" s="185"/>
      <c r="J170" s="186">
        <f>ROUND(I170*H170,2)</f>
        <v>0</v>
      </c>
      <c r="K170" s="182" t="s">
        <v>197</v>
      </c>
      <c r="L170" s="187"/>
      <c r="M170" s="188" t="s">
        <v>3</v>
      </c>
      <c r="N170" s="189" t="s">
        <v>52</v>
      </c>
      <c r="O170" s="56"/>
      <c r="P170" s="155">
        <f>O170*H170</f>
        <v>0</v>
      </c>
      <c r="Q170" s="155">
        <v>1</v>
      </c>
      <c r="R170" s="155">
        <f>Q170*H170</f>
        <v>4.604</v>
      </c>
      <c r="S170" s="155">
        <v>0</v>
      </c>
      <c r="T170" s="15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57" t="s">
        <v>244</v>
      </c>
      <c r="AT170" s="157" t="s">
        <v>264</v>
      </c>
      <c r="AU170" s="157" t="s">
        <v>22</v>
      </c>
      <c r="AY170" s="19" t="s">
        <v>191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9" t="s">
        <v>88</v>
      </c>
      <c r="BK170" s="158">
        <f>ROUND(I170*H170,2)</f>
        <v>0</v>
      </c>
      <c r="BL170" s="19" t="s">
        <v>198</v>
      </c>
      <c r="BM170" s="157" t="s">
        <v>550</v>
      </c>
    </row>
    <row r="171" spans="2:51" s="13" customFormat="1" ht="10">
      <c r="B171" s="159"/>
      <c r="D171" s="160" t="s">
        <v>200</v>
      </c>
      <c r="E171" s="161" t="s">
        <v>3</v>
      </c>
      <c r="F171" s="162" t="s">
        <v>551</v>
      </c>
      <c r="H171" s="163">
        <v>4.604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200</v>
      </c>
      <c r="AU171" s="161" t="s">
        <v>22</v>
      </c>
      <c r="AV171" s="13" t="s">
        <v>22</v>
      </c>
      <c r="AW171" s="13" t="s">
        <v>41</v>
      </c>
      <c r="AX171" s="13" t="s">
        <v>88</v>
      </c>
      <c r="AY171" s="161" t="s">
        <v>191</v>
      </c>
    </row>
    <row r="172" spans="1:65" s="2" customFormat="1" ht="14.4" customHeight="1">
      <c r="A172" s="35"/>
      <c r="B172" s="145"/>
      <c r="C172" s="146" t="s">
        <v>332</v>
      </c>
      <c r="D172" s="146" t="s">
        <v>193</v>
      </c>
      <c r="E172" s="147" t="s">
        <v>333</v>
      </c>
      <c r="F172" s="148" t="s">
        <v>334</v>
      </c>
      <c r="G172" s="149" t="s">
        <v>208</v>
      </c>
      <c r="H172" s="150">
        <v>254.74</v>
      </c>
      <c r="I172" s="151"/>
      <c r="J172" s="152">
        <f>ROUND(I172*H172,2)</f>
        <v>0</v>
      </c>
      <c r="K172" s="148" t="s">
        <v>197</v>
      </c>
      <c r="L172" s="36"/>
      <c r="M172" s="153" t="s">
        <v>3</v>
      </c>
      <c r="N172" s="154" t="s">
        <v>52</v>
      </c>
      <c r="O172" s="56"/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198</v>
      </c>
      <c r="AT172" s="157" t="s">
        <v>193</v>
      </c>
      <c r="AU172" s="157" t="s">
        <v>22</v>
      </c>
      <c r="AY172" s="19" t="s">
        <v>191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198</v>
      </c>
      <c r="BM172" s="157" t="s">
        <v>552</v>
      </c>
    </row>
    <row r="173" spans="2:51" s="13" customFormat="1" ht="10">
      <c r="B173" s="159"/>
      <c r="D173" s="160" t="s">
        <v>200</v>
      </c>
      <c r="E173" s="161" t="s">
        <v>3</v>
      </c>
      <c r="F173" s="162" t="s">
        <v>336</v>
      </c>
      <c r="H173" s="163">
        <v>203.75</v>
      </c>
      <c r="I173" s="164"/>
      <c r="L173" s="159"/>
      <c r="M173" s="165"/>
      <c r="N173" s="166"/>
      <c r="O173" s="166"/>
      <c r="P173" s="166"/>
      <c r="Q173" s="166"/>
      <c r="R173" s="166"/>
      <c r="S173" s="166"/>
      <c r="T173" s="167"/>
      <c r="AT173" s="161" t="s">
        <v>200</v>
      </c>
      <c r="AU173" s="161" t="s">
        <v>22</v>
      </c>
      <c r="AV173" s="13" t="s">
        <v>22</v>
      </c>
      <c r="AW173" s="13" t="s">
        <v>41</v>
      </c>
      <c r="AX173" s="13" t="s">
        <v>81</v>
      </c>
      <c r="AY173" s="161" t="s">
        <v>191</v>
      </c>
    </row>
    <row r="174" spans="2:51" s="13" customFormat="1" ht="10">
      <c r="B174" s="159"/>
      <c r="D174" s="160" t="s">
        <v>200</v>
      </c>
      <c r="E174" s="161" t="s">
        <v>3</v>
      </c>
      <c r="F174" s="162" t="s">
        <v>337</v>
      </c>
      <c r="H174" s="163">
        <v>13.54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200</v>
      </c>
      <c r="AU174" s="161" t="s">
        <v>22</v>
      </c>
      <c r="AV174" s="13" t="s">
        <v>22</v>
      </c>
      <c r="AW174" s="13" t="s">
        <v>41</v>
      </c>
      <c r="AX174" s="13" t="s">
        <v>81</v>
      </c>
      <c r="AY174" s="161" t="s">
        <v>191</v>
      </c>
    </row>
    <row r="175" spans="2:51" s="13" customFormat="1" ht="10">
      <c r="B175" s="159"/>
      <c r="D175" s="160" t="s">
        <v>200</v>
      </c>
      <c r="E175" s="161" t="s">
        <v>3</v>
      </c>
      <c r="F175" s="162" t="s">
        <v>338</v>
      </c>
      <c r="H175" s="163">
        <v>18.84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200</v>
      </c>
      <c r="AU175" s="161" t="s">
        <v>22</v>
      </c>
      <c r="AV175" s="13" t="s">
        <v>22</v>
      </c>
      <c r="AW175" s="13" t="s">
        <v>41</v>
      </c>
      <c r="AX175" s="13" t="s">
        <v>81</v>
      </c>
      <c r="AY175" s="161" t="s">
        <v>191</v>
      </c>
    </row>
    <row r="176" spans="2:51" s="13" customFormat="1" ht="10">
      <c r="B176" s="159"/>
      <c r="D176" s="160" t="s">
        <v>200</v>
      </c>
      <c r="E176" s="161" t="s">
        <v>3</v>
      </c>
      <c r="F176" s="162" t="s">
        <v>339</v>
      </c>
      <c r="H176" s="163">
        <v>18.61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200</v>
      </c>
      <c r="AU176" s="161" t="s">
        <v>22</v>
      </c>
      <c r="AV176" s="13" t="s">
        <v>22</v>
      </c>
      <c r="AW176" s="13" t="s">
        <v>41</v>
      </c>
      <c r="AX176" s="13" t="s">
        <v>81</v>
      </c>
      <c r="AY176" s="161" t="s">
        <v>191</v>
      </c>
    </row>
    <row r="177" spans="2:51" s="14" customFormat="1" ht="10">
      <c r="B177" s="168"/>
      <c r="D177" s="160" t="s">
        <v>200</v>
      </c>
      <c r="E177" s="169" t="s">
        <v>3</v>
      </c>
      <c r="F177" s="170" t="s">
        <v>205</v>
      </c>
      <c r="H177" s="171">
        <v>254.74</v>
      </c>
      <c r="I177" s="172"/>
      <c r="L177" s="168"/>
      <c r="M177" s="173"/>
      <c r="N177" s="174"/>
      <c r="O177" s="174"/>
      <c r="P177" s="174"/>
      <c r="Q177" s="174"/>
      <c r="R177" s="174"/>
      <c r="S177" s="174"/>
      <c r="T177" s="175"/>
      <c r="AT177" s="169" t="s">
        <v>200</v>
      </c>
      <c r="AU177" s="169" t="s">
        <v>22</v>
      </c>
      <c r="AV177" s="14" t="s">
        <v>198</v>
      </c>
      <c r="AW177" s="14" t="s">
        <v>41</v>
      </c>
      <c r="AX177" s="14" t="s">
        <v>88</v>
      </c>
      <c r="AY177" s="169" t="s">
        <v>191</v>
      </c>
    </row>
    <row r="178" spans="1:65" s="2" customFormat="1" ht="24.15" customHeight="1">
      <c r="A178" s="35"/>
      <c r="B178" s="145"/>
      <c r="C178" s="146" t="s">
        <v>340</v>
      </c>
      <c r="D178" s="146" t="s">
        <v>193</v>
      </c>
      <c r="E178" s="147" t="s">
        <v>553</v>
      </c>
      <c r="F178" s="148" t="s">
        <v>554</v>
      </c>
      <c r="G178" s="149" t="s">
        <v>196</v>
      </c>
      <c r="H178" s="150">
        <v>575.44</v>
      </c>
      <c r="I178" s="151"/>
      <c r="J178" s="152">
        <f>ROUND(I178*H178,2)</f>
        <v>0</v>
      </c>
      <c r="K178" s="148" t="s">
        <v>197</v>
      </c>
      <c r="L178" s="36"/>
      <c r="M178" s="153" t="s">
        <v>3</v>
      </c>
      <c r="N178" s="154" t="s">
        <v>52</v>
      </c>
      <c r="O178" s="56"/>
      <c r="P178" s="155">
        <f>O178*H178</f>
        <v>0</v>
      </c>
      <c r="Q178" s="155">
        <v>0.00524</v>
      </c>
      <c r="R178" s="155">
        <f>Q178*H178</f>
        <v>3.0153056</v>
      </c>
      <c r="S178" s="155">
        <v>0</v>
      </c>
      <c r="T178" s="15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57" t="s">
        <v>198</v>
      </c>
      <c r="AT178" s="157" t="s">
        <v>193</v>
      </c>
      <c r="AU178" s="157" t="s">
        <v>22</v>
      </c>
      <c r="AY178" s="19" t="s">
        <v>191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9" t="s">
        <v>88</v>
      </c>
      <c r="BK178" s="158">
        <f>ROUND(I178*H178,2)</f>
        <v>0</v>
      </c>
      <c r="BL178" s="19" t="s">
        <v>198</v>
      </c>
      <c r="BM178" s="157" t="s">
        <v>555</v>
      </c>
    </row>
    <row r="179" spans="1:47" s="2" customFormat="1" ht="18">
      <c r="A179" s="35"/>
      <c r="B179" s="36"/>
      <c r="C179" s="35"/>
      <c r="D179" s="160" t="s">
        <v>229</v>
      </c>
      <c r="E179" s="35"/>
      <c r="F179" s="176" t="s">
        <v>556</v>
      </c>
      <c r="G179" s="35"/>
      <c r="H179" s="35"/>
      <c r="I179" s="177"/>
      <c r="J179" s="35"/>
      <c r="K179" s="35"/>
      <c r="L179" s="36"/>
      <c r="M179" s="178"/>
      <c r="N179" s="179"/>
      <c r="O179" s="56"/>
      <c r="P179" s="56"/>
      <c r="Q179" s="56"/>
      <c r="R179" s="56"/>
      <c r="S179" s="56"/>
      <c r="T179" s="57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9" t="s">
        <v>229</v>
      </c>
      <c r="AU179" s="19" t="s">
        <v>22</v>
      </c>
    </row>
    <row r="180" spans="2:51" s="13" customFormat="1" ht="10">
      <c r="B180" s="159"/>
      <c r="D180" s="160" t="s">
        <v>200</v>
      </c>
      <c r="E180" s="161" t="s">
        <v>3</v>
      </c>
      <c r="F180" s="162" t="s">
        <v>547</v>
      </c>
      <c r="H180" s="163">
        <v>575.44</v>
      </c>
      <c r="I180" s="164"/>
      <c r="L180" s="159"/>
      <c r="M180" s="165"/>
      <c r="N180" s="166"/>
      <c r="O180" s="166"/>
      <c r="P180" s="166"/>
      <c r="Q180" s="166"/>
      <c r="R180" s="166"/>
      <c r="S180" s="166"/>
      <c r="T180" s="167"/>
      <c r="AT180" s="161" t="s">
        <v>200</v>
      </c>
      <c r="AU180" s="161" t="s">
        <v>22</v>
      </c>
      <c r="AV180" s="13" t="s">
        <v>22</v>
      </c>
      <c r="AW180" s="13" t="s">
        <v>41</v>
      </c>
      <c r="AX180" s="13" t="s">
        <v>88</v>
      </c>
      <c r="AY180" s="161" t="s">
        <v>191</v>
      </c>
    </row>
    <row r="181" spans="1:65" s="2" customFormat="1" ht="14.4" customHeight="1">
      <c r="A181" s="35"/>
      <c r="B181" s="145"/>
      <c r="C181" s="180" t="s">
        <v>344</v>
      </c>
      <c r="D181" s="180" t="s">
        <v>264</v>
      </c>
      <c r="E181" s="181" t="s">
        <v>557</v>
      </c>
      <c r="F181" s="182" t="s">
        <v>558</v>
      </c>
      <c r="G181" s="183" t="s">
        <v>252</v>
      </c>
      <c r="H181" s="184">
        <v>8.632</v>
      </c>
      <c r="I181" s="185"/>
      <c r="J181" s="186">
        <f>ROUND(I181*H181,2)</f>
        <v>0</v>
      </c>
      <c r="K181" s="182" t="s">
        <v>197</v>
      </c>
      <c r="L181" s="187"/>
      <c r="M181" s="188" t="s">
        <v>3</v>
      </c>
      <c r="N181" s="189" t="s">
        <v>52</v>
      </c>
      <c r="O181" s="56"/>
      <c r="P181" s="155">
        <f>O181*H181</f>
        <v>0</v>
      </c>
      <c r="Q181" s="155">
        <v>1</v>
      </c>
      <c r="R181" s="155">
        <f>Q181*H181</f>
        <v>8.632</v>
      </c>
      <c r="S181" s="155">
        <v>0</v>
      </c>
      <c r="T181" s="15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57" t="s">
        <v>244</v>
      </c>
      <c r="AT181" s="157" t="s">
        <v>264</v>
      </c>
      <c r="AU181" s="157" t="s">
        <v>22</v>
      </c>
      <c r="AY181" s="19" t="s">
        <v>191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9" t="s">
        <v>88</v>
      </c>
      <c r="BK181" s="158">
        <f>ROUND(I181*H181,2)</f>
        <v>0</v>
      </c>
      <c r="BL181" s="19" t="s">
        <v>198</v>
      </c>
      <c r="BM181" s="157" t="s">
        <v>559</v>
      </c>
    </row>
    <row r="182" spans="2:51" s="13" customFormat="1" ht="10">
      <c r="B182" s="159"/>
      <c r="D182" s="160" t="s">
        <v>200</v>
      </c>
      <c r="E182" s="161" t="s">
        <v>3</v>
      </c>
      <c r="F182" s="162" t="s">
        <v>560</v>
      </c>
      <c r="H182" s="163">
        <v>8.632</v>
      </c>
      <c r="I182" s="164"/>
      <c r="L182" s="159"/>
      <c r="M182" s="165"/>
      <c r="N182" s="166"/>
      <c r="O182" s="166"/>
      <c r="P182" s="166"/>
      <c r="Q182" s="166"/>
      <c r="R182" s="166"/>
      <c r="S182" s="166"/>
      <c r="T182" s="167"/>
      <c r="AT182" s="161" t="s">
        <v>200</v>
      </c>
      <c r="AU182" s="161" t="s">
        <v>22</v>
      </c>
      <c r="AV182" s="13" t="s">
        <v>22</v>
      </c>
      <c r="AW182" s="13" t="s">
        <v>41</v>
      </c>
      <c r="AX182" s="13" t="s">
        <v>88</v>
      </c>
      <c r="AY182" s="161" t="s">
        <v>191</v>
      </c>
    </row>
    <row r="183" spans="1:65" s="2" customFormat="1" ht="37.75" customHeight="1">
      <c r="A183" s="35"/>
      <c r="B183" s="145"/>
      <c r="C183" s="146" t="s">
        <v>353</v>
      </c>
      <c r="D183" s="146" t="s">
        <v>193</v>
      </c>
      <c r="E183" s="147" t="s">
        <v>561</v>
      </c>
      <c r="F183" s="148" t="s">
        <v>562</v>
      </c>
      <c r="G183" s="149" t="s">
        <v>196</v>
      </c>
      <c r="H183" s="150">
        <v>350.91</v>
      </c>
      <c r="I183" s="151"/>
      <c r="J183" s="152">
        <f>ROUND(I183*H183,2)</f>
        <v>0</v>
      </c>
      <c r="K183" s="148" t="s">
        <v>197</v>
      </c>
      <c r="L183" s="36"/>
      <c r="M183" s="153" t="s">
        <v>3</v>
      </c>
      <c r="N183" s="154" t="s">
        <v>52</v>
      </c>
      <c r="O183" s="56"/>
      <c r="P183" s="155">
        <f>O183*H183</f>
        <v>0</v>
      </c>
      <c r="Q183" s="155">
        <v>0.10362</v>
      </c>
      <c r="R183" s="155">
        <f>Q183*H183</f>
        <v>36.3612942</v>
      </c>
      <c r="S183" s="155">
        <v>0</v>
      </c>
      <c r="T183" s="15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57" t="s">
        <v>198</v>
      </c>
      <c r="AT183" s="157" t="s">
        <v>193</v>
      </c>
      <c r="AU183" s="157" t="s">
        <v>22</v>
      </c>
      <c r="AY183" s="19" t="s">
        <v>191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9" t="s">
        <v>88</v>
      </c>
      <c r="BK183" s="158">
        <f>ROUND(I183*H183,2)</f>
        <v>0</v>
      </c>
      <c r="BL183" s="19" t="s">
        <v>198</v>
      </c>
      <c r="BM183" s="157" t="s">
        <v>563</v>
      </c>
    </row>
    <row r="184" spans="2:51" s="13" customFormat="1" ht="10">
      <c r="B184" s="159"/>
      <c r="D184" s="160" t="s">
        <v>200</v>
      </c>
      <c r="E184" s="161" t="s">
        <v>3</v>
      </c>
      <c r="F184" s="162" t="s">
        <v>564</v>
      </c>
      <c r="H184" s="163">
        <v>102.97</v>
      </c>
      <c r="I184" s="164"/>
      <c r="L184" s="159"/>
      <c r="M184" s="165"/>
      <c r="N184" s="166"/>
      <c r="O184" s="166"/>
      <c r="P184" s="166"/>
      <c r="Q184" s="166"/>
      <c r="R184" s="166"/>
      <c r="S184" s="166"/>
      <c r="T184" s="167"/>
      <c r="AT184" s="161" t="s">
        <v>200</v>
      </c>
      <c r="AU184" s="161" t="s">
        <v>22</v>
      </c>
      <c r="AV184" s="13" t="s">
        <v>22</v>
      </c>
      <c r="AW184" s="13" t="s">
        <v>41</v>
      </c>
      <c r="AX184" s="13" t="s">
        <v>81</v>
      </c>
      <c r="AY184" s="161" t="s">
        <v>191</v>
      </c>
    </row>
    <row r="185" spans="2:51" s="13" customFormat="1" ht="10">
      <c r="B185" s="159"/>
      <c r="D185" s="160" t="s">
        <v>200</v>
      </c>
      <c r="E185" s="161" t="s">
        <v>3</v>
      </c>
      <c r="F185" s="162" t="s">
        <v>565</v>
      </c>
      <c r="H185" s="163">
        <v>175.47</v>
      </c>
      <c r="I185" s="164"/>
      <c r="L185" s="159"/>
      <c r="M185" s="165"/>
      <c r="N185" s="166"/>
      <c r="O185" s="166"/>
      <c r="P185" s="166"/>
      <c r="Q185" s="166"/>
      <c r="R185" s="166"/>
      <c r="S185" s="166"/>
      <c r="T185" s="167"/>
      <c r="AT185" s="161" t="s">
        <v>200</v>
      </c>
      <c r="AU185" s="161" t="s">
        <v>22</v>
      </c>
      <c r="AV185" s="13" t="s">
        <v>22</v>
      </c>
      <c r="AW185" s="13" t="s">
        <v>41</v>
      </c>
      <c r="AX185" s="13" t="s">
        <v>81</v>
      </c>
      <c r="AY185" s="161" t="s">
        <v>191</v>
      </c>
    </row>
    <row r="186" spans="2:51" s="13" customFormat="1" ht="10">
      <c r="B186" s="159"/>
      <c r="D186" s="160" t="s">
        <v>200</v>
      </c>
      <c r="E186" s="161" t="s">
        <v>3</v>
      </c>
      <c r="F186" s="162" t="s">
        <v>566</v>
      </c>
      <c r="H186" s="163">
        <v>63.51</v>
      </c>
      <c r="I186" s="164"/>
      <c r="L186" s="159"/>
      <c r="M186" s="165"/>
      <c r="N186" s="166"/>
      <c r="O186" s="166"/>
      <c r="P186" s="166"/>
      <c r="Q186" s="166"/>
      <c r="R186" s="166"/>
      <c r="S186" s="166"/>
      <c r="T186" s="167"/>
      <c r="AT186" s="161" t="s">
        <v>200</v>
      </c>
      <c r="AU186" s="161" t="s">
        <v>22</v>
      </c>
      <c r="AV186" s="13" t="s">
        <v>22</v>
      </c>
      <c r="AW186" s="13" t="s">
        <v>41</v>
      </c>
      <c r="AX186" s="13" t="s">
        <v>81</v>
      </c>
      <c r="AY186" s="161" t="s">
        <v>191</v>
      </c>
    </row>
    <row r="187" spans="2:51" s="13" customFormat="1" ht="10">
      <c r="B187" s="159"/>
      <c r="D187" s="160" t="s">
        <v>200</v>
      </c>
      <c r="E187" s="161" t="s">
        <v>3</v>
      </c>
      <c r="F187" s="162" t="s">
        <v>567</v>
      </c>
      <c r="H187" s="163">
        <v>8.96</v>
      </c>
      <c r="I187" s="164"/>
      <c r="L187" s="159"/>
      <c r="M187" s="165"/>
      <c r="N187" s="166"/>
      <c r="O187" s="166"/>
      <c r="P187" s="166"/>
      <c r="Q187" s="166"/>
      <c r="R187" s="166"/>
      <c r="S187" s="166"/>
      <c r="T187" s="167"/>
      <c r="AT187" s="161" t="s">
        <v>200</v>
      </c>
      <c r="AU187" s="161" t="s">
        <v>22</v>
      </c>
      <c r="AV187" s="13" t="s">
        <v>22</v>
      </c>
      <c r="AW187" s="13" t="s">
        <v>41</v>
      </c>
      <c r="AX187" s="13" t="s">
        <v>81</v>
      </c>
      <c r="AY187" s="161" t="s">
        <v>191</v>
      </c>
    </row>
    <row r="188" spans="2:51" s="14" customFormat="1" ht="10">
      <c r="B188" s="168"/>
      <c r="D188" s="160" t="s">
        <v>200</v>
      </c>
      <c r="E188" s="169" t="s">
        <v>3</v>
      </c>
      <c r="F188" s="170" t="s">
        <v>205</v>
      </c>
      <c r="H188" s="171">
        <v>350.90999999999997</v>
      </c>
      <c r="I188" s="172"/>
      <c r="L188" s="168"/>
      <c r="M188" s="173"/>
      <c r="N188" s="174"/>
      <c r="O188" s="174"/>
      <c r="P188" s="174"/>
      <c r="Q188" s="174"/>
      <c r="R188" s="174"/>
      <c r="S188" s="174"/>
      <c r="T188" s="175"/>
      <c r="AT188" s="169" t="s">
        <v>200</v>
      </c>
      <c r="AU188" s="169" t="s">
        <v>22</v>
      </c>
      <c r="AV188" s="14" t="s">
        <v>198</v>
      </c>
      <c r="AW188" s="14" t="s">
        <v>41</v>
      </c>
      <c r="AX188" s="14" t="s">
        <v>88</v>
      </c>
      <c r="AY188" s="169" t="s">
        <v>191</v>
      </c>
    </row>
    <row r="189" spans="1:65" s="2" customFormat="1" ht="14.4" customHeight="1">
      <c r="A189" s="35"/>
      <c r="B189" s="145"/>
      <c r="C189" s="180" t="s">
        <v>357</v>
      </c>
      <c r="D189" s="180" t="s">
        <v>264</v>
      </c>
      <c r="E189" s="181" t="s">
        <v>568</v>
      </c>
      <c r="F189" s="182" t="s">
        <v>569</v>
      </c>
      <c r="G189" s="183" t="s">
        <v>196</v>
      </c>
      <c r="H189" s="184">
        <v>326.371</v>
      </c>
      <c r="I189" s="185"/>
      <c r="J189" s="186">
        <f>ROUND(I189*H189,2)</f>
        <v>0</v>
      </c>
      <c r="K189" s="182" t="s">
        <v>197</v>
      </c>
      <c r="L189" s="187"/>
      <c r="M189" s="188" t="s">
        <v>3</v>
      </c>
      <c r="N189" s="189" t="s">
        <v>52</v>
      </c>
      <c r="O189" s="56"/>
      <c r="P189" s="155">
        <f>O189*H189</f>
        <v>0</v>
      </c>
      <c r="Q189" s="155">
        <v>0.152</v>
      </c>
      <c r="R189" s="155">
        <f>Q189*H189</f>
        <v>49.608391999999995</v>
      </c>
      <c r="S189" s="155">
        <v>0</v>
      </c>
      <c r="T189" s="15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244</v>
      </c>
      <c r="AT189" s="157" t="s">
        <v>264</v>
      </c>
      <c r="AU189" s="157" t="s">
        <v>22</v>
      </c>
      <c r="AY189" s="19" t="s">
        <v>191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9" t="s">
        <v>88</v>
      </c>
      <c r="BK189" s="158">
        <f>ROUND(I189*H189,2)</f>
        <v>0</v>
      </c>
      <c r="BL189" s="19" t="s">
        <v>198</v>
      </c>
      <c r="BM189" s="157" t="s">
        <v>570</v>
      </c>
    </row>
    <row r="190" spans="2:51" s="13" customFormat="1" ht="10">
      <c r="B190" s="159"/>
      <c r="D190" s="160" t="s">
        <v>200</v>
      </c>
      <c r="E190" s="161" t="s">
        <v>3</v>
      </c>
      <c r="F190" s="162" t="s">
        <v>571</v>
      </c>
      <c r="H190" s="163">
        <v>101.87</v>
      </c>
      <c r="I190" s="164"/>
      <c r="L190" s="159"/>
      <c r="M190" s="165"/>
      <c r="N190" s="166"/>
      <c r="O190" s="166"/>
      <c r="P190" s="166"/>
      <c r="Q190" s="166"/>
      <c r="R190" s="166"/>
      <c r="S190" s="166"/>
      <c r="T190" s="167"/>
      <c r="AT190" s="161" t="s">
        <v>200</v>
      </c>
      <c r="AU190" s="161" t="s">
        <v>22</v>
      </c>
      <c r="AV190" s="13" t="s">
        <v>22</v>
      </c>
      <c r="AW190" s="13" t="s">
        <v>41</v>
      </c>
      <c r="AX190" s="13" t="s">
        <v>81</v>
      </c>
      <c r="AY190" s="161" t="s">
        <v>191</v>
      </c>
    </row>
    <row r="191" spans="2:51" s="13" customFormat="1" ht="10">
      <c r="B191" s="159"/>
      <c r="D191" s="160" t="s">
        <v>200</v>
      </c>
      <c r="E191" s="161" t="s">
        <v>3</v>
      </c>
      <c r="F191" s="162" t="s">
        <v>572</v>
      </c>
      <c r="H191" s="163">
        <v>157.76</v>
      </c>
      <c r="I191" s="164"/>
      <c r="L191" s="159"/>
      <c r="M191" s="165"/>
      <c r="N191" s="166"/>
      <c r="O191" s="166"/>
      <c r="P191" s="166"/>
      <c r="Q191" s="166"/>
      <c r="R191" s="166"/>
      <c r="S191" s="166"/>
      <c r="T191" s="167"/>
      <c r="AT191" s="161" t="s">
        <v>200</v>
      </c>
      <c r="AU191" s="161" t="s">
        <v>22</v>
      </c>
      <c r="AV191" s="13" t="s">
        <v>22</v>
      </c>
      <c r="AW191" s="13" t="s">
        <v>41</v>
      </c>
      <c r="AX191" s="13" t="s">
        <v>81</v>
      </c>
      <c r="AY191" s="161" t="s">
        <v>191</v>
      </c>
    </row>
    <row r="192" spans="2:51" s="13" customFormat="1" ht="10">
      <c r="B192" s="159"/>
      <c r="D192" s="160" t="s">
        <v>200</v>
      </c>
      <c r="E192" s="161" t="s">
        <v>3</v>
      </c>
      <c r="F192" s="162" t="s">
        <v>566</v>
      </c>
      <c r="H192" s="163">
        <v>63.51</v>
      </c>
      <c r="I192" s="164"/>
      <c r="L192" s="159"/>
      <c r="M192" s="165"/>
      <c r="N192" s="166"/>
      <c r="O192" s="166"/>
      <c r="P192" s="166"/>
      <c r="Q192" s="166"/>
      <c r="R192" s="166"/>
      <c r="S192" s="166"/>
      <c r="T192" s="167"/>
      <c r="AT192" s="161" t="s">
        <v>200</v>
      </c>
      <c r="AU192" s="161" t="s">
        <v>22</v>
      </c>
      <c r="AV192" s="13" t="s">
        <v>22</v>
      </c>
      <c r="AW192" s="13" t="s">
        <v>41</v>
      </c>
      <c r="AX192" s="13" t="s">
        <v>81</v>
      </c>
      <c r="AY192" s="161" t="s">
        <v>191</v>
      </c>
    </row>
    <row r="193" spans="2:51" s="14" customFormat="1" ht="10">
      <c r="B193" s="168"/>
      <c r="D193" s="160" t="s">
        <v>200</v>
      </c>
      <c r="E193" s="169" t="s">
        <v>3</v>
      </c>
      <c r="F193" s="170" t="s">
        <v>205</v>
      </c>
      <c r="H193" s="171">
        <v>323.14</v>
      </c>
      <c r="I193" s="172"/>
      <c r="L193" s="168"/>
      <c r="M193" s="173"/>
      <c r="N193" s="174"/>
      <c r="O193" s="174"/>
      <c r="P193" s="174"/>
      <c r="Q193" s="174"/>
      <c r="R193" s="174"/>
      <c r="S193" s="174"/>
      <c r="T193" s="175"/>
      <c r="AT193" s="169" t="s">
        <v>200</v>
      </c>
      <c r="AU193" s="169" t="s">
        <v>22</v>
      </c>
      <c r="AV193" s="14" t="s">
        <v>198</v>
      </c>
      <c r="AW193" s="14" t="s">
        <v>41</v>
      </c>
      <c r="AX193" s="14" t="s">
        <v>81</v>
      </c>
      <c r="AY193" s="169" t="s">
        <v>191</v>
      </c>
    </row>
    <row r="194" spans="2:51" s="13" customFormat="1" ht="10">
      <c r="B194" s="159"/>
      <c r="D194" s="160" t="s">
        <v>200</v>
      </c>
      <c r="E194" s="161" t="s">
        <v>3</v>
      </c>
      <c r="F194" s="162" t="s">
        <v>573</v>
      </c>
      <c r="H194" s="163">
        <v>326.371</v>
      </c>
      <c r="I194" s="164"/>
      <c r="L194" s="159"/>
      <c r="M194" s="165"/>
      <c r="N194" s="166"/>
      <c r="O194" s="166"/>
      <c r="P194" s="166"/>
      <c r="Q194" s="166"/>
      <c r="R194" s="166"/>
      <c r="S194" s="166"/>
      <c r="T194" s="167"/>
      <c r="AT194" s="161" t="s">
        <v>200</v>
      </c>
      <c r="AU194" s="161" t="s">
        <v>22</v>
      </c>
      <c r="AV194" s="13" t="s">
        <v>22</v>
      </c>
      <c r="AW194" s="13" t="s">
        <v>41</v>
      </c>
      <c r="AX194" s="13" t="s">
        <v>88</v>
      </c>
      <c r="AY194" s="161" t="s">
        <v>191</v>
      </c>
    </row>
    <row r="195" spans="1:65" s="2" customFormat="1" ht="14.4" customHeight="1">
      <c r="A195" s="35"/>
      <c r="B195" s="145"/>
      <c r="C195" s="180" t="s">
        <v>365</v>
      </c>
      <c r="D195" s="180" t="s">
        <v>264</v>
      </c>
      <c r="E195" s="181" t="s">
        <v>372</v>
      </c>
      <c r="F195" s="182" t="s">
        <v>373</v>
      </c>
      <c r="G195" s="183" t="s">
        <v>196</v>
      </c>
      <c r="H195" s="184">
        <v>19.065</v>
      </c>
      <c r="I195" s="185"/>
      <c r="J195" s="186">
        <f>ROUND(I195*H195,2)</f>
        <v>0</v>
      </c>
      <c r="K195" s="182" t="s">
        <v>197</v>
      </c>
      <c r="L195" s="187"/>
      <c r="M195" s="188" t="s">
        <v>3</v>
      </c>
      <c r="N195" s="189" t="s">
        <v>52</v>
      </c>
      <c r="O195" s="56"/>
      <c r="P195" s="155">
        <f>O195*H195</f>
        <v>0</v>
      </c>
      <c r="Q195" s="155">
        <v>0.176</v>
      </c>
      <c r="R195" s="155">
        <f>Q195*H195</f>
        <v>3.35544</v>
      </c>
      <c r="S195" s="155">
        <v>0</v>
      </c>
      <c r="T195" s="15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57" t="s">
        <v>244</v>
      </c>
      <c r="AT195" s="157" t="s">
        <v>264</v>
      </c>
      <c r="AU195" s="157" t="s">
        <v>22</v>
      </c>
      <c r="AY195" s="19" t="s">
        <v>191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9" t="s">
        <v>88</v>
      </c>
      <c r="BK195" s="158">
        <f>ROUND(I195*H195,2)</f>
        <v>0</v>
      </c>
      <c r="BL195" s="19" t="s">
        <v>198</v>
      </c>
      <c r="BM195" s="157" t="s">
        <v>574</v>
      </c>
    </row>
    <row r="196" spans="2:51" s="13" customFormat="1" ht="10">
      <c r="B196" s="159"/>
      <c r="D196" s="160" t="s">
        <v>200</v>
      </c>
      <c r="E196" s="161" t="s">
        <v>3</v>
      </c>
      <c r="F196" s="162" t="s">
        <v>575</v>
      </c>
      <c r="H196" s="163">
        <v>1.1</v>
      </c>
      <c r="I196" s="164"/>
      <c r="L196" s="159"/>
      <c r="M196" s="165"/>
      <c r="N196" s="166"/>
      <c r="O196" s="166"/>
      <c r="P196" s="166"/>
      <c r="Q196" s="166"/>
      <c r="R196" s="166"/>
      <c r="S196" s="166"/>
      <c r="T196" s="167"/>
      <c r="AT196" s="161" t="s">
        <v>200</v>
      </c>
      <c r="AU196" s="161" t="s">
        <v>22</v>
      </c>
      <c r="AV196" s="13" t="s">
        <v>22</v>
      </c>
      <c r="AW196" s="13" t="s">
        <v>41</v>
      </c>
      <c r="AX196" s="13" t="s">
        <v>81</v>
      </c>
      <c r="AY196" s="161" t="s">
        <v>191</v>
      </c>
    </row>
    <row r="197" spans="2:51" s="13" customFormat="1" ht="10">
      <c r="B197" s="159"/>
      <c r="D197" s="160" t="s">
        <v>200</v>
      </c>
      <c r="E197" s="161" t="s">
        <v>3</v>
      </c>
      <c r="F197" s="162" t="s">
        <v>576</v>
      </c>
      <c r="H197" s="163">
        <v>17.41</v>
      </c>
      <c r="I197" s="164"/>
      <c r="L197" s="159"/>
      <c r="M197" s="165"/>
      <c r="N197" s="166"/>
      <c r="O197" s="166"/>
      <c r="P197" s="166"/>
      <c r="Q197" s="166"/>
      <c r="R197" s="166"/>
      <c r="S197" s="166"/>
      <c r="T197" s="167"/>
      <c r="AT197" s="161" t="s">
        <v>200</v>
      </c>
      <c r="AU197" s="161" t="s">
        <v>22</v>
      </c>
      <c r="AV197" s="13" t="s">
        <v>22</v>
      </c>
      <c r="AW197" s="13" t="s">
        <v>41</v>
      </c>
      <c r="AX197" s="13" t="s">
        <v>81</v>
      </c>
      <c r="AY197" s="161" t="s">
        <v>191</v>
      </c>
    </row>
    <row r="198" spans="2:51" s="14" customFormat="1" ht="10">
      <c r="B198" s="168"/>
      <c r="D198" s="160" t="s">
        <v>200</v>
      </c>
      <c r="E198" s="169" t="s">
        <v>3</v>
      </c>
      <c r="F198" s="170" t="s">
        <v>205</v>
      </c>
      <c r="H198" s="171">
        <v>18.51</v>
      </c>
      <c r="I198" s="172"/>
      <c r="L198" s="168"/>
      <c r="M198" s="173"/>
      <c r="N198" s="174"/>
      <c r="O198" s="174"/>
      <c r="P198" s="174"/>
      <c r="Q198" s="174"/>
      <c r="R198" s="174"/>
      <c r="S198" s="174"/>
      <c r="T198" s="175"/>
      <c r="AT198" s="169" t="s">
        <v>200</v>
      </c>
      <c r="AU198" s="169" t="s">
        <v>22</v>
      </c>
      <c r="AV198" s="14" t="s">
        <v>198</v>
      </c>
      <c r="AW198" s="14" t="s">
        <v>41</v>
      </c>
      <c r="AX198" s="14" t="s">
        <v>81</v>
      </c>
      <c r="AY198" s="169" t="s">
        <v>191</v>
      </c>
    </row>
    <row r="199" spans="2:51" s="13" customFormat="1" ht="10">
      <c r="B199" s="159"/>
      <c r="D199" s="160" t="s">
        <v>200</v>
      </c>
      <c r="E199" s="161" t="s">
        <v>3</v>
      </c>
      <c r="F199" s="162" t="s">
        <v>577</v>
      </c>
      <c r="H199" s="163">
        <v>19.065</v>
      </c>
      <c r="I199" s="164"/>
      <c r="L199" s="159"/>
      <c r="M199" s="165"/>
      <c r="N199" s="166"/>
      <c r="O199" s="166"/>
      <c r="P199" s="166"/>
      <c r="Q199" s="166"/>
      <c r="R199" s="166"/>
      <c r="S199" s="166"/>
      <c r="T199" s="167"/>
      <c r="AT199" s="161" t="s">
        <v>200</v>
      </c>
      <c r="AU199" s="161" t="s">
        <v>22</v>
      </c>
      <c r="AV199" s="13" t="s">
        <v>22</v>
      </c>
      <c r="AW199" s="13" t="s">
        <v>41</v>
      </c>
      <c r="AX199" s="13" t="s">
        <v>88</v>
      </c>
      <c r="AY199" s="161" t="s">
        <v>191</v>
      </c>
    </row>
    <row r="200" spans="2:63" s="12" customFormat="1" ht="22.75" customHeight="1">
      <c r="B200" s="132"/>
      <c r="D200" s="133" t="s">
        <v>80</v>
      </c>
      <c r="E200" s="143" t="s">
        <v>249</v>
      </c>
      <c r="F200" s="143" t="s">
        <v>387</v>
      </c>
      <c r="I200" s="135"/>
      <c r="J200" s="144">
        <f>BK200</f>
        <v>0</v>
      </c>
      <c r="L200" s="132"/>
      <c r="M200" s="137"/>
      <c r="N200" s="138"/>
      <c r="O200" s="138"/>
      <c r="P200" s="139">
        <f>SUM(P201:P222)</f>
        <v>0</v>
      </c>
      <c r="Q200" s="138"/>
      <c r="R200" s="139">
        <f>SUM(R201:R222)</f>
        <v>126.14951604000001</v>
      </c>
      <c r="S200" s="138"/>
      <c r="T200" s="140">
        <f>SUM(T201:T222)</f>
        <v>0</v>
      </c>
      <c r="AR200" s="133" t="s">
        <v>88</v>
      </c>
      <c r="AT200" s="141" t="s">
        <v>80</v>
      </c>
      <c r="AU200" s="141" t="s">
        <v>88</v>
      </c>
      <c r="AY200" s="133" t="s">
        <v>191</v>
      </c>
      <c r="BK200" s="142">
        <f>SUM(BK201:BK222)</f>
        <v>0</v>
      </c>
    </row>
    <row r="201" spans="1:65" s="2" customFormat="1" ht="24.15" customHeight="1">
      <c r="A201" s="35"/>
      <c r="B201" s="145"/>
      <c r="C201" s="146" t="s">
        <v>371</v>
      </c>
      <c r="D201" s="146" t="s">
        <v>193</v>
      </c>
      <c r="E201" s="147" t="s">
        <v>420</v>
      </c>
      <c r="F201" s="148" t="s">
        <v>421</v>
      </c>
      <c r="G201" s="149" t="s">
        <v>222</v>
      </c>
      <c r="H201" s="150">
        <v>22</v>
      </c>
      <c r="I201" s="151"/>
      <c r="J201" s="152">
        <f>ROUND(I201*H201,2)</f>
        <v>0</v>
      </c>
      <c r="K201" s="148" t="s">
        <v>197</v>
      </c>
      <c r="L201" s="36"/>
      <c r="M201" s="153" t="s">
        <v>3</v>
      </c>
      <c r="N201" s="154" t="s">
        <v>52</v>
      </c>
      <c r="O201" s="56"/>
      <c r="P201" s="155">
        <f>O201*H201</f>
        <v>0</v>
      </c>
      <c r="Q201" s="155">
        <v>0.1554</v>
      </c>
      <c r="R201" s="155">
        <f>Q201*H201</f>
        <v>3.4188</v>
      </c>
      <c r="S201" s="155">
        <v>0</v>
      </c>
      <c r="T201" s="15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57" t="s">
        <v>198</v>
      </c>
      <c r="AT201" s="157" t="s">
        <v>193</v>
      </c>
      <c r="AU201" s="157" t="s">
        <v>22</v>
      </c>
      <c r="AY201" s="19" t="s">
        <v>191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9" t="s">
        <v>88</v>
      </c>
      <c r="BK201" s="158">
        <f>ROUND(I201*H201,2)</f>
        <v>0</v>
      </c>
      <c r="BL201" s="19" t="s">
        <v>198</v>
      </c>
      <c r="BM201" s="157" t="s">
        <v>578</v>
      </c>
    </row>
    <row r="202" spans="2:51" s="13" customFormat="1" ht="10">
      <c r="B202" s="159"/>
      <c r="D202" s="160" t="s">
        <v>200</v>
      </c>
      <c r="E202" s="161" t="s">
        <v>3</v>
      </c>
      <c r="F202" s="162" t="s">
        <v>579</v>
      </c>
      <c r="H202" s="163">
        <v>22</v>
      </c>
      <c r="I202" s="164"/>
      <c r="L202" s="159"/>
      <c r="M202" s="165"/>
      <c r="N202" s="166"/>
      <c r="O202" s="166"/>
      <c r="P202" s="166"/>
      <c r="Q202" s="166"/>
      <c r="R202" s="166"/>
      <c r="S202" s="166"/>
      <c r="T202" s="167"/>
      <c r="AT202" s="161" t="s">
        <v>200</v>
      </c>
      <c r="AU202" s="161" t="s">
        <v>22</v>
      </c>
      <c r="AV202" s="13" t="s">
        <v>22</v>
      </c>
      <c r="AW202" s="13" t="s">
        <v>41</v>
      </c>
      <c r="AX202" s="13" t="s">
        <v>88</v>
      </c>
      <c r="AY202" s="161" t="s">
        <v>191</v>
      </c>
    </row>
    <row r="203" spans="1:65" s="2" customFormat="1" ht="14.4" customHeight="1">
      <c r="A203" s="35"/>
      <c r="B203" s="145"/>
      <c r="C203" s="180" t="s">
        <v>376</v>
      </c>
      <c r="D203" s="180" t="s">
        <v>264</v>
      </c>
      <c r="E203" s="181" t="s">
        <v>439</v>
      </c>
      <c r="F203" s="182" t="s">
        <v>440</v>
      </c>
      <c r="G203" s="183" t="s">
        <v>222</v>
      </c>
      <c r="H203" s="184">
        <v>4</v>
      </c>
      <c r="I203" s="185"/>
      <c r="J203" s="186">
        <f>ROUND(I203*H203,2)</f>
        <v>0</v>
      </c>
      <c r="K203" s="182" t="s">
        <v>197</v>
      </c>
      <c r="L203" s="187"/>
      <c r="M203" s="188" t="s">
        <v>3</v>
      </c>
      <c r="N203" s="189" t="s">
        <v>52</v>
      </c>
      <c r="O203" s="56"/>
      <c r="P203" s="155">
        <f>O203*H203</f>
        <v>0</v>
      </c>
      <c r="Q203" s="155">
        <v>0.06567</v>
      </c>
      <c r="R203" s="155">
        <f>Q203*H203</f>
        <v>0.26268</v>
      </c>
      <c r="S203" s="155">
        <v>0</v>
      </c>
      <c r="T203" s="15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57" t="s">
        <v>244</v>
      </c>
      <c r="AT203" s="157" t="s">
        <v>264</v>
      </c>
      <c r="AU203" s="157" t="s">
        <v>22</v>
      </c>
      <c r="AY203" s="19" t="s">
        <v>191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9" t="s">
        <v>88</v>
      </c>
      <c r="BK203" s="158">
        <f>ROUND(I203*H203,2)</f>
        <v>0</v>
      </c>
      <c r="BL203" s="19" t="s">
        <v>198</v>
      </c>
      <c r="BM203" s="157" t="s">
        <v>580</v>
      </c>
    </row>
    <row r="204" spans="1:65" s="2" customFormat="1" ht="14.4" customHeight="1">
      <c r="A204" s="35"/>
      <c r="B204" s="145"/>
      <c r="C204" s="180" t="s">
        <v>382</v>
      </c>
      <c r="D204" s="180" t="s">
        <v>264</v>
      </c>
      <c r="E204" s="181" t="s">
        <v>443</v>
      </c>
      <c r="F204" s="182" t="s">
        <v>444</v>
      </c>
      <c r="G204" s="183" t="s">
        <v>222</v>
      </c>
      <c r="H204" s="184">
        <v>18.9</v>
      </c>
      <c r="I204" s="185"/>
      <c r="J204" s="186">
        <f>ROUND(I204*H204,2)</f>
        <v>0</v>
      </c>
      <c r="K204" s="182" t="s">
        <v>197</v>
      </c>
      <c r="L204" s="187"/>
      <c r="M204" s="188" t="s">
        <v>3</v>
      </c>
      <c r="N204" s="189" t="s">
        <v>52</v>
      </c>
      <c r="O204" s="56"/>
      <c r="P204" s="155">
        <f>O204*H204</f>
        <v>0</v>
      </c>
      <c r="Q204" s="155">
        <v>0.0483</v>
      </c>
      <c r="R204" s="155">
        <f>Q204*H204</f>
        <v>0.91287</v>
      </c>
      <c r="S204" s="155">
        <v>0</v>
      </c>
      <c r="T204" s="15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57" t="s">
        <v>244</v>
      </c>
      <c r="AT204" s="157" t="s">
        <v>264</v>
      </c>
      <c r="AU204" s="157" t="s">
        <v>22</v>
      </c>
      <c r="AY204" s="19" t="s">
        <v>191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9" t="s">
        <v>88</v>
      </c>
      <c r="BK204" s="158">
        <f>ROUND(I204*H204,2)</f>
        <v>0</v>
      </c>
      <c r="BL204" s="19" t="s">
        <v>198</v>
      </c>
      <c r="BM204" s="157" t="s">
        <v>581</v>
      </c>
    </row>
    <row r="205" spans="2:51" s="13" customFormat="1" ht="10">
      <c r="B205" s="159"/>
      <c r="D205" s="160" t="s">
        <v>200</v>
      </c>
      <c r="E205" s="161" t="s">
        <v>3</v>
      </c>
      <c r="F205" s="162" t="s">
        <v>582</v>
      </c>
      <c r="H205" s="163">
        <v>18</v>
      </c>
      <c r="I205" s="164"/>
      <c r="L205" s="159"/>
      <c r="M205" s="165"/>
      <c r="N205" s="166"/>
      <c r="O205" s="166"/>
      <c r="P205" s="166"/>
      <c r="Q205" s="166"/>
      <c r="R205" s="166"/>
      <c r="S205" s="166"/>
      <c r="T205" s="167"/>
      <c r="AT205" s="161" t="s">
        <v>200</v>
      </c>
      <c r="AU205" s="161" t="s">
        <v>22</v>
      </c>
      <c r="AV205" s="13" t="s">
        <v>22</v>
      </c>
      <c r="AW205" s="13" t="s">
        <v>41</v>
      </c>
      <c r="AX205" s="13" t="s">
        <v>81</v>
      </c>
      <c r="AY205" s="161" t="s">
        <v>191</v>
      </c>
    </row>
    <row r="206" spans="2:51" s="13" customFormat="1" ht="10">
      <c r="B206" s="159"/>
      <c r="D206" s="160" t="s">
        <v>200</v>
      </c>
      <c r="E206" s="161" t="s">
        <v>3</v>
      </c>
      <c r="F206" s="162" t="s">
        <v>583</v>
      </c>
      <c r="H206" s="163">
        <v>18.9</v>
      </c>
      <c r="I206" s="164"/>
      <c r="L206" s="159"/>
      <c r="M206" s="165"/>
      <c r="N206" s="166"/>
      <c r="O206" s="166"/>
      <c r="P206" s="166"/>
      <c r="Q206" s="166"/>
      <c r="R206" s="166"/>
      <c r="S206" s="166"/>
      <c r="T206" s="167"/>
      <c r="AT206" s="161" t="s">
        <v>200</v>
      </c>
      <c r="AU206" s="161" t="s">
        <v>22</v>
      </c>
      <c r="AV206" s="13" t="s">
        <v>22</v>
      </c>
      <c r="AW206" s="13" t="s">
        <v>41</v>
      </c>
      <c r="AX206" s="13" t="s">
        <v>88</v>
      </c>
      <c r="AY206" s="161" t="s">
        <v>191</v>
      </c>
    </row>
    <row r="207" spans="1:65" s="2" customFormat="1" ht="24.15" customHeight="1">
      <c r="A207" s="35"/>
      <c r="B207" s="145"/>
      <c r="C207" s="146" t="s">
        <v>388</v>
      </c>
      <c r="D207" s="146" t="s">
        <v>193</v>
      </c>
      <c r="E207" s="147" t="s">
        <v>584</v>
      </c>
      <c r="F207" s="148" t="s">
        <v>585</v>
      </c>
      <c r="G207" s="149" t="s">
        <v>222</v>
      </c>
      <c r="H207" s="150">
        <v>639.67</v>
      </c>
      <c r="I207" s="151"/>
      <c r="J207" s="152">
        <f>ROUND(I207*H207,2)</f>
        <v>0</v>
      </c>
      <c r="K207" s="148" t="s">
        <v>197</v>
      </c>
      <c r="L207" s="36"/>
      <c r="M207" s="153" t="s">
        <v>3</v>
      </c>
      <c r="N207" s="154" t="s">
        <v>52</v>
      </c>
      <c r="O207" s="56"/>
      <c r="P207" s="155">
        <f>O207*H207</f>
        <v>0</v>
      </c>
      <c r="Q207" s="155">
        <v>0.1295</v>
      </c>
      <c r="R207" s="155">
        <f>Q207*H207</f>
        <v>82.837265</v>
      </c>
      <c r="S207" s="155">
        <v>0</v>
      </c>
      <c r="T207" s="15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57" t="s">
        <v>198</v>
      </c>
      <c r="AT207" s="157" t="s">
        <v>193</v>
      </c>
      <c r="AU207" s="157" t="s">
        <v>22</v>
      </c>
      <c r="AY207" s="19" t="s">
        <v>191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9" t="s">
        <v>88</v>
      </c>
      <c r="BK207" s="158">
        <f>ROUND(I207*H207,2)</f>
        <v>0</v>
      </c>
      <c r="BL207" s="19" t="s">
        <v>198</v>
      </c>
      <c r="BM207" s="157" t="s">
        <v>586</v>
      </c>
    </row>
    <row r="208" spans="2:51" s="13" customFormat="1" ht="10">
      <c r="B208" s="159"/>
      <c r="D208" s="160" t="s">
        <v>200</v>
      </c>
      <c r="E208" s="161" t="s">
        <v>3</v>
      </c>
      <c r="F208" s="162" t="s">
        <v>587</v>
      </c>
      <c r="H208" s="163">
        <v>383.7</v>
      </c>
      <c r="I208" s="164"/>
      <c r="L208" s="159"/>
      <c r="M208" s="165"/>
      <c r="N208" s="166"/>
      <c r="O208" s="166"/>
      <c r="P208" s="166"/>
      <c r="Q208" s="166"/>
      <c r="R208" s="166"/>
      <c r="S208" s="166"/>
      <c r="T208" s="167"/>
      <c r="AT208" s="161" t="s">
        <v>200</v>
      </c>
      <c r="AU208" s="161" t="s">
        <v>22</v>
      </c>
      <c r="AV208" s="13" t="s">
        <v>22</v>
      </c>
      <c r="AW208" s="13" t="s">
        <v>41</v>
      </c>
      <c r="AX208" s="13" t="s">
        <v>81</v>
      </c>
      <c r="AY208" s="161" t="s">
        <v>191</v>
      </c>
    </row>
    <row r="209" spans="2:51" s="13" customFormat="1" ht="10">
      <c r="B209" s="159"/>
      <c r="D209" s="160" t="s">
        <v>200</v>
      </c>
      <c r="E209" s="161" t="s">
        <v>3</v>
      </c>
      <c r="F209" s="162" t="s">
        <v>588</v>
      </c>
      <c r="H209" s="163">
        <v>105.23</v>
      </c>
      <c r="I209" s="164"/>
      <c r="L209" s="159"/>
      <c r="M209" s="165"/>
      <c r="N209" s="166"/>
      <c r="O209" s="166"/>
      <c r="P209" s="166"/>
      <c r="Q209" s="166"/>
      <c r="R209" s="166"/>
      <c r="S209" s="166"/>
      <c r="T209" s="167"/>
      <c r="AT209" s="161" t="s">
        <v>200</v>
      </c>
      <c r="AU209" s="161" t="s">
        <v>22</v>
      </c>
      <c r="AV209" s="13" t="s">
        <v>22</v>
      </c>
      <c r="AW209" s="13" t="s">
        <v>41</v>
      </c>
      <c r="AX209" s="13" t="s">
        <v>81</v>
      </c>
      <c r="AY209" s="161" t="s">
        <v>191</v>
      </c>
    </row>
    <row r="210" spans="2:51" s="13" customFormat="1" ht="20">
      <c r="B210" s="159"/>
      <c r="D210" s="160" t="s">
        <v>200</v>
      </c>
      <c r="E210" s="161" t="s">
        <v>3</v>
      </c>
      <c r="F210" s="162" t="s">
        <v>589</v>
      </c>
      <c r="H210" s="163">
        <v>120.31</v>
      </c>
      <c r="I210" s="164"/>
      <c r="L210" s="159"/>
      <c r="M210" s="165"/>
      <c r="N210" s="166"/>
      <c r="O210" s="166"/>
      <c r="P210" s="166"/>
      <c r="Q210" s="166"/>
      <c r="R210" s="166"/>
      <c r="S210" s="166"/>
      <c r="T210" s="167"/>
      <c r="AT210" s="161" t="s">
        <v>200</v>
      </c>
      <c r="AU210" s="161" t="s">
        <v>22</v>
      </c>
      <c r="AV210" s="13" t="s">
        <v>22</v>
      </c>
      <c r="AW210" s="13" t="s">
        <v>41</v>
      </c>
      <c r="AX210" s="13" t="s">
        <v>81</v>
      </c>
      <c r="AY210" s="161" t="s">
        <v>191</v>
      </c>
    </row>
    <row r="211" spans="2:51" s="13" customFormat="1" ht="10">
      <c r="B211" s="159"/>
      <c r="D211" s="160" t="s">
        <v>200</v>
      </c>
      <c r="E211" s="161" t="s">
        <v>3</v>
      </c>
      <c r="F211" s="162" t="s">
        <v>590</v>
      </c>
      <c r="H211" s="163">
        <v>30.43</v>
      </c>
      <c r="I211" s="164"/>
      <c r="L211" s="159"/>
      <c r="M211" s="165"/>
      <c r="N211" s="166"/>
      <c r="O211" s="166"/>
      <c r="P211" s="166"/>
      <c r="Q211" s="166"/>
      <c r="R211" s="166"/>
      <c r="S211" s="166"/>
      <c r="T211" s="167"/>
      <c r="AT211" s="161" t="s">
        <v>200</v>
      </c>
      <c r="AU211" s="161" t="s">
        <v>22</v>
      </c>
      <c r="AV211" s="13" t="s">
        <v>22</v>
      </c>
      <c r="AW211" s="13" t="s">
        <v>41</v>
      </c>
      <c r="AX211" s="13" t="s">
        <v>81</v>
      </c>
      <c r="AY211" s="161" t="s">
        <v>191</v>
      </c>
    </row>
    <row r="212" spans="2:51" s="14" customFormat="1" ht="10">
      <c r="B212" s="168"/>
      <c r="D212" s="160" t="s">
        <v>200</v>
      </c>
      <c r="E212" s="169" t="s">
        <v>3</v>
      </c>
      <c r="F212" s="170" t="s">
        <v>205</v>
      </c>
      <c r="H212" s="171">
        <v>639.67</v>
      </c>
      <c r="I212" s="172"/>
      <c r="L212" s="168"/>
      <c r="M212" s="173"/>
      <c r="N212" s="174"/>
      <c r="O212" s="174"/>
      <c r="P212" s="174"/>
      <c r="Q212" s="174"/>
      <c r="R212" s="174"/>
      <c r="S212" s="174"/>
      <c r="T212" s="175"/>
      <c r="AT212" s="169" t="s">
        <v>200</v>
      </c>
      <c r="AU212" s="169" t="s">
        <v>22</v>
      </c>
      <c r="AV212" s="14" t="s">
        <v>198</v>
      </c>
      <c r="AW212" s="14" t="s">
        <v>41</v>
      </c>
      <c r="AX212" s="14" t="s">
        <v>88</v>
      </c>
      <c r="AY212" s="169" t="s">
        <v>191</v>
      </c>
    </row>
    <row r="213" spans="1:65" s="2" customFormat="1" ht="14.4" customHeight="1">
      <c r="A213" s="35"/>
      <c r="B213" s="145"/>
      <c r="C213" s="180" t="s">
        <v>399</v>
      </c>
      <c r="D213" s="180" t="s">
        <v>264</v>
      </c>
      <c r="E213" s="181" t="s">
        <v>591</v>
      </c>
      <c r="F213" s="182" t="s">
        <v>592</v>
      </c>
      <c r="G213" s="183" t="s">
        <v>222</v>
      </c>
      <c r="H213" s="184">
        <v>671.654</v>
      </c>
      <c r="I213" s="185"/>
      <c r="J213" s="186">
        <f>ROUND(I213*H213,2)</f>
        <v>0</v>
      </c>
      <c r="K213" s="182" t="s">
        <v>197</v>
      </c>
      <c r="L213" s="187"/>
      <c r="M213" s="188" t="s">
        <v>3</v>
      </c>
      <c r="N213" s="189" t="s">
        <v>52</v>
      </c>
      <c r="O213" s="56"/>
      <c r="P213" s="155">
        <f>O213*H213</f>
        <v>0</v>
      </c>
      <c r="Q213" s="155">
        <v>0.05612</v>
      </c>
      <c r="R213" s="155">
        <f>Q213*H213</f>
        <v>37.69322248</v>
      </c>
      <c r="S213" s="155">
        <v>0</v>
      </c>
      <c r="T213" s="15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57" t="s">
        <v>244</v>
      </c>
      <c r="AT213" s="157" t="s">
        <v>264</v>
      </c>
      <c r="AU213" s="157" t="s">
        <v>22</v>
      </c>
      <c r="AY213" s="19" t="s">
        <v>191</v>
      </c>
      <c r="BE213" s="158">
        <f>IF(N213="základní",J213,0)</f>
        <v>0</v>
      </c>
      <c r="BF213" s="158">
        <f>IF(N213="snížená",J213,0)</f>
        <v>0</v>
      </c>
      <c r="BG213" s="158">
        <f>IF(N213="zákl. přenesená",J213,0)</f>
        <v>0</v>
      </c>
      <c r="BH213" s="158">
        <f>IF(N213="sníž. přenesená",J213,0)</f>
        <v>0</v>
      </c>
      <c r="BI213" s="158">
        <f>IF(N213="nulová",J213,0)</f>
        <v>0</v>
      </c>
      <c r="BJ213" s="19" t="s">
        <v>88</v>
      </c>
      <c r="BK213" s="158">
        <f>ROUND(I213*H213,2)</f>
        <v>0</v>
      </c>
      <c r="BL213" s="19" t="s">
        <v>198</v>
      </c>
      <c r="BM213" s="157" t="s">
        <v>593</v>
      </c>
    </row>
    <row r="214" spans="2:51" s="13" customFormat="1" ht="10">
      <c r="B214" s="159"/>
      <c r="D214" s="160" t="s">
        <v>200</v>
      </c>
      <c r="E214" s="161" t="s">
        <v>3</v>
      </c>
      <c r="F214" s="162" t="s">
        <v>594</v>
      </c>
      <c r="H214" s="163">
        <v>671.654</v>
      </c>
      <c r="I214" s="164"/>
      <c r="L214" s="159"/>
      <c r="M214" s="165"/>
      <c r="N214" s="166"/>
      <c r="O214" s="166"/>
      <c r="P214" s="166"/>
      <c r="Q214" s="166"/>
      <c r="R214" s="166"/>
      <c r="S214" s="166"/>
      <c r="T214" s="167"/>
      <c r="AT214" s="161" t="s">
        <v>200</v>
      </c>
      <c r="AU214" s="161" t="s">
        <v>22</v>
      </c>
      <c r="AV214" s="13" t="s">
        <v>22</v>
      </c>
      <c r="AW214" s="13" t="s">
        <v>41</v>
      </c>
      <c r="AX214" s="13" t="s">
        <v>88</v>
      </c>
      <c r="AY214" s="161" t="s">
        <v>191</v>
      </c>
    </row>
    <row r="215" spans="1:65" s="2" customFormat="1" ht="24.15" customHeight="1">
      <c r="A215" s="35"/>
      <c r="B215" s="145"/>
      <c r="C215" s="146" t="s">
        <v>403</v>
      </c>
      <c r="D215" s="146" t="s">
        <v>193</v>
      </c>
      <c r="E215" s="147" t="s">
        <v>456</v>
      </c>
      <c r="F215" s="148" t="s">
        <v>457</v>
      </c>
      <c r="G215" s="149" t="s">
        <v>196</v>
      </c>
      <c r="H215" s="150">
        <v>2134.747</v>
      </c>
      <c r="I215" s="151"/>
      <c r="J215" s="152">
        <f>ROUND(I215*H215,2)</f>
        <v>0</v>
      </c>
      <c r="K215" s="148" t="s">
        <v>197</v>
      </c>
      <c r="L215" s="36"/>
      <c r="M215" s="153" t="s">
        <v>3</v>
      </c>
      <c r="N215" s="154" t="s">
        <v>52</v>
      </c>
      <c r="O215" s="56"/>
      <c r="P215" s="155">
        <f>O215*H215</f>
        <v>0</v>
      </c>
      <c r="Q215" s="155">
        <v>0.00048</v>
      </c>
      <c r="R215" s="155">
        <f>Q215*H215</f>
        <v>1.02467856</v>
      </c>
      <c r="S215" s="155">
        <v>0</v>
      </c>
      <c r="T215" s="15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57" t="s">
        <v>198</v>
      </c>
      <c r="AT215" s="157" t="s">
        <v>193</v>
      </c>
      <c r="AU215" s="157" t="s">
        <v>22</v>
      </c>
      <c r="AY215" s="19" t="s">
        <v>191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9" t="s">
        <v>88</v>
      </c>
      <c r="BK215" s="158">
        <f>ROUND(I215*H215,2)</f>
        <v>0</v>
      </c>
      <c r="BL215" s="19" t="s">
        <v>198</v>
      </c>
      <c r="BM215" s="157" t="s">
        <v>595</v>
      </c>
    </row>
    <row r="216" spans="2:51" s="13" customFormat="1" ht="10">
      <c r="B216" s="159"/>
      <c r="D216" s="160" t="s">
        <v>200</v>
      </c>
      <c r="E216" s="161" t="s">
        <v>3</v>
      </c>
      <c r="F216" s="162" t="s">
        <v>596</v>
      </c>
      <c r="H216" s="163">
        <v>1496.144</v>
      </c>
      <c r="I216" s="164"/>
      <c r="L216" s="159"/>
      <c r="M216" s="165"/>
      <c r="N216" s="166"/>
      <c r="O216" s="166"/>
      <c r="P216" s="166"/>
      <c r="Q216" s="166"/>
      <c r="R216" s="166"/>
      <c r="S216" s="166"/>
      <c r="T216" s="167"/>
      <c r="AT216" s="161" t="s">
        <v>200</v>
      </c>
      <c r="AU216" s="161" t="s">
        <v>22</v>
      </c>
      <c r="AV216" s="13" t="s">
        <v>22</v>
      </c>
      <c r="AW216" s="13" t="s">
        <v>41</v>
      </c>
      <c r="AX216" s="13" t="s">
        <v>81</v>
      </c>
      <c r="AY216" s="161" t="s">
        <v>191</v>
      </c>
    </row>
    <row r="217" spans="2:51" s="13" customFormat="1" ht="10">
      <c r="B217" s="159"/>
      <c r="D217" s="160" t="s">
        <v>200</v>
      </c>
      <c r="E217" s="161" t="s">
        <v>3</v>
      </c>
      <c r="F217" s="162" t="s">
        <v>520</v>
      </c>
      <c r="H217" s="163">
        <v>133.861</v>
      </c>
      <c r="I217" s="164"/>
      <c r="L217" s="159"/>
      <c r="M217" s="165"/>
      <c r="N217" s="166"/>
      <c r="O217" s="166"/>
      <c r="P217" s="166"/>
      <c r="Q217" s="166"/>
      <c r="R217" s="166"/>
      <c r="S217" s="166"/>
      <c r="T217" s="167"/>
      <c r="AT217" s="161" t="s">
        <v>200</v>
      </c>
      <c r="AU217" s="161" t="s">
        <v>22</v>
      </c>
      <c r="AV217" s="13" t="s">
        <v>22</v>
      </c>
      <c r="AW217" s="13" t="s">
        <v>41</v>
      </c>
      <c r="AX217" s="13" t="s">
        <v>81</v>
      </c>
      <c r="AY217" s="161" t="s">
        <v>191</v>
      </c>
    </row>
    <row r="218" spans="2:51" s="13" customFormat="1" ht="10">
      <c r="B218" s="159"/>
      <c r="D218" s="160" t="s">
        <v>200</v>
      </c>
      <c r="E218" s="161" t="s">
        <v>3</v>
      </c>
      <c r="F218" s="162" t="s">
        <v>521</v>
      </c>
      <c r="H218" s="163">
        <v>228.111</v>
      </c>
      <c r="I218" s="164"/>
      <c r="L218" s="159"/>
      <c r="M218" s="165"/>
      <c r="N218" s="166"/>
      <c r="O218" s="166"/>
      <c r="P218" s="166"/>
      <c r="Q218" s="166"/>
      <c r="R218" s="166"/>
      <c r="S218" s="166"/>
      <c r="T218" s="167"/>
      <c r="AT218" s="161" t="s">
        <v>200</v>
      </c>
      <c r="AU218" s="161" t="s">
        <v>22</v>
      </c>
      <c r="AV218" s="13" t="s">
        <v>22</v>
      </c>
      <c r="AW218" s="13" t="s">
        <v>41</v>
      </c>
      <c r="AX218" s="13" t="s">
        <v>81</v>
      </c>
      <c r="AY218" s="161" t="s">
        <v>191</v>
      </c>
    </row>
    <row r="219" spans="2:51" s="13" customFormat="1" ht="10">
      <c r="B219" s="159"/>
      <c r="D219" s="160" t="s">
        <v>200</v>
      </c>
      <c r="E219" s="161" t="s">
        <v>3</v>
      </c>
      <c r="F219" s="162" t="s">
        <v>522</v>
      </c>
      <c r="H219" s="163">
        <v>82.563</v>
      </c>
      <c r="I219" s="164"/>
      <c r="L219" s="159"/>
      <c r="M219" s="165"/>
      <c r="N219" s="166"/>
      <c r="O219" s="166"/>
      <c r="P219" s="166"/>
      <c r="Q219" s="166"/>
      <c r="R219" s="166"/>
      <c r="S219" s="166"/>
      <c r="T219" s="167"/>
      <c r="AT219" s="161" t="s">
        <v>200</v>
      </c>
      <c r="AU219" s="161" t="s">
        <v>22</v>
      </c>
      <c r="AV219" s="13" t="s">
        <v>22</v>
      </c>
      <c r="AW219" s="13" t="s">
        <v>41</v>
      </c>
      <c r="AX219" s="13" t="s">
        <v>81</v>
      </c>
      <c r="AY219" s="161" t="s">
        <v>191</v>
      </c>
    </row>
    <row r="220" spans="2:51" s="14" customFormat="1" ht="10">
      <c r="B220" s="168"/>
      <c r="D220" s="160" t="s">
        <v>200</v>
      </c>
      <c r="E220" s="169" t="s">
        <v>3</v>
      </c>
      <c r="F220" s="170" t="s">
        <v>205</v>
      </c>
      <c r="H220" s="171">
        <v>1940.679</v>
      </c>
      <c r="I220" s="172"/>
      <c r="L220" s="168"/>
      <c r="M220" s="173"/>
      <c r="N220" s="174"/>
      <c r="O220" s="174"/>
      <c r="P220" s="174"/>
      <c r="Q220" s="174"/>
      <c r="R220" s="174"/>
      <c r="S220" s="174"/>
      <c r="T220" s="175"/>
      <c r="AT220" s="169" t="s">
        <v>200</v>
      </c>
      <c r="AU220" s="169" t="s">
        <v>22</v>
      </c>
      <c r="AV220" s="14" t="s">
        <v>198</v>
      </c>
      <c r="AW220" s="14" t="s">
        <v>41</v>
      </c>
      <c r="AX220" s="14" t="s">
        <v>81</v>
      </c>
      <c r="AY220" s="169" t="s">
        <v>191</v>
      </c>
    </row>
    <row r="221" spans="2:51" s="13" customFormat="1" ht="10">
      <c r="B221" s="159"/>
      <c r="D221" s="160" t="s">
        <v>200</v>
      </c>
      <c r="E221" s="161" t="s">
        <v>3</v>
      </c>
      <c r="F221" s="162" t="s">
        <v>597</v>
      </c>
      <c r="H221" s="163">
        <v>2134.747</v>
      </c>
      <c r="I221" s="164"/>
      <c r="L221" s="159"/>
      <c r="M221" s="165"/>
      <c r="N221" s="166"/>
      <c r="O221" s="166"/>
      <c r="P221" s="166"/>
      <c r="Q221" s="166"/>
      <c r="R221" s="166"/>
      <c r="S221" s="166"/>
      <c r="T221" s="167"/>
      <c r="AT221" s="161" t="s">
        <v>200</v>
      </c>
      <c r="AU221" s="161" t="s">
        <v>22</v>
      </c>
      <c r="AV221" s="13" t="s">
        <v>22</v>
      </c>
      <c r="AW221" s="13" t="s">
        <v>41</v>
      </c>
      <c r="AX221" s="13" t="s">
        <v>88</v>
      </c>
      <c r="AY221" s="161" t="s">
        <v>191</v>
      </c>
    </row>
    <row r="222" spans="1:65" s="2" customFormat="1" ht="37.75" customHeight="1">
      <c r="A222" s="35"/>
      <c r="B222" s="145"/>
      <c r="C222" s="146" t="s">
        <v>407</v>
      </c>
      <c r="D222" s="146" t="s">
        <v>193</v>
      </c>
      <c r="E222" s="147" t="s">
        <v>598</v>
      </c>
      <c r="F222" s="148" t="s">
        <v>599</v>
      </c>
      <c r="G222" s="149" t="s">
        <v>196</v>
      </c>
      <c r="H222" s="150">
        <v>8.96</v>
      </c>
      <c r="I222" s="151"/>
      <c r="J222" s="152">
        <f>ROUND(I222*H222,2)</f>
        <v>0</v>
      </c>
      <c r="K222" s="148" t="s">
        <v>197</v>
      </c>
      <c r="L222" s="36"/>
      <c r="M222" s="153" t="s">
        <v>3</v>
      </c>
      <c r="N222" s="154" t="s">
        <v>52</v>
      </c>
      <c r="O222" s="56"/>
      <c r="P222" s="155">
        <f>O222*H222</f>
        <v>0</v>
      </c>
      <c r="Q222" s="155">
        <v>0</v>
      </c>
      <c r="R222" s="155">
        <f>Q222*H222</f>
        <v>0</v>
      </c>
      <c r="S222" s="155">
        <v>0</v>
      </c>
      <c r="T222" s="15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57" t="s">
        <v>198</v>
      </c>
      <c r="AT222" s="157" t="s">
        <v>193</v>
      </c>
      <c r="AU222" s="157" t="s">
        <v>22</v>
      </c>
      <c r="AY222" s="19" t="s">
        <v>191</v>
      </c>
      <c r="BE222" s="158">
        <f>IF(N222="základní",J222,0)</f>
        <v>0</v>
      </c>
      <c r="BF222" s="158">
        <f>IF(N222="snížená",J222,0)</f>
        <v>0</v>
      </c>
      <c r="BG222" s="158">
        <f>IF(N222="zákl. přenesená",J222,0)</f>
        <v>0</v>
      </c>
      <c r="BH222" s="158">
        <f>IF(N222="sníž. přenesená",J222,0)</f>
        <v>0</v>
      </c>
      <c r="BI222" s="158">
        <f>IF(N222="nulová",J222,0)</f>
        <v>0</v>
      </c>
      <c r="BJ222" s="19" t="s">
        <v>88</v>
      </c>
      <c r="BK222" s="158">
        <f>ROUND(I222*H222,2)</f>
        <v>0</v>
      </c>
      <c r="BL222" s="19" t="s">
        <v>198</v>
      </c>
      <c r="BM222" s="157" t="s">
        <v>600</v>
      </c>
    </row>
    <row r="223" spans="2:63" s="12" customFormat="1" ht="22.75" customHeight="1">
      <c r="B223" s="132"/>
      <c r="D223" s="133" t="s">
        <v>80</v>
      </c>
      <c r="E223" s="143" t="s">
        <v>465</v>
      </c>
      <c r="F223" s="143" t="s">
        <v>466</v>
      </c>
      <c r="I223" s="135"/>
      <c r="J223" s="144">
        <f>BK223</f>
        <v>0</v>
      </c>
      <c r="L223" s="132"/>
      <c r="M223" s="137"/>
      <c r="N223" s="138"/>
      <c r="O223" s="138"/>
      <c r="P223" s="139">
        <f>SUM(P224:P225)</f>
        <v>0</v>
      </c>
      <c r="Q223" s="138"/>
      <c r="R223" s="139">
        <f>SUM(R224:R225)</f>
        <v>0</v>
      </c>
      <c r="S223" s="138"/>
      <c r="T223" s="140">
        <f>SUM(T224:T225)</f>
        <v>0</v>
      </c>
      <c r="AR223" s="133" t="s">
        <v>88</v>
      </c>
      <c r="AT223" s="141" t="s">
        <v>80</v>
      </c>
      <c r="AU223" s="141" t="s">
        <v>88</v>
      </c>
      <c r="AY223" s="133" t="s">
        <v>191</v>
      </c>
      <c r="BK223" s="142">
        <f>SUM(BK224:BK225)</f>
        <v>0</v>
      </c>
    </row>
    <row r="224" spans="1:65" s="2" customFormat="1" ht="24.15" customHeight="1">
      <c r="A224" s="35"/>
      <c r="B224" s="145"/>
      <c r="C224" s="146" t="s">
        <v>411</v>
      </c>
      <c r="D224" s="146" t="s">
        <v>193</v>
      </c>
      <c r="E224" s="147" t="s">
        <v>601</v>
      </c>
      <c r="F224" s="148" t="s">
        <v>602</v>
      </c>
      <c r="G224" s="149" t="s">
        <v>252</v>
      </c>
      <c r="H224" s="150">
        <v>1836.687</v>
      </c>
      <c r="I224" s="151"/>
      <c r="J224" s="152">
        <f>ROUND(I224*H224,2)</f>
        <v>0</v>
      </c>
      <c r="K224" s="148" t="s">
        <v>197</v>
      </c>
      <c r="L224" s="36"/>
      <c r="M224" s="153" t="s">
        <v>3</v>
      </c>
      <c r="N224" s="154" t="s">
        <v>52</v>
      </c>
      <c r="O224" s="56"/>
      <c r="P224" s="155">
        <f>O224*H224</f>
        <v>0</v>
      </c>
      <c r="Q224" s="155">
        <v>0</v>
      </c>
      <c r="R224" s="155">
        <f>Q224*H224</f>
        <v>0</v>
      </c>
      <c r="S224" s="155">
        <v>0</v>
      </c>
      <c r="T224" s="15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57" t="s">
        <v>198</v>
      </c>
      <c r="AT224" s="157" t="s">
        <v>193</v>
      </c>
      <c r="AU224" s="157" t="s">
        <v>22</v>
      </c>
      <c r="AY224" s="19" t="s">
        <v>191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9" t="s">
        <v>88</v>
      </c>
      <c r="BK224" s="158">
        <f>ROUND(I224*H224,2)</f>
        <v>0</v>
      </c>
      <c r="BL224" s="19" t="s">
        <v>198</v>
      </c>
      <c r="BM224" s="157" t="s">
        <v>603</v>
      </c>
    </row>
    <row r="225" spans="1:65" s="2" customFormat="1" ht="24.15" customHeight="1">
      <c r="A225" s="35"/>
      <c r="B225" s="145"/>
      <c r="C225" s="146" t="s">
        <v>415</v>
      </c>
      <c r="D225" s="146" t="s">
        <v>193</v>
      </c>
      <c r="E225" s="147" t="s">
        <v>604</v>
      </c>
      <c r="F225" s="148" t="s">
        <v>605</v>
      </c>
      <c r="G225" s="149" t="s">
        <v>252</v>
      </c>
      <c r="H225" s="150">
        <v>1836.687</v>
      </c>
      <c r="I225" s="151"/>
      <c r="J225" s="152">
        <f>ROUND(I225*H225,2)</f>
        <v>0</v>
      </c>
      <c r="K225" s="148" t="s">
        <v>197</v>
      </c>
      <c r="L225" s="36"/>
      <c r="M225" s="198" t="s">
        <v>3</v>
      </c>
      <c r="N225" s="199" t="s">
        <v>52</v>
      </c>
      <c r="O225" s="200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57" t="s">
        <v>198</v>
      </c>
      <c r="AT225" s="157" t="s">
        <v>193</v>
      </c>
      <c r="AU225" s="157" t="s">
        <v>22</v>
      </c>
      <c r="AY225" s="19" t="s">
        <v>191</v>
      </c>
      <c r="BE225" s="158">
        <f>IF(N225="základní",J225,0)</f>
        <v>0</v>
      </c>
      <c r="BF225" s="158">
        <f>IF(N225="snížená",J225,0)</f>
        <v>0</v>
      </c>
      <c r="BG225" s="158">
        <f>IF(N225="zákl. přenesená",J225,0)</f>
        <v>0</v>
      </c>
      <c r="BH225" s="158">
        <f>IF(N225="sníž. přenesená",J225,0)</f>
        <v>0</v>
      </c>
      <c r="BI225" s="158">
        <f>IF(N225="nulová",J225,0)</f>
        <v>0</v>
      </c>
      <c r="BJ225" s="19" t="s">
        <v>88</v>
      </c>
      <c r="BK225" s="158">
        <f>ROUND(I225*H225,2)</f>
        <v>0</v>
      </c>
      <c r="BL225" s="19" t="s">
        <v>198</v>
      </c>
      <c r="BM225" s="157" t="s">
        <v>606</v>
      </c>
    </row>
    <row r="226" spans="1:31" s="2" customFormat="1" ht="7" customHeight="1">
      <c r="A226" s="35"/>
      <c r="B226" s="45"/>
      <c r="C226" s="46"/>
      <c r="D226" s="46"/>
      <c r="E226" s="46"/>
      <c r="F226" s="46"/>
      <c r="G226" s="46"/>
      <c r="H226" s="46"/>
      <c r="I226" s="46"/>
      <c r="J226" s="46"/>
      <c r="K226" s="46"/>
      <c r="L226" s="36"/>
      <c r="M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</row>
  </sheetData>
  <autoFilter ref="C89:K225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100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163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607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ROUND(J90,2)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ROUND((SUM(BE90:BE180)),2)</f>
        <v>0</v>
      </c>
      <c r="G35" s="35"/>
      <c r="H35" s="35"/>
      <c r="I35" s="104">
        <v>0.21</v>
      </c>
      <c r="J35" s="103">
        <f>ROUND(((SUM(BE90:BE180))*I35),2)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ROUND((SUM(BF90:BF180)),2)</f>
        <v>0</v>
      </c>
      <c r="G36" s="35"/>
      <c r="H36" s="35"/>
      <c r="I36" s="104">
        <v>0.15</v>
      </c>
      <c r="J36" s="103">
        <f>ROUND(((SUM(BF90:BF180))*I36),2)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ROUND((SUM(BG90:BG180)),2)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ROUND((SUM(BH90:BH180)),2)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ROUND((SUM(BI90:BI180)),2)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163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 xml:space="preserve">SO 103 - Parkovací stání 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J90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J91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J92</f>
        <v>0</v>
      </c>
      <c r="L65" s="118"/>
    </row>
    <row r="66" spans="2:12" s="10" customFormat="1" ht="19.9" customHeight="1">
      <c r="B66" s="118"/>
      <c r="D66" s="119" t="s">
        <v>173</v>
      </c>
      <c r="E66" s="120"/>
      <c r="F66" s="120"/>
      <c r="G66" s="120"/>
      <c r="H66" s="120"/>
      <c r="I66" s="120"/>
      <c r="J66" s="121">
        <f>J128</f>
        <v>0</v>
      </c>
      <c r="L66" s="118"/>
    </row>
    <row r="67" spans="2:12" s="10" customFormat="1" ht="19.9" customHeight="1">
      <c r="B67" s="118"/>
      <c r="D67" s="119" t="s">
        <v>174</v>
      </c>
      <c r="E67" s="120"/>
      <c r="F67" s="120"/>
      <c r="G67" s="120"/>
      <c r="H67" s="120"/>
      <c r="I67" s="120"/>
      <c r="J67" s="121">
        <f>J159</f>
        <v>0</v>
      </c>
      <c r="L67" s="118"/>
    </row>
    <row r="68" spans="2:12" s="10" customFormat="1" ht="19.9" customHeight="1">
      <c r="B68" s="118"/>
      <c r="D68" s="119" t="s">
        <v>175</v>
      </c>
      <c r="E68" s="120"/>
      <c r="F68" s="120"/>
      <c r="G68" s="120"/>
      <c r="H68" s="120"/>
      <c r="I68" s="120"/>
      <c r="J68" s="121">
        <f>J178</f>
        <v>0</v>
      </c>
      <c r="L68" s="118"/>
    </row>
    <row r="69" spans="1:31" s="2" customFormat="1" ht="21.75" customHeight="1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9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7" customHeight="1">
      <c r="A70" s="35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7" customHeight="1">
      <c r="A74" s="35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5" customHeight="1">
      <c r="A75" s="35"/>
      <c r="B75" s="36"/>
      <c r="C75" s="23" t="s">
        <v>176</v>
      </c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17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5"/>
      <c r="D78" s="35"/>
      <c r="E78" s="337" t="str">
        <f>E7</f>
        <v>Výstavba ZTV Za Školou II. etapa - aktualizace</v>
      </c>
      <c r="F78" s="338"/>
      <c r="G78" s="338"/>
      <c r="H78" s="338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29" t="s">
        <v>162</v>
      </c>
      <c r="L79" s="22"/>
    </row>
    <row r="80" spans="1:31" s="2" customFormat="1" ht="16.5" customHeight="1">
      <c r="A80" s="35"/>
      <c r="B80" s="36"/>
      <c r="C80" s="35"/>
      <c r="D80" s="35"/>
      <c r="E80" s="337" t="s">
        <v>163</v>
      </c>
      <c r="F80" s="339"/>
      <c r="G80" s="339"/>
      <c r="H80" s="339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164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295" t="str">
        <f>E11</f>
        <v xml:space="preserve">SO 103 - Parkovací stání </v>
      </c>
      <c r="F82" s="339"/>
      <c r="G82" s="339"/>
      <c r="H82" s="339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23</v>
      </c>
      <c r="D84" s="35"/>
      <c r="E84" s="35"/>
      <c r="F84" s="27" t="str">
        <f>F14</f>
        <v>Dačice</v>
      </c>
      <c r="G84" s="35"/>
      <c r="H84" s="35"/>
      <c r="I84" s="29" t="s">
        <v>25</v>
      </c>
      <c r="J84" s="53" t="str">
        <f>IF(J14="","",J14)</f>
        <v>3. 1. 2022</v>
      </c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40" customHeight="1">
      <c r="A86" s="35"/>
      <c r="B86" s="36"/>
      <c r="C86" s="29" t="s">
        <v>31</v>
      </c>
      <c r="D86" s="35"/>
      <c r="E86" s="35"/>
      <c r="F86" s="27" t="str">
        <f>E17</f>
        <v>Město Dačice, Krajířova 27, 38013 Dačice</v>
      </c>
      <c r="G86" s="35"/>
      <c r="H86" s="35"/>
      <c r="I86" s="29" t="s">
        <v>38</v>
      </c>
      <c r="J86" s="33" t="str">
        <f>E23</f>
        <v>Ing. arch. Martin Jirovský Ph.D., MBA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36</v>
      </c>
      <c r="D87" s="35"/>
      <c r="E87" s="35"/>
      <c r="F87" s="27" t="str">
        <f>IF(E20="","",E20)</f>
        <v>Vyplň údaj</v>
      </c>
      <c r="G87" s="35"/>
      <c r="H87" s="35"/>
      <c r="I87" s="29" t="s">
        <v>42</v>
      </c>
      <c r="J87" s="33" t="str">
        <f>E26</f>
        <v>Ateliér M.A.A.T., s.r.o.; Petra Stejskalová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2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22"/>
      <c r="B89" s="123"/>
      <c r="C89" s="124" t="s">
        <v>177</v>
      </c>
      <c r="D89" s="125" t="s">
        <v>66</v>
      </c>
      <c r="E89" s="125" t="s">
        <v>62</v>
      </c>
      <c r="F89" s="125" t="s">
        <v>63</v>
      </c>
      <c r="G89" s="125" t="s">
        <v>178</v>
      </c>
      <c r="H89" s="125" t="s">
        <v>179</v>
      </c>
      <c r="I89" s="125" t="s">
        <v>180</v>
      </c>
      <c r="J89" s="125" t="s">
        <v>168</v>
      </c>
      <c r="K89" s="126" t="s">
        <v>181</v>
      </c>
      <c r="L89" s="127"/>
      <c r="M89" s="60" t="s">
        <v>3</v>
      </c>
      <c r="N89" s="61" t="s">
        <v>51</v>
      </c>
      <c r="O89" s="61" t="s">
        <v>182</v>
      </c>
      <c r="P89" s="61" t="s">
        <v>183</v>
      </c>
      <c r="Q89" s="61" t="s">
        <v>184</v>
      </c>
      <c r="R89" s="61" t="s">
        <v>185</v>
      </c>
      <c r="S89" s="61" t="s">
        <v>186</v>
      </c>
      <c r="T89" s="62" t="s">
        <v>187</v>
      </c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</row>
    <row r="90" spans="1:63" s="2" customFormat="1" ht="22.75" customHeight="1">
      <c r="A90" s="35"/>
      <c r="B90" s="36"/>
      <c r="C90" s="67" t="s">
        <v>188</v>
      </c>
      <c r="D90" s="35"/>
      <c r="E90" s="35"/>
      <c r="F90" s="35"/>
      <c r="G90" s="35"/>
      <c r="H90" s="35"/>
      <c r="I90" s="35"/>
      <c r="J90" s="128">
        <f>BK90</f>
        <v>0</v>
      </c>
      <c r="K90" s="35"/>
      <c r="L90" s="36"/>
      <c r="M90" s="63"/>
      <c r="N90" s="54"/>
      <c r="O90" s="64"/>
      <c r="P90" s="129">
        <f>P91</f>
        <v>0</v>
      </c>
      <c r="Q90" s="64"/>
      <c r="R90" s="129">
        <f>R91</f>
        <v>415.5515204</v>
      </c>
      <c r="S90" s="64"/>
      <c r="T90" s="130">
        <f>T91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9" t="s">
        <v>80</v>
      </c>
      <c r="AU90" s="19" t="s">
        <v>169</v>
      </c>
      <c r="BK90" s="131">
        <f>BK91</f>
        <v>0</v>
      </c>
    </row>
    <row r="91" spans="2:63" s="12" customFormat="1" ht="25.9" customHeight="1">
      <c r="B91" s="132"/>
      <c r="D91" s="133" t="s">
        <v>80</v>
      </c>
      <c r="E91" s="134" t="s">
        <v>189</v>
      </c>
      <c r="F91" s="134" t="s">
        <v>190</v>
      </c>
      <c r="I91" s="135"/>
      <c r="J91" s="136">
        <f>BK91</f>
        <v>0</v>
      </c>
      <c r="L91" s="132"/>
      <c r="M91" s="137"/>
      <c r="N91" s="138"/>
      <c r="O91" s="138"/>
      <c r="P91" s="139">
        <f>P92+P128+P159+P178</f>
        <v>0</v>
      </c>
      <c r="Q91" s="138"/>
      <c r="R91" s="139">
        <f>R92+R128+R159+R178</f>
        <v>415.5515204</v>
      </c>
      <c r="S91" s="138"/>
      <c r="T91" s="140">
        <f>T92+T128+T159+T178</f>
        <v>0</v>
      </c>
      <c r="AR91" s="133" t="s">
        <v>88</v>
      </c>
      <c r="AT91" s="141" t="s">
        <v>80</v>
      </c>
      <c r="AU91" s="141" t="s">
        <v>81</v>
      </c>
      <c r="AY91" s="133" t="s">
        <v>191</v>
      </c>
      <c r="BK91" s="142">
        <f>BK92+BK128+BK159+BK178</f>
        <v>0</v>
      </c>
    </row>
    <row r="92" spans="2:63" s="12" customFormat="1" ht="22.75" customHeight="1">
      <c r="B92" s="132"/>
      <c r="D92" s="133" t="s">
        <v>80</v>
      </c>
      <c r="E92" s="143" t="s">
        <v>88</v>
      </c>
      <c r="F92" s="143" t="s">
        <v>192</v>
      </c>
      <c r="I92" s="135"/>
      <c r="J92" s="144">
        <f>BK92</f>
        <v>0</v>
      </c>
      <c r="L92" s="132"/>
      <c r="M92" s="137"/>
      <c r="N92" s="138"/>
      <c r="O92" s="138"/>
      <c r="P92" s="139">
        <f>SUM(P93:P127)</f>
        <v>0</v>
      </c>
      <c r="Q92" s="138"/>
      <c r="R92" s="139">
        <f>SUM(R93:R127)</f>
        <v>2.8</v>
      </c>
      <c r="S92" s="138"/>
      <c r="T92" s="140">
        <f>SUM(T93:T127)</f>
        <v>0</v>
      </c>
      <c r="AR92" s="133" t="s">
        <v>88</v>
      </c>
      <c r="AT92" s="141" t="s">
        <v>80</v>
      </c>
      <c r="AU92" s="141" t="s">
        <v>88</v>
      </c>
      <c r="AY92" s="133" t="s">
        <v>191</v>
      </c>
      <c r="BK92" s="142">
        <f>SUM(BK93:BK127)</f>
        <v>0</v>
      </c>
    </row>
    <row r="93" spans="1:65" s="2" customFormat="1" ht="14.4" customHeight="1">
      <c r="A93" s="35"/>
      <c r="B93" s="145"/>
      <c r="C93" s="146" t="s">
        <v>88</v>
      </c>
      <c r="D93" s="146" t="s">
        <v>193</v>
      </c>
      <c r="E93" s="147" t="s">
        <v>608</v>
      </c>
      <c r="F93" s="148" t="s">
        <v>609</v>
      </c>
      <c r="G93" s="149" t="s">
        <v>196</v>
      </c>
      <c r="H93" s="150">
        <v>233.25</v>
      </c>
      <c r="I93" s="151"/>
      <c r="J93" s="152">
        <f>ROUND(I93*H93,2)</f>
        <v>0</v>
      </c>
      <c r="K93" s="148" t="s">
        <v>197</v>
      </c>
      <c r="L93" s="36"/>
      <c r="M93" s="153" t="s">
        <v>3</v>
      </c>
      <c r="N93" s="154" t="s">
        <v>52</v>
      </c>
      <c r="O93" s="56"/>
      <c r="P93" s="155">
        <f>O93*H93</f>
        <v>0</v>
      </c>
      <c r="Q93" s="155">
        <v>0</v>
      </c>
      <c r="R93" s="155">
        <f>Q93*H93</f>
        <v>0</v>
      </c>
      <c r="S93" s="155">
        <v>0</v>
      </c>
      <c r="T93" s="156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57" t="s">
        <v>198</v>
      </c>
      <c r="AT93" s="157" t="s">
        <v>193</v>
      </c>
      <c r="AU93" s="157" t="s">
        <v>22</v>
      </c>
      <c r="AY93" s="19" t="s">
        <v>191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9" t="s">
        <v>88</v>
      </c>
      <c r="BK93" s="158">
        <f>ROUND(I93*H93,2)</f>
        <v>0</v>
      </c>
      <c r="BL93" s="19" t="s">
        <v>198</v>
      </c>
      <c r="BM93" s="157" t="s">
        <v>610</v>
      </c>
    </row>
    <row r="94" spans="2:51" s="13" customFormat="1" ht="10">
      <c r="B94" s="159"/>
      <c r="D94" s="160" t="s">
        <v>200</v>
      </c>
      <c r="E94" s="161" t="s">
        <v>3</v>
      </c>
      <c r="F94" s="162" t="s">
        <v>611</v>
      </c>
      <c r="H94" s="163">
        <v>149.7</v>
      </c>
      <c r="I94" s="164"/>
      <c r="L94" s="159"/>
      <c r="M94" s="165"/>
      <c r="N94" s="166"/>
      <c r="O94" s="166"/>
      <c r="P94" s="166"/>
      <c r="Q94" s="166"/>
      <c r="R94" s="166"/>
      <c r="S94" s="166"/>
      <c r="T94" s="167"/>
      <c r="AT94" s="161" t="s">
        <v>200</v>
      </c>
      <c r="AU94" s="161" t="s">
        <v>22</v>
      </c>
      <c r="AV94" s="13" t="s">
        <v>22</v>
      </c>
      <c r="AW94" s="13" t="s">
        <v>41</v>
      </c>
      <c r="AX94" s="13" t="s">
        <v>81</v>
      </c>
      <c r="AY94" s="161" t="s">
        <v>191</v>
      </c>
    </row>
    <row r="95" spans="2:51" s="13" customFormat="1" ht="10">
      <c r="B95" s="159"/>
      <c r="D95" s="160" t="s">
        <v>200</v>
      </c>
      <c r="E95" s="161" t="s">
        <v>3</v>
      </c>
      <c r="F95" s="162" t="s">
        <v>612</v>
      </c>
      <c r="H95" s="163">
        <v>37.5</v>
      </c>
      <c r="I95" s="164"/>
      <c r="L95" s="159"/>
      <c r="M95" s="165"/>
      <c r="N95" s="166"/>
      <c r="O95" s="166"/>
      <c r="P95" s="166"/>
      <c r="Q95" s="166"/>
      <c r="R95" s="166"/>
      <c r="S95" s="166"/>
      <c r="T95" s="167"/>
      <c r="AT95" s="161" t="s">
        <v>200</v>
      </c>
      <c r="AU95" s="161" t="s">
        <v>22</v>
      </c>
      <c r="AV95" s="13" t="s">
        <v>22</v>
      </c>
      <c r="AW95" s="13" t="s">
        <v>41</v>
      </c>
      <c r="AX95" s="13" t="s">
        <v>81</v>
      </c>
      <c r="AY95" s="161" t="s">
        <v>191</v>
      </c>
    </row>
    <row r="96" spans="2:51" s="13" customFormat="1" ht="10">
      <c r="B96" s="159"/>
      <c r="D96" s="160" t="s">
        <v>200</v>
      </c>
      <c r="E96" s="161" t="s">
        <v>3</v>
      </c>
      <c r="F96" s="162" t="s">
        <v>613</v>
      </c>
      <c r="H96" s="163">
        <v>46.05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200</v>
      </c>
      <c r="AU96" s="161" t="s">
        <v>22</v>
      </c>
      <c r="AV96" s="13" t="s">
        <v>22</v>
      </c>
      <c r="AW96" s="13" t="s">
        <v>41</v>
      </c>
      <c r="AX96" s="13" t="s">
        <v>81</v>
      </c>
      <c r="AY96" s="161" t="s">
        <v>191</v>
      </c>
    </row>
    <row r="97" spans="2:51" s="14" customFormat="1" ht="10">
      <c r="B97" s="168"/>
      <c r="D97" s="160" t="s">
        <v>200</v>
      </c>
      <c r="E97" s="169" t="s">
        <v>3</v>
      </c>
      <c r="F97" s="170" t="s">
        <v>205</v>
      </c>
      <c r="H97" s="171">
        <v>233.25</v>
      </c>
      <c r="I97" s="172"/>
      <c r="L97" s="168"/>
      <c r="M97" s="173"/>
      <c r="N97" s="174"/>
      <c r="O97" s="174"/>
      <c r="P97" s="174"/>
      <c r="Q97" s="174"/>
      <c r="R97" s="174"/>
      <c r="S97" s="174"/>
      <c r="T97" s="175"/>
      <c r="AT97" s="169" t="s">
        <v>200</v>
      </c>
      <c r="AU97" s="169" t="s">
        <v>22</v>
      </c>
      <c r="AV97" s="14" t="s">
        <v>198</v>
      </c>
      <c r="AW97" s="14" t="s">
        <v>41</v>
      </c>
      <c r="AX97" s="14" t="s">
        <v>88</v>
      </c>
      <c r="AY97" s="169" t="s">
        <v>191</v>
      </c>
    </row>
    <row r="98" spans="1:65" s="2" customFormat="1" ht="14.4" customHeight="1">
      <c r="A98" s="35"/>
      <c r="B98" s="145"/>
      <c r="C98" s="146" t="s">
        <v>22</v>
      </c>
      <c r="D98" s="146" t="s">
        <v>193</v>
      </c>
      <c r="E98" s="147" t="s">
        <v>614</v>
      </c>
      <c r="F98" s="148" t="s">
        <v>615</v>
      </c>
      <c r="G98" s="149" t="s">
        <v>208</v>
      </c>
      <c r="H98" s="150">
        <v>126.467</v>
      </c>
      <c r="I98" s="151"/>
      <c r="J98" s="152">
        <f>ROUND(I98*H98,2)</f>
        <v>0</v>
      </c>
      <c r="K98" s="148" t="s">
        <v>197</v>
      </c>
      <c r="L98" s="36"/>
      <c r="M98" s="153" t="s">
        <v>3</v>
      </c>
      <c r="N98" s="154" t="s">
        <v>52</v>
      </c>
      <c r="O98" s="56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198</v>
      </c>
      <c r="AT98" s="157" t="s">
        <v>193</v>
      </c>
      <c r="AU98" s="157" t="s">
        <v>22</v>
      </c>
      <c r="AY98" s="19" t="s">
        <v>191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88</v>
      </c>
      <c r="BK98" s="158">
        <f>ROUND(I98*H98,2)</f>
        <v>0</v>
      </c>
      <c r="BL98" s="19" t="s">
        <v>198</v>
      </c>
      <c r="BM98" s="157" t="s">
        <v>616</v>
      </c>
    </row>
    <row r="99" spans="2:51" s="13" customFormat="1" ht="10">
      <c r="B99" s="159"/>
      <c r="D99" s="160" t="s">
        <v>200</v>
      </c>
      <c r="E99" s="161" t="s">
        <v>3</v>
      </c>
      <c r="F99" s="162" t="s">
        <v>617</v>
      </c>
      <c r="H99" s="163">
        <v>37.69</v>
      </c>
      <c r="I99" s="164"/>
      <c r="L99" s="159"/>
      <c r="M99" s="165"/>
      <c r="N99" s="166"/>
      <c r="O99" s="166"/>
      <c r="P99" s="166"/>
      <c r="Q99" s="166"/>
      <c r="R99" s="166"/>
      <c r="S99" s="166"/>
      <c r="T99" s="167"/>
      <c r="AT99" s="161" t="s">
        <v>200</v>
      </c>
      <c r="AU99" s="161" t="s">
        <v>22</v>
      </c>
      <c r="AV99" s="13" t="s">
        <v>22</v>
      </c>
      <c r="AW99" s="13" t="s">
        <v>41</v>
      </c>
      <c r="AX99" s="13" t="s">
        <v>81</v>
      </c>
      <c r="AY99" s="161" t="s">
        <v>191</v>
      </c>
    </row>
    <row r="100" spans="2:51" s="13" customFormat="1" ht="10">
      <c r="B100" s="159"/>
      <c r="D100" s="160" t="s">
        <v>200</v>
      </c>
      <c r="E100" s="161" t="s">
        <v>3</v>
      </c>
      <c r="F100" s="162" t="s">
        <v>618</v>
      </c>
      <c r="H100" s="163">
        <v>3.75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200</v>
      </c>
      <c r="AU100" s="161" t="s">
        <v>22</v>
      </c>
      <c r="AV100" s="13" t="s">
        <v>22</v>
      </c>
      <c r="AW100" s="13" t="s">
        <v>41</v>
      </c>
      <c r="AX100" s="13" t="s">
        <v>81</v>
      </c>
      <c r="AY100" s="161" t="s">
        <v>191</v>
      </c>
    </row>
    <row r="101" spans="2:51" s="13" customFormat="1" ht="10">
      <c r="B101" s="159"/>
      <c r="D101" s="160" t="s">
        <v>200</v>
      </c>
      <c r="E101" s="161" t="s">
        <v>3</v>
      </c>
      <c r="F101" s="162" t="s">
        <v>619</v>
      </c>
      <c r="H101" s="163">
        <v>0.31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200</v>
      </c>
      <c r="AU101" s="161" t="s">
        <v>22</v>
      </c>
      <c r="AV101" s="13" t="s">
        <v>22</v>
      </c>
      <c r="AW101" s="13" t="s">
        <v>41</v>
      </c>
      <c r="AX101" s="13" t="s">
        <v>81</v>
      </c>
      <c r="AY101" s="161" t="s">
        <v>191</v>
      </c>
    </row>
    <row r="102" spans="2:51" s="13" customFormat="1" ht="10">
      <c r="B102" s="159"/>
      <c r="D102" s="160" t="s">
        <v>200</v>
      </c>
      <c r="E102" s="161" t="s">
        <v>3</v>
      </c>
      <c r="F102" s="162" t="s">
        <v>620</v>
      </c>
      <c r="H102" s="163">
        <v>84.717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200</v>
      </c>
      <c r="AU102" s="161" t="s">
        <v>22</v>
      </c>
      <c r="AV102" s="13" t="s">
        <v>22</v>
      </c>
      <c r="AW102" s="13" t="s">
        <v>41</v>
      </c>
      <c r="AX102" s="13" t="s">
        <v>81</v>
      </c>
      <c r="AY102" s="161" t="s">
        <v>191</v>
      </c>
    </row>
    <row r="103" spans="2:51" s="14" customFormat="1" ht="10">
      <c r="B103" s="168"/>
      <c r="D103" s="160" t="s">
        <v>200</v>
      </c>
      <c r="E103" s="169" t="s">
        <v>3</v>
      </c>
      <c r="F103" s="170" t="s">
        <v>205</v>
      </c>
      <c r="H103" s="171">
        <v>126.467</v>
      </c>
      <c r="I103" s="172"/>
      <c r="L103" s="168"/>
      <c r="M103" s="173"/>
      <c r="N103" s="174"/>
      <c r="O103" s="174"/>
      <c r="P103" s="174"/>
      <c r="Q103" s="174"/>
      <c r="R103" s="174"/>
      <c r="S103" s="174"/>
      <c r="T103" s="175"/>
      <c r="AT103" s="169" t="s">
        <v>200</v>
      </c>
      <c r="AU103" s="169" t="s">
        <v>22</v>
      </c>
      <c r="AV103" s="14" t="s">
        <v>198</v>
      </c>
      <c r="AW103" s="14" t="s">
        <v>41</v>
      </c>
      <c r="AX103" s="14" t="s">
        <v>88</v>
      </c>
      <c r="AY103" s="169" t="s">
        <v>191</v>
      </c>
    </row>
    <row r="104" spans="1:65" s="2" customFormat="1" ht="37.75" customHeight="1">
      <c r="A104" s="35"/>
      <c r="B104" s="145"/>
      <c r="C104" s="146" t="s">
        <v>215</v>
      </c>
      <c r="D104" s="146" t="s">
        <v>193</v>
      </c>
      <c r="E104" s="147" t="s">
        <v>226</v>
      </c>
      <c r="F104" s="148" t="s">
        <v>227</v>
      </c>
      <c r="G104" s="149" t="s">
        <v>208</v>
      </c>
      <c r="H104" s="150">
        <v>13.66</v>
      </c>
      <c r="I104" s="151"/>
      <c r="J104" s="152">
        <f>ROUND(I104*H104,2)</f>
        <v>0</v>
      </c>
      <c r="K104" s="148" t="s">
        <v>197</v>
      </c>
      <c r="L104" s="36"/>
      <c r="M104" s="153" t="s">
        <v>3</v>
      </c>
      <c r="N104" s="154" t="s">
        <v>52</v>
      </c>
      <c r="O104" s="56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198</v>
      </c>
      <c r="AT104" s="157" t="s">
        <v>193</v>
      </c>
      <c r="AU104" s="157" t="s">
        <v>22</v>
      </c>
      <c r="AY104" s="19" t="s">
        <v>191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88</v>
      </c>
      <c r="BK104" s="158">
        <f>ROUND(I104*H104,2)</f>
        <v>0</v>
      </c>
      <c r="BL104" s="19" t="s">
        <v>198</v>
      </c>
      <c r="BM104" s="157" t="s">
        <v>621</v>
      </c>
    </row>
    <row r="105" spans="1:47" s="2" customFormat="1" ht="18">
      <c r="A105" s="35"/>
      <c r="B105" s="36"/>
      <c r="C105" s="35"/>
      <c r="D105" s="160" t="s">
        <v>229</v>
      </c>
      <c r="E105" s="35"/>
      <c r="F105" s="176" t="s">
        <v>230</v>
      </c>
      <c r="G105" s="35"/>
      <c r="H105" s="35"/>
      <c r="I105" s="177"/>
      <c r="J105" s="35"/>
      <c r="K105" s="35"/>
      <c r="L105" s="36"/>
      <c r="M105" s="178"/>
      <c r="N105" s="179"/>
      <c r="O105" s="56"/>
      <c r="P105" s="56"/>
      <c r="Q105" s="56"/>
      <c r="R105" s="56"/>
      <c r="S105" s="56"/>
      <c r="T105" s="57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9" t="s">
        <v>229</v>
      </c>
      <c r="AU105" s="19" t="s">
        <v>22</v>
      </c>
    </row>
    <row r="106" spans="2:51" s="13" customFormat="1" ht="10">
      <c r="B106" s="159"/>
      <c r="D106" s="160" t="s">
        <v>200</v>
      </c>
      <c r="E106" s="161" t="s">
        <v>3</v>
      </c>
      <c r="F106" s="162" t="s">
        <v>622</v>
      </c>
      <c r="H106" s="163">
        <v>13.66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200</v>
      </c>
      <c r="AU106" s="161" t="s">
        <v>22</v>
      </c>
      <c r="AV106" s="13" t="s">
        <v>22</v>
      </c>
      <c r="AW106" s="13" t="s">
        <v>41</v>
      </c>
      <c r="AX106" s="13" t="s">
        <v>88</v>
      </c>
      <c r="AY106" s="161" t="s">
        <v>191</v>
      </c>
    </row>
    <row r="107" spans="1:65" s="2" customFormat="1" ht="37.75" customHeight="1">
      <c r="A107" s="35"/>
      <c r="B107" s="145"/>
      <c r="C107" s="146" t="s">
        <v>198</v>
      </c>
      <c r="D107" s="146" t="s">
        <v>193</v>
      </c>
      <c r="E107" s="147" t="s">
        <v>233</v>
      </c>
      <c r="F107" s="148" t="s">
        <v>234</v>
      </c>
      <c r="G107" s="149" t="s">
        <v>208</v>
      </c>
      <c r="H107" s="150">
        <v>39.82</v>
      </c>
      <c r="I107" s="151"/>
      <c r="J107" s="152">
        <f>ROUND(I107*H107,2)</f>
        <v>0</v>
      </c>
      <c r="K107" s="148" t="s">
        <v>197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198</v>
      </c>
      <c r="AT107" s="157" t="s">
        <v>193</v>
      </c>
      <c r="AU107" s="157" t="s">
        <v>22</v>
      </c>
      <c r="AY107" s="19" t="s">
        <v>191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198</v>
      </c>
      <c r="BM107" s="157" t="s">
        <v>623</v>
      </c>
    </row>
    <row r="108" spans="1:47" s="2" customFormat="1" ht="18">
      <c r="A108" s="35"/>
      <c r="B108" s="36"/>
      <c r="C108" s="35"/>
      <c r="D108" s="160" t="s">
        <v>229</v>
      </c>
      <c r="E108" s="35"/>
      <c r="F108" s="176" t="s">
        <v>236</v>
      </c>
      <c r="G108" s="35"/>
      <c r="H108" s="35"/>
      <c r="I108" s="177"/>
      <c r="J108" s="35"/>
      <c r="K108" s="35"/>
      <c r="L108" s="36"/>
      <c r="M108" s="178"/>
      <c r="N108" s="179"/>
      <c r="O108" s="56"/>
      <c r="P108" s="56"/>
      <c r="Q108" s="56"/>
      <c r="R108" s="56"/>
      <c r="S108" s="56"/>
      <c r="T108" s="57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9" t="s">
        <v>229</v>
      </c>
      <c r="AU108" s="19" t="s">
        <v>22</v>
      </c>
    </row>
    <row r="109" spans="2:51" s="13" customFormat="1" ht="10">
      <c r="B109" s="159"/>
      <c r="D109" s="160" t="s">
        <v>200</v>
      </c>
      <c r="E109" s="161" t="s">
        <v>3</v>
      </c>
      <c r="F109" s="162" t="s">
        <v>624</v>
      </c>
      <c r="H109" s="163">
        <v>39.82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200</v>
      </c>
      <c r="AU109" s="161" t="s">
        <v>22</v>
      </c>
      <c r="AV109" s="13" t="s">
        <v>22</v>
      </c>
      <c r="AW109" s="13" t="s">
        <v>41</v>
      </c>
      <c r="AX109" s="13" t="s">
        <v>88</v>
      </c>
      <c r="AY109" s="161" t="s">
        <v>191</v>
      </c>
    </row>
    <row r="110" spans="1:65" s="2" customFormat="1" ht="37.75" customHeight="1">
      <c r="A110" s="35"/>
      <c r="B110" s="145"/>
      <c r="C110" s="146" t="s">
        <v>225</v>
      </c>
      <c r="D110" s="146" t="s">
        <v>193</v>
      </c>
      <c r="E110" s="147" t="s">
        <v>239</v>
      </c>
      <c r="F110" s="148" t="s">
        <v>240</v>
      </c>
      <c r="G110" s="149" t="s">
        <v>208</v>
      </c>
      <c r="H110" s="150">
        <v>126.47</v>
      </c>
      <c r="I110" s="151"/>
      <c r="J110" s="152">
        <f>ROUND(I110*H110,2)</f>
        <v>0</v>
      </c>
      <c r="K110" s="148" t="s">
        <v>197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198</v>
      </c>
      <c r="AT110" s="157" t="s">
        <v>193</v>
      </c>
      <c r="AU110" s="157" t="s">
        <v>22</v>
      </c>
      <c r="AY110" s="19" t="s">
        <v>191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198</v>
      </c>
      <c r="BM110" s="157" t="s">
        <v>625</v>
      </c>
    </row>
    <row r="111" spans="2:51" s="13" customFormat="1" ht="10">
      <c r="B111" s="159"/>
      <c r="D111" s="160" t="s">
        <v>200</v>
      </c>
      <c r="E111" s="161" t="s">
        <v>3</v>
      </c>
      <c r="F111" s="162" t="s">
        <v>626</v>
      </c>
      <c r="H111" s="163">
        <v>126.47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200</v>
      </c>
      <c r="AU111" s="161" t="s">
        <v>22</v>
      </c>
      <c r="AV111" s="13" t="s">
        <v>22</v>
      </c>
      <c r="AW111" s="13" t="s">
        <v>41</v>
      </c>
      <c r="AX111" s="13" t="s">
        <v>88</v>
      </c>
      <c r="AY111" s="161" t="s">
        <v>191</v>
      </c>
    </row>
    <row r="112" spans="1:65" s="2" customFormat="1" ht="24.15" customHeight="1">
      <c r="A112" s="35"/>
      <c r="B112" s="145"/>
      <c r="C112" s="146" t="s">
        <v>232</v>
      </c>
      <c r="D112" s="146" t="s">
        <v>193</v>
      </c>
      <c r="E112" s="147" t="s">
        <v>245</v>
      </c>
      <c r="F112" s="148" t="s">
        <v>246</v>
      </c>
      <c r="G112" s="149" t="s">
        <v>208</v>
      </c>
      <c r="H112" s="150">
        <v>6.83</v>
      </c>
      <c r="I112" s="151"/>
      <c r="J112" s="152">
        <f>ROUND(I112*H112,2)</f>
        <v>0</v>
      </c>
      <c r="K112" s="148" t="s">
        <v>197</v>
      </c>
      <c r="L112" s="36"/>
      <c r="M112" s="153" t="s">
        <v>3</v>
      </c>
      <c r="N112" s="154" t="s">
        <v>52</v>
      </c>
      <c r="O112" s="56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7" t="s">
        <v>198</v>
      </c>
      <c r="AT112" s="157" t="s">
        <v>193</v>
      </c>
      <c r="AU112" s="157" t="s">
        <v>22</v>
      </c>
      <c r="AY112" s="19" t="s">
        <v>191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88</v>
      </c>
      <c r="BK112" s="158">
        <f>ROUND(I112*H112,2)</f>
        <v>0</v>
      </c>
      <c r="BL112" s="19" t="s">
        <v>198</v>
      </c>
      <c r="BM112" s="157" t="s">
        <v>627</v>
      </c>
    </row>
    <row r="113" spans="2:51" s="13" customFormat="1" ht="10">
      <c r="B113" s="159"/>
      <c r="D113" s="160" t="s">
        <v>200</v>
      </c>
      <c r="E113" s="161" t="s">
        <v>3</v>
      </c>
      <c r="F113" s="162" t="s">
        <v>628</v>
      </c>
      <c r="H113" s="163">
        <v>6.83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200</v>
      </c>
      <c r="AU113" s="161" t="s">
        <v>22</v>
      </c>
      <c r="AV113" s="13" t="s">
        <v>22</v>
      </c>
      <c r="AW113" s="13" t="s">
        <v>41</v>
      </c>
      <c r="AX113" s="13" t="s">
        <v>88</v>
      </c>
      <c r="AY113" s="161" t="s">
        <v>191</v>
      </c>
    </row>
    <row r="114" spans="1:65" s="2" customFormat="1" ht="24.15" customHeight="1">
      <c r="A114" s="35"/>
      <c r="B114" s="145"/>
      <c r="C114" s="146" t="s">
        <v>238</v>
      </c>
      <c r="D114" s="146" t="s">
        <v>193</v>
      </c>
      <c r="E114" s="147" t="s">
        <v>256</v>
      </c>
      <c r="F114" s="148" t="s">
        <v>257</v>
      </c>
      <c r="G114" s="149" t="s">
        <v>208</v>
      </c>
      <c r="H114" s="150">
        <v>1.4</v>
      </c>
      <c r="I114" s="151"/>
      <c r="J114" s="152">
        <f>ROUND(I114*H114,2)</f>
        <v>0</v>
      </c>
      <c r="K114" s="148" t="s">
        <v>197</v>
      </c>
      <c r="L114" s="36"/>
      <c r="M114" s="153" t="s">
        <v>3</v>
      </c>
      <c r="N114" s="154" t="s">
        <v>52</v>
      </c>
      <c r="O114" s="56"/>
      <c r="P114" s="155">
        <f>O114*H114</f>
        <v>0</v>
      </c>
      <c r="Q114" s="155">
        <v>0</v>
      </c>
      <c r="R114" s="155">
        <f>Q114*H114</f>
        <v>0</v>
      </c>
      <c r="S114" s="155">
        <v>0</v>
      </c>
      <c r="T114" s="15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198</v>
      </c>
      <c r="AT114" s="157" t="s">
        <v>193</v>
      </c>
      <c r="AU114" s="157" t="s">
        <v>22</v>
      </c>
      <c r="AY114" s="19" t="s">
        <v>191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88</v>
      </c>
      <c r="BK114" s="158">
        <f>ROUND(I114*H114,2)</f>
        <v>0</v>
      </c>
      <c r="BL114" s="19" t="s">
        <v>198</v>
      </c>
      <c r="BM114" s="157" t="s">
        <v>629</v>
      </c>
    </row>
    <row r="115" spans="2:51" s="13" customFormat="1" ht="10">
      <c r="B115" s="159"/>
      <c r="D115" s="160" t="s">
        <v>200</v>
      </c>
      <c r="E115" s="161" t="s">
        <v>3</v>
      </c>
      <c r="F115" s="162" t="s">
        <v>630</v>
      </c>
      <c r="H115" s="163">
        <v>1.4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200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191</v>
      </c>
    </row>
    <row r="116" spans="1:65" s="2" customFormat="1" ht="14.4" customHeight="1">
      <c r="A116" s="35"/>
      <c r="B116" s="145"/>
      <c r="C116" s="180" t="s">
        <v>244</v>
      </c>
      <c r="D116" s="180" t="s">
        <v>264</v>
      </c>
      <c r="E116" s="181" t="s">
        <v>265</v>
      </c>
      <c r="F116" s="182" t="s">
        <v>266</v>
      </c>
      <c r="G116" s="183" t="s">
        <v>252</v>
      </c>
      <c r="H116" s="184">
        <v>2.8</v>
      </c>
      <c r="I116" s="185"/>
      <c r="J116" s="186">
        <f>ROUND(I116*H116,2)</f>
        <v>0</v>
      </c>
      <c r="K116" s="182" t="s">
        <v>197</v>
      </c>
      <c r="L116" s="187"/>
      <c r="M116" s="188" t="s">
        <v>3</v>
      </c>
      <c r="N116" s="189" t="s">
        <v>52</v>
      </c>
      <c r="O116" s="56"/>
      <c r="P116" s="155">
        <f>O116*H116</f>
        <v>0</v>
      </c>
      <c r="Q116" s="155">
        <v>1</v>
      </c>
      <c r="R116" s="155">
        <f>Q116*H116</f>
        <v>2.8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244</v>
      </c>
      <c r="AT116" s="157" t="s">
        <v>264</v>
      </c>
      <c r="AU116" s="157" t="s">
        <v>22</v>
      </c>
      <c r="AY116" s="19" t="s">
        <v>191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198</v>
      </c>
      <c r="BM116" s="157" t="s">
        <v>631</v>
      </c>
    </row>
    <row r="117" spans="2:51" s="13" customFormat="1" ht="10">
      <c r="B117" s="159"/>
      <c r="D117" s="160" t="s">
        <v>200</v>
      </c>
      <c r="E117" s="161" t="s">
        <v>3</v>
      </c>
      <c r="F117" s="162" t="s">
        <v>632</v>
      </c>
      <c r="H117" s="163">
        <v>2.8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200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191</v>
      </c>
    </row>
    <row r="118" spans="1:65" s="2" customFormat="1" ht="24.15" customHeight="1">
      <c r="A118" s="35"/>
      <c r="B118" s="145"/>
      <c r="C118" s="146" t="s">
        <v>249</v>
      </c>
      <c r="D118" s="146" t="s">
        <v>193</v>
      </c>
      <c r="E118" s="147" t="s">
        <v>250</v>
      </c>
      <c r="F118" s="148" t="s">
        <v>251</v>
      </c>
      <c r="G118" s="149" t="s">
        <v>252</v>
      </c>
      <c r="H118" s="150">
        <v>252.94</v>
      </c>
      <c r="I118" s="151"/>
      <c r="J118" s="152">
        <f>ROUND(I118*H118,2)</f>
        <v>0</v>
      </c>
      <c r="K118" s="148" t="s">
        <v>197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198</v>
      </c>
      <c r="AT118" s="157" t="s">
        <v>193</v>
      </c>
      <c r="AU118" s="157" t="s">
        <v>22</v>
      </c>
      <c r="AY118" s="19" t="s">
        <v>191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198</v>
      </c>
      <c r="BM118" s="157" t="s">
        <v>633</v>
      </c>
    </row>
    <row r="119" spans="2:51" s="13" customFormat="1" ht="10">
      <c r="B119" s="159"/>
      <c r="D119" s="160" t="s">
        <v>200</v>
      </c>
      <c r="E119" s="161" t="s">
        <v>3</v>
      </c>
      <c r="F119" s="162" t="s">
        <v>634</v>
      </c>
      <c r="H119" s="163">
        <v>252.94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200</v>
      </c>
      <c r="AU119" s="161" t="s">
        <v>22</v>
      </c>
      <c r="AV119" s="13" t="s">
        <v>22</v>
      </c>
      <c r="AW119" s="13" t="s">
        <v>41</v>
      </c>
      <c r="AX119" s="13" t="s">
        <v>88</v>
      </c>
      <c r="AY119" s="161" t="s">
        <v>191</v>
      </c>
    </row>
    <row r="120" spans="1:65" s="2" customFormat="1" ht="14.4" customHeight="1">
      <c r="A120" s="35"/>
      <c r="B120" s="145"/>
      <c r="C120" s="146" t="s">
        <v>255</v>
      </c>
      <c r="D120" s="146" t="s">
        <v>193</v>
      </c>
      <c r="E120" s="147" t="s">
        <v>270</v>
      </c>
      <c r="F120" s="148" t="s">
        <v>271</v>
      </c>
      <c r="G120" s="149" t="s">
        <v>196</v>
      </c>
      <c r="H120" s="150">
        <v>282.386</v>
      </c>
      <c r="I120" s="151"/>
      <c r="J120" s="152">
        <f>ROUND(I120*H120,2)</f>
        <v>0</v>
      </c>
      <c r="K120" s="148" t="s">
        <v>197</v>
      </c>
      <c r="L120" s="36"/>
      <c r="M120" s="153" t="s">
        <v>3</v>
      </c>
      <c r="N120" s="154" t="s">
        <v>52</v>
      </c>
      <c r="O120" s="56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198</v>
      </c>
      <c r="AT120" s="157" t="s">
        <v>193</v>
      </c>
      <c r="AU120" s="157" t="s">
        <v>22</v>
      </c>
      <c r="AY120" s="19" t="s">
        <v>191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198</v>
      </c>
      <c r="BM120" s="157" t="s">
        <v>635</v>
      </c>
    </row>
    <row r="121" spans="1:47" s="2" customFormat="1" ht="18">
      <c r="A121" s="35"/>
      <c r="B121" s="36"/>
      <c r="C121" s="35"/>
      <c r="D121" s="160" t="s">
        <v>229</v>
      </c>
      <c r="E121" s="35"/>
      <c r="F121" s="176" t="s">
        <v>518</v>
      </c>
      <c r="G121" s="35"/>
      <c r="H121" s="35"/>
      <c r="I121" s="177"/>
      <c r="J121" s="35"/>
      <c r="K121" s="35"/>
      <c r="L121" s="36"/>
      <c r="M121" s="178"/>
      <c r="N121" s="179"/>
      <c r="O121" s="56"/>
      <c r="P121" s="56"/>
      <c r="Q121" s="56"/>
      <c r="R121" s="56"/>
      <c r="S121" s="56"/>
      <c r="T121" s="57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9" t="s">
        <v>229</v>
      </c>
      <c r="AU121" s="19" t="s">
        <v>22</v>
      </c>
    </row>
    <row r="122" spans="2:51" s="13" customFormat="1" ht="10">
      <c r="B122" s="159"/>
      <c r="D122" s="160" t="s">
        <v>200</v>
      </c>
      <c r="E122" s="161" t="s">
        <v>3</v>
      </c>
      <c r="F122" s="162" t="s">
        <v>636</v>
      </c>
      <c r="H122" s="163">
        <v>173.745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200</v>
      </c>
      <c r="AU122" s="161" t="s">
        <v>22</v>
      </c>
      <c r="AV122" s="13" t="s">
        <v>22</v>
      </c>
      <c r="AW122" s="13" t="s">
        <v>41</v>
      </c>
      <c r="AX122" s="13" t="s">
        <v>81</v>
      </c>
      <c r="AY122" s="161" t="s">
        <v>191</v>
      </c>
    </row>
    <row r="123" spans="2:51" s="13" customFormat="1" ht="10">
      <c r="B123" s="159"/>
      <c r="D123" s="160" t="s">
        <v>200</v>
      </c>
      <c r="E123" s="161" t="s">
        <v>3</v>
      </c>
      <c r="F123" s="162" t="s">
        <v>637</v>
      </c>
      <c r="H123" s="163">
        <v>48.776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200</v>
      </c>
      <c r="AU123" s="161" t="s">
        <v>22</v>
      </c>
      <c r="AV123" s="13" t="s">
        <v>22</v>
      </c>
      <c r="AW123" s="13" t="s">
        <v>41</v>
      </c>
      <c r="AX123" s="13" t="s">
        <v>81</v>
      </c>
      <c r="AY123" s="161" t="s">
        <v>191</v>
      </c>
    </row>
    <row r="124" spans="2:51" s="13" customFormat="1" ht="10">
      <c r="B124" s="159"/>
      <c r="D124" s="160" t="s">
        <v>200</v>
      </c>
      <c r="E124" s="161" t="s">
        <v>3</v>
      </c>
      <c r="F124" s="162" t="s">
        <v>638</v>
      </c>
      <c r="H124" s="163">
        <v>59.865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200</v>
      </c>
      <c r="AU124" s="161" t="s">
        <v>22</v>
      </c>
      <c r="AV124" s="13" t="s">
        <v>22</v>
      </c>
      <c r="AW124" s="13" t="s">
        <v>41</v>
      </c>
      <c r="AX124" s="13" t="s">
        <v>81</v>
      </c>
      <c r="AY124" s="161" t="s">
        <v>191</v>
      </c>
    </row>
    <row r="125" spans="2:51" s="14" customFormat="1" ht="10">
      <c r="B125" s="168"/>
      <c r="D125" s="160" t="s">
        <v>200</v>
      </c>
      <c r="E125" s="169" t="s">
        <v>3</v>
      </c>
      <c r="F125" s="170" t="s">
        <v>205</v>
      </c>
      <c r="H125" s="171">
        <v>282.386</v>
      </c>
      <c r="I125" s="172"/>
      <c r="L125" s="168"/>
      <c r="M125" s="173"/>
      <c r="N125" s="174"/>
      <c r="O125" s="174"/>
      <c r="P125" s="174"/>
      <c r="Q125" s="174"/>
      <c r="R125" s="174"/>
      <c r="S125" s="174"/>
      <c r="T125" s="175"/>
      <c r="AT125" s="169" t="s">
        <v>200</v>
      </c>
      <c r="AU125" s="169" t="s">
        <v>22</v>
      </c>
      <c r="AV125" s="14" t="s">
        <v>198</v>
      </c>
      <c r="AW125" s="14" t="s">
        <v>41</v>
      </c>
      <c r="AX125" s="14" t="s">
        <v>88</v>
      </c>
      <c r="AY125" s="169" t="s">
        <v>191</v>
      </c>
    </row>
    <row r="126" spans="1:65" s="2" customFormat="1" ht="24.15" customHeight="1">
      <c r="A126" s="35"/>
      <c r="B126" s="145"/>
      <c r="C126" s="146" t="s">
        <v>263</v>
      </c>
      <c r="D126" s="146" t="s">
        <v>193</v>
      </c>
      <c r="E126" s="147" t="s">
        <v>639</v>
      </c>
      <c r="F126" s="148" t="s">
        <v>640</v>
      </c>
      <c r="G126" s="149" t="s">
        <v>196</v>
      </c>
      <c r="H126" s="150">
        <v>265.467</v>
      </c>
      <c r="I126" s="151"/>
      <c r="J126" s="152">
        <f>ROUND(I126*H126,2)</f>
        <v>0</v>
      </c>
      <c r="K126" s="148" t="s">
        <v>197</v>
      </c>
      <c r="L126" s="36"/>
      <c r="M126" s="153" t="s">
        <v>3</v>
      </c>
      <c r="N126" s="154" t="s">
        <v>52</v>
      </c>
      <c r="O126" s="56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198</v>
      </c>
      <c r="AT126" s="157" t="s">
        <v>193</v>
      </c>
      <c r="AU126" s="157" t="s">
        <v>22</v>
      </c>
      <c r="AY126" s="19" t="s">
        <v>191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198</v>
      </c>
      <c r="BM126" s="157" t="s">
        <v>641</v>
      </c>
    </row>
    <row r="127" spans="2:51" s="13" customFormat="1" ht="10">
      <c r="B127" s="159"/>
      <c r="D127" s="160" t="s">
        <v>200</v>
      </c>
      <c r="E127" s="161" t="s">
        <v>3</v>
      </c>
      <c r="F127" s="162" t="s">
        <v>642</v>
      </c>
      <c r="H127" s="163">
        <v>265.467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200</v>
      </c>
      <c r="AU127" s="161" t="s">
        <v>22</v>
      </c>
      <c r="AV127" s="13" t="s">
        <v>22</v>
      </c>
      <c r="AW127" s="13" t="s">
        <v>41</v>
      </c>
      <c r="AX127" s="13" t="s">
        <v>88</v>
      </c>
      <c r="AY127" s="161" t="s">
        <v>191</v>
      </c>
    </row>
    <row r="128" spans="2:63" s="12" customFormat="1" ht="22.75" customHeight="1">
      <c r="B128" s="132"/>
      <c r="D128" s="133" t="s">
        <v>80</v>
      </c>
      <c r="E128" s="143" t="s">
        <v>225</v>
      </c>
      <c r="F128" s="143" t="s">
        <v>300</v>
      </c>
      <c r="I128" s="135"/>
      <c r="J128" s="144">
        <f>BK128</f>
        <v>0</v>
      </c>
      <c r="L128" s="132"/>
      <c r="M128" s="137"/>
      <c r="N128" s="138"/>
      <c r="O128" s="138"/>
      <c r="P128" s="139">
        <f>SUM(P129:P158)</f>
        <v>0</v>
      </c>
      <c r="Q128" s="138"/>
      <c r="R128" s="139">
        <f>SUM(R129:R158)</f>
        <v>394.8413604</v>
      </c>
      <c r="S128" s="138"/>
      <c r="T128" s="140">
        <f>SUM(T129:T158)</f>
        <v>0</v>
      </c>
      <c r="AR128" s="133" t="s">
        <v>88</v>
      </c>
      <c r="AT128" s="141" t="s">
        <v>80</v>
      </c>
      <c r="AU128" s="141" t="s">
        <v>88</v>
      </c>
      <c r="AY128" s="133" t="s">
        <v>191</v>
      </c>
      <c r="BK128" s="142">
        <f>SUM(BK129:BK158)</f>
        <v>0</v>
      </c>
    </row>
    <row r="129" spans="1:65" s="2" customFormat="1" ht="24.15" customHeight="1">
      <c r="A129" s="35"/>
      <c r="B129" s="145"/>
      <c r="C129" s="146" t="s">
        <v>269</v>
      </c>
      <c r="D129" s="146" t="s">
        <v>193</v>
      </c>
      <c r="E129" s="147" t="s">
        <v>302</v>
      </c>
      <c r="F129" s="148" t="s">
        <v>303</v>
      </c>
      <c r="G129" s="149" t="s">
        <v>196</v>
      </c>
      <c r="H129" s="150">
        <v>282.386</v>
      </c>
      <c r="I129" s="151"/>
      <c r="J129" s="152">
        <f>ROUND(I129*H129,2)</f>
        <v>0</v>
      </c>
      <c r="K129" s="148" t="s">
        <v>197</v>
      </c>
      <c r="L129" s="36"/>
      <c r="M129" s="153" t="s">
        <v>3</v>
      </c>
      <c r="N129" s="154" t="s">
        <v>52</v>
      </c>
      <c r="O129" s="56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57" t="s">
        <v>198</v>
      </c>
      <c r="AT129" s="157" t="s">
        <v>193</v>
      </c>
      <c r="AU129" s="157" t="s">
        <v>22</v>
      </c>
      <c r="AY129" s="19" t="s">
        <v>191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9" t="s">
        <v>88</v>
      </c>
      <c r="BK129" s="158">
        <f>ROUND(I129*H129,2)</f>
        <v>0</v>
      </c>
      <c r="BL129" s="19" t="s">
        <v>198</v>
      </c>
      <c r="BM129" s="157" t="s">
        <v>643</v>
      </c>
    </row>
    <row r="130" spans="1:47" s="2" customFormat="1" ht="18">
      <c r="A130" s="35"/>
      <c r="B130" s="36"/>
      <c r="C130" s="35"/>
      <c r="D130" s="160" t="s">
        <v>229</v>
      </c>
      <c r="E130" s="35"/>
      <c r="F130" s="176" t="s">
        <v>526</v>
      </c>
      <c r="G130" s="35"/>
      <c r="H130" s="35"/>
      <c r="I130" s="177"/>
      <c r="J130" s="35"/>
      <c r="K130" s="35"/>
      <c r="L130" s="36"/>
      <c r="M130" s="178"/>
      <c r="N130" s="179"/>
      <c r="O130" s="56"/>
      <c r="P130" s="56"/>
      <c r="Q130" s="56"/>
      <c r="R130" s="56"/>
      <c r="S130" s="56"/>
      <c r="T130" s="57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9" t="s">
        <v>229</v>
      </c>
      <c r="AU130" s="19" t="s">
        <v>22</v>
      </c>
    </row>
    <row r="131" spans="2:51" s="13" customFormat="1" ht="10">
      <c r="B131" s="159"/>
      <c r="D131" s="160" t="s">
        <v>200</v>
      </c>
      <c r="E131" s="161" t="s">
        <v>3</v>
      </c>
      <c r="F131" s="162" t="s">
        <v>636</v>
      </c>
      <c r="H131" s="163">
        <v>173.745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200</v>
      </c>
      <c r="AU131" s="161" t="s">
        <v>22</v>
      </c>
      <c r="AV131" s="13" t="s">
        <v>22</v>
      </c>
      <c r="AW131" s="13" t="s">
        <v>41</v>
      </c>
      <c r="AX131" s="13" t="s">
        <v>81</v>
      </c>
      <c r="AY131" s="161" t="s">
        <v>191</v>
      </c>
    </row>
    <row r="132" spans="2:51" s="13" customFormat="1" ht="10">
      <c r="B132" s="159"/>
      <c r="D132" s="160" t="s">
        <v>200</v>
      </c>
      <c r="E132" s="161" t="s">
        <v>3</v>
      </c>
      <c r="F132" s="162" t="s">
        <v>637</v>
      </c>
      <c r="H132" s="163">
        <v>48.776</v>
      </c>
      <c r="I132" s="164"/>
      <c r="L132" s="159"/>
      <c r="M132" s="165"/>
      <c r="N132" s="166"/>
      <c r="O132" s="166"/>
      <c r="P132" s="166"/>
      <c r="Q132" s="166"/>
      <c r="R132" s="166"/>
      <c r="S132" s="166"/>
      <c r="T132" s="167"/>
      <c r="AT132" s="161" t="s">
        <v>200</v>
      </c>
      <c r="AU132" s="161" t="s">
        <v>22</v>
      </c>
      <c r="AV132" s="13" t="s">
        <v>22</v>
      </c>
      <c r="AW132" s="13" t="s">
        <v>41</v>
      </c>
      <c r="AX132" s="13" t="s">
        <v>81</v>
      </c>
      <c r="AY132" s="161" t="s">
        <v>191</v>
      </c>
    </row>
    <row r="133" spans="2:51" s="13" customFormat="1" ht="10">
      <c r="B133" s="159"/>
      <c r="D133" s="160" t="s">
        <v>200</v>
      </c>
      <c r="E133" s="161" t="s">
        <v>3</v>
      </c>
      <c r="F133" s="162" t="s">
        <v>638</v>
      </c>
      <c r="H133" s="163">
        <v>59.865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200</v>
      </c>
      <c r="AU133" s="161" t="s">
        <v>22</v>
      </c>
      <c r="AV133" s="13" t="s">
        <v>22</v>
      </c>
      <c r="AW133" s="13" t="s">
        <v>41</v>
      </c>
      <c r="AX133" s="13" t="s">
        <v>81</v>
      </c>
      <c r="AY133" s="161" t="s">
        <v>191</v>
      </c>
    </row>
    <row r="134" spans="2:51" s="14" customFormat="1" ht="10">
      <c r="B134" s="168"/>
      <c r="D134" s="160" t="s">
        <v>200</v>
      </c>
      <c r="E134" s="169" t="s">
        <v>3</v>
      </c>
      <c r="F134" s="170" t="s">
        <v>205</v>
      </c>
      <c r="H134" s="171">
        <v>282.386</v>
      </c>
      <c r="I134" s="172"/>
      <c r="L134" s="168"/>
      <c r="M134" s="173"/>
      <c r="N134" s="174"/>
      <c r="O134" s="174"/>
      <c r="P134" s="174"/>
      <c r="Q134" s="174"/>
      <c r="R134" s="174"/>
      <c r="S134" s="174"/>
      <c r="T134" s="175"/>
      <c r="AT134" s="169" t="s">
        <v>200</v>
      </c>
      <c r="AU134" s="169" t="s">
        <v>22</v>
      </c>
      <c r="AV134" s="14" t="s">
        <v>198</v>
      </c>
      <c r="AW134" s="14" t="s">
        <v>41</v>
      </c>
      <c r="AX134" s="14" t="s">
        <v>88</v>
      </c>
      <c r="AY134" s="169" t="s">
        <v>191</v>
      </c>
    </row>
    <row r="135" spans="1:65" s="2" customFormat="1" ht="14.4" customHeight="1">
      <c r="A135" s="35"/>
      <c r="B135" s="145"/>
      <c r="C135" s="180" t="s">
        <v>281</v>
      </c>
      <c r="D135" s="180" t="s">
        <v>264</v>
      </c>
      <c r="E135" s="181" t="s">
        <v>265</v>
      </c>
      <c r="F135" s="182" t="s">
        <v>266</v>
      </c>
      <c r="G135" s="183" t="s">
        <v>252</v>
      </c>
      <c r="H135" s="184">
        <v>186.377</v>
      </c>
      <c r="I135" s="185"/>
      <c r="J135" s="186">
        <f>ROUND(I135*H135,2)</f>
        <v>0</v>
      </c>
      <c r="K135" s="182" t="s">
        <v>197</v>
      </c>
      <c r="L135" s="187"/>
      <c r="M135" s="188" t="s">
        <v>3</v>
      </c>
      <c r="N135" s="189" t="s">
        <v>52</v>
      </c>
      <c r="O135" s="56"/>
      <c r="P135" s="155">
        <f>O135*H135</f>
        <v>0</v>
      </c>
      <c r="Q135" s="155">
        <v>1</v>
      </c>
      <c r="R135" s="155">
        <f>Q135*H135</f>
        <v>186.377</v>
      </c>
      <c r="S135" s="155">
        <v>0</v>
      </c>
      <c r="T135" s="15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57" t="s">
        <v>244</v>
      </c>
      <c r="AT135" s="157" t="s">
        <v>264</v>
      </c>
      <c r="AU135" s="157" t="s">
        <v>22</v>
      </c>
      <c r="AY135" s="19" t="s">
        <v>191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9" t="s">
        <v>88</v>
      </c>
      <c r="BK135" s="158">
        <f>ROUND(I135*H135,2)</f>
        <v>0</v>
      </c>
      <c r="BL135" s="19" t="s">
        <v>198</v>
      </c>
      <c r="BM135" s="157" t="s">
        <v>644</v>
      </c>
    </row>
    <row r="136" spans="2:51" s="13" customFormat="1" ht="10">
      <c r="B136" s="159"/>
      <c r="D136" s="160" t="s">
        <v>200</v>
      </c>
      <c r="E136" s="161" t="s">
        <v>3</v>
      </c>
      <c r="F136" s="162" t="s">
        <v>645</v>
      </c>
      <c r="H136" s="163">
        <v>84.717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200</v>
      </c>
      <c r="AU136" s="161" t="s">
        <v>22</v>
      </c>
      <c r="AV136" s="13" t="s">
        <v>22</v>
      </c>
      <c r="AW136" s="13" t="s">
        <v>41</v>
      </c>
      <c r="AX136" s="13" t="s">
        <v>81</v>
      </c>
      <c r="AY136" s="161" t="s">
        <v>191</v>
      </c>
    </row>
    <row r="137" spans="2:51" s="13" customFormat="1" ht="10">
      <c r="B137" s="159"/>
      <c r="D137" s="160" t="s">
        <v>200</v>
      </c>
      <c r="E137" s="161" t="s">
        <v>3</v>
      </c>
      <c r="F137" s="162" t="s">
        <v>646</v>
      </c>
      <c r="H137" s="163">
        <v>186.377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200</v>
      </c>
      <c r="AU137" s="161" t="s">
        <v>22</v>
      </c>
      <c r="AV137" s="13" t="s">
        <v>22</v>
      </c>
      <c r="AW137" s="13" t="s">
        <v>41</v>
      </c>
      <c r="AX137" s="13" t="s">
        <v>88</v>
      </c>
      <c r="AY137" s="161" t="s">
        <v>191</v>
      </c>
    </row>
    <row r="138" spans="1:65" s="2" customFormat="1" ht="14.4" customHeight="1">
      <c r="A138" s="35"/>
      <c r="B138" s="145"/>
      <c r="C138" s="146" t="s">
        <v>287</v>
      </c>
      <c r="D138" s="146" t="s">
        <v>193</v>
      </c>
      <c r="E138" s="147" t="s">
        <v>328</v>
      </c>
      <c r="F138" s="148" t="s">
        <v>329</v>
      </c>
      <c r="G138" s="149" t="s">
        <v>196</v>
      </c>
      <c r="H138" s="150">
        <v>249.804</v>
      </c>
      <c r="I138" s="151"/>
      <c r="J138" s="152">
        <f>ROUND(I138*H138,2)</f>
        <v>0</v>
      </c>
      <c r="K138" s="148" t="s">
        <v>197</v>
      </c>
      <c r="L138" s="36"/>
      <c r="M138" s="153" t="s">
        <v>3</v>
      </c>
      <c r="N138" s="154" t="s">
        <v>52</v>
      </c>
      <c r="O138" s="56"/>
      <c r="P138" s="155">
        <f>O138*H138</f>
        <v>0</v>
      </c>
      <c r="Q138" s="155">
        <v>0.575</v>
      </c>
      <c r="R138" s="155">
        <f>Q138*H138</f>
        <v>143.63729999999998</v>
      </c>
      <c r="S138" s="155">
        <v>0</v>
      </c>
      <c r="T138" s="1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57" t="s">
        <v>198</v>
      </c>
      <c r="AT138" s="157" t="s">
        <v>193</v>
      </c>
      <c r="AU138" s="157" t="s">
        <v>22</v>
      </c>
      <c r="AY138" s="19" t="s">
        <v>191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9" t="s">
        <v>88</v>
      </c>
      <c r="BK138" s="158">
        <f>ROUND(I138*H138,2)</f>
        <v>0</v>
      </c>
      <c r="BL138" s="19" t="s">
        <v>198</v>
      </c>
      <c r="BM138" s="157" t="s">
        <v>647</v>
      </c>
    </row>
    <row r="139" spans="1:47" s="2" customFormat="1" ht="18">
      <c r="A139" s="35"/>
      <c r="B139" s="36"/>
      <c r="C139" s="35"/>
      <c r="D139" s="160" t="s">
        <v>229</v>
      </c>
      <c r="E139" s="35"/>
      <c r="F139" s="176" t="s">
        <v>314</v>
      </c>
      <c r="G139" s="35"/>
      <c r="H139" s="35"/>
      <c r="I139" s="177"/>
      <c r="J139" s="35"/>
      <c r="K139" s="35"/>
      <c r="L139" s="36"/>
      <c r="M139" s="178"/>
      <c r="N139" s="179"/>
      <c r="O139" s="56"/>
      <c r="P139" s="56"/>
      <c r="Q139" s="56"/>
      <c r="R139" s="56"/>
      <c r="S139" s="56"/>
      <c r="T139" s="57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9" t="s">
        <v>229</v>
      </c>
      <c r="AU139" s="19" t="s">
        <v>22</v>
      </c>
    </row>
    <row r="140" spans="2:51" s="13" customFormat="1" ht="10">
      <c r="B140" s="159"/>
      <c r="D140" s="160" t="s">
        <v>200</v>
      </c>
      <c r="E140" s="161" t="s">
        <v>3</v>
      </c>
      <c r="F140" s="162" t="s">
        <v>648</v>
      </c>
      <c r="H140" s="163">
        <v>153.698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200</v>
      </c>
      <c r="AU140" s="161" t="s">
        <v>22</v>
      </c>
      <c r="AV140" s="13" t="s">
        <v>22</v>
      </c>
      <c r="AW140" s="13" t="s">
        <v>41</v>
      </c>
      <c r="AX140" s="13" t="s">
        <v>81</v>
      </c>
      <c r="AY140" s="161" t="s">
        <v>191</v>
      </c>
    </row>
    <row r="141" spans="2:51" s="13" customFormat="1" ht="10">
      <c r="B141" s="159"/>
      <c r="D141" s="160" t="s">
        <v>200</v>
      </c>
      <c r="E141" s="161" t="s">
        <v>3</v>
      </c>
      <c r="F141" s="162" t="s">
        <v>649</v>
      </c>
      <c r="H141" s="163">
        <v>43.148</v>
      </c>
      <c r="I141" s="164"/>
      <c r="L141" s="159"/>
      <c r="M141" s="165"/>
      <c r="N141" s="166"/>
      <c r="O141" s="166"/>
      <c r="P141" s="166"/>
      <c r="Q141" s="166"/>
      <c r="R141" s="166"/>
      <c r="S141" s="166"/>
      <c r="T141" s="167"/>
      <c r="AT141" s="161" t="s">
        <v>200</v>
      </c>
      <c r="AU141" s="161" t="s">
        <v>22</v>
      </c>
      <c r="AV141" s="13" t="s">
        <v>22</v>
      </c>
      <c r="AW141" s="13" t="s">
        <v>41</v>
      </c>
      <c r="AX141" s="13" t="s">
        <v>81</v>
      </c>
      <c r="AY141" s="161" t="s">
        <v>191</v>
      </c>
    </row>
    <row r="142" spans="2:51" s="13" customFormat="1" ht="10">
      <c r="B142" s="159"/>
      <c r="D142" s="160" t="s">
        <v>200</v>
      </c>
      <c r="E142" s="161" t="s">
        <v>3</v>
      </c>
      <c r="F142" s="162" t="s">
        <v>650</v>
      </c>
      <c r="H142" s="163">
        <v>52.958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200</v>
      </c>
      <c r="AU142" s="161" t="s">
        <v>22</v>
      </c>
      <c r="AV142" s="13" t="s">
        <v>22</v>
      </c>
      <c r="AW142" s="13" t="s">
        <v>41</v>
      </c>
      <c r="AX142" s="13" t="s">
        <v>81</v>
      </c>
      <c r="AY142" s="161" t="s">
        <v>191</v>
      </c>
    </row>
    <row r="143" spans="2:51" s="14" customFormat="1" ht="10">
      <c r="B143" s="168"/>
      <c r="D143" s="160" t="s">
        <v>200</v>
      </c>
      <c r="E143" s="169" t="s">
        <v>3</v>
      </c>
      <c r="F143" s="170" t="s">
        <v>205</v>
      </c>
      <c r="H143" s="171">
        <v>249.804</v>
      </c>
      <c r="I143" s="172"/>
      <c r="L143" s="168"/>
      <c r="M143" s="173"/>
      <c r="N143" s="174"/>
      <c r="O143" s="174"/>
      <c r="P143" s="174"/>
      <c r="Q143" s="174"/>
      <c r="R143" s="174"/>
      <c r="S143" s="174"/>
      <c r="T143" s="175"/>
      <c r="AT143" s="169" t="s">
        <v>200</v>
      </c>
      <c r="AU143" s="169" t="s">
        <v>22</v>
      </c>
      <c r="AV143" s="14" t="s">
        <v>198</v>
      </c>
      <c r="AW143" s="14" t="s">
        <v>41</v>
      </c>
      <c r="AX143" s="14" t="s">
        <v>88</v>
      </c>
      <c r="AY143" s="169" t="s">
        <v>191</v>
      </c>
    </row>
    <row r="144" spans="1:65" s="2" customFormat="1" ht="14.4" customHeight="1">
      <c r="A144" s="35"/>
      <c r="B144" s="145"/>
      <c r="C144" s="146" t="s">
        <v>9</v>
      </c>
      <c r="D144" s="146" t="s">
        <v>193</v>
      </c>
      <c r="E144" s="147" t="s">
        <v>333</v>
      </c>
      <c r="F144" s="148" t="s">
        <v>334</v>
      </c>
      <c r="G144" s="149" t="s">
        <v>208</v>
      </c>
      <c r="H144" s="150">
        <v>6.83</v>
      </c>
      <c r="I144" s="151"/>
      <c r="J144" s="152">
        <f>ROUND(I144*H144,2)</f>
        <v>0</v>
      </c>
      <c r="K144" s="148" t="s">
        <v>197</v>
      </c>
      <c r="L144" s="36"/>
      <c r="M144" s="153" t="s">
        <v>3</v>
      </c>
      <c r="N144" s="154" t="s">
        <v>52</v>
      </c>
      <c r="O144" s="56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198</v>
      </c>
      <c r="AT144" s="157" t="s">
        <v>193</v>
      </c>
      <c r="AU144" s="157" t="s">
        <v>22</v>
      </c>
      <c r="AY144" s="19" t="s">
        <v>191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198</v>
      </c>
      <c r="BM144" s="157" t="s">
        <v>651</v>
      </c>
    </row>
    <row r="145" spans="2:51" s="13" customFormat="1" ht="10">
      <c r="B145" s="159"/>
      <c r="D145" s="160" t="s">
        <v>200</v>
      </c>
      <c r="E145" s="161" t="s">
        <v>3</v>
      </c>
      <c r="F145" s="162" t="s">
        <v>652</v>
      </c>
      <c r="H145" s="163">
        <v>2.02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200</v>
      </c>
      <c r="AU145" s="161" t="s">
        <v>22</v>
      </c>
      <c r="AV145" s="13" t="s">
        <v>22</v>
      </c>
      <c r="AW145" s="13" t="s">
        <v>41</v>
      </c>
      <c r="AX145" s="13" t="s">
        <v>81</v>
      </c>
      <c r="AY145" s="161" t="s">
        <v>191</v>
      </c>
    </row>
    <row r="146" spans="2:51" s="13" customFormat="1" ht="10">
      <c r="B146" s="159"/>
      <c r="D146" s="160" t="s">
        <v>200</v>
      </c>
      <c r="E146" s="161" t="s">
        <v>3</v>
      </c>
      <c r="F146" s="162" t="s">
        <v>653</v>
      </c>
      <c r="H146" s="163">
        <v>4.81</v>
      </c>
      <c r="I146" s="164"/>
      <c r="L146" s="159"/>
      <c r="M146" s="165"/>
      <c r="N146" s="166"/>
      <c r="O146" s="166"/>
      <c r="P146" s="166"/>
      <c r="Q146" s="166"/>
      <c r="R146" s="166"/>
      <c r="S146" s="166"/>
      <c r="T146" s="167"/>
      <c r="AT146" s="161" t="s">
        <v>200</v>
      </c>
      <c r="AU146" s="161" t="s">
        <v>22</v>
      </c>
      <c r="AV146" s="13" t="s">
        <v>22</v>
      </c>
      <c r="AW146" s="13" t="s">
        <v>41</v>
      </c>
      <c r="AX146" s="13" t="s">
        <v>81</v>
      </c>
      <c r="AY146" s="161" t="s">
        <v>191</v>
      </c>
    </row>
    <row r="147" spans="2:51" s="14" customFormat="1" ht="10">
      <c r="B147" s="168"/>
      <c r="D147" s="160" t="s">
        <v>200</v>
      </c>
      <c r="E147" s="169" t="s">
        <v>3</v>
      </c>
      <c r="F147" s="170" t="s">
        <v>205</v>
      </c>
      <c r="H147" s="171">
        <v>6.83</v>
      </c>
      <c r="I147" s="172"/>
      <c r="L147" s="168"/>
      <c r="M147" s="173"/>
      <c r="N147" s="174"/>
      <c r="O147" s="174"/>
      <c r="P147" s="174"/>
      <c r="Q147" s="174"/>
      <c r="R147" s="174"/>
      <c r="S147" s="174"/>
      <c r="T147" s="175"/>
      <c r="AT147" s="169" t="s">
        <v>200</v>
      </c>
      <c r="AU147" s="169" t="s">
        <v>22</v>
      </c>
      <c r="AV147" s="14" t="s">
        <v>198</v>
      </c>
      <c r="AW147" s="14" t="s">
        <v>41</v>
      </c>
      <c r="AX147" s="14" t="s">
        <v>88</v>
      </c>
      <c r="AY147" s="169" t="s">
        <v>191</v>
      </c>
    </row>
    <row r="148" spans="1:65" s="2" customFormat="1" ht="37.75" customHeight="1">
      <c r="A148" s="35"/>
      <c r="B148" s="145"/>
      <c r="C148" s="146" t="s">
        <v>296</v>
      </c>
      <c r="D148" s="146" t="s">
        <v>193</v>
      </c>
      <c r="E148" s="147" t="s">
        <v>654</v>
      </c>
      <c r="F148" s="148" t="s">
        <v>655</v>
      </c>
      <c r="G148" s="149" t="s">
        <v>196</v>
      </c>
      <c r="H148" s="150">
        <v>217.22</v>
      </c>
      <c r="I148" s="151"/>
      <c r="J148" s="152">
        <f>ROUND(I148*H148,2)</f>
        <v>0</v>
      </c>
      <c r="K148" s="148" t="s">
        <v>197</v>
      </c>
      <c r="L148" s="36"/>
      <c r="M148" s="153" t="s">
        <v>3</v>
      </c>
      <c r="N148" s="154" t="s">
        <v>52</v>
      </c>
      <c r="O148" s="56"/>
      <c r="P148" s="155">
        <f>O148*H148</f>
        <v>0</v>
      </c>
      <c r="Q148" s="155">
        <v>0.10362</v>
      </c>
      <c r="R148" s="155">
        <f>Q148*H148</f>
        <v>22.5083364</v>
      </c>
      <c r="S148" s="155">
        <v>0</v>
      </c>
      <c r="T148" s="15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198</v>
      </c>
      <c r="AT148" s="157" t="s">
        <v>193</v>
      </c>
      <c r="AU148" s="157" t="s">
        <v>22</v>
      </c>
      <c r="AY148" s="19" t="s">
        <v>191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88</v>
      </c>
      <c r="BK148" s="158">
        <f>ROUND(I148*H148,2)</f>
        <v>0</v>
      </c>
      <c r="BL148" s="19" t="s">
        <v>198</v>
      </c>
      <c r="BM148" s="157" t="s">
        <v>656</v>
      </c>
    </row>
    <row r="149" spans="2:51" s="13" customFormat="1" ht="10">
      <c r="B149" s="159"/>
      <c r="D149" s="160" t="s">
        <v>200</v>
      </c>
      <c r="E149" s="161" t="s">
        <v>3</v>
      </c>
      <c r="F149" s="162" t="s">
        <v>657</v>
      </c>
      <c r="H149" s="163">
        <v>133.65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200</v>
      </c>
      <c r="AU149" s="161" t="s">
        <v>22</v>
      </c>
      <c r="AV149" s="13" t="s">
        <v>22</v>
      </c>
      <c r="AW149" s="13" t="s">
        <v>41</v>
      </c>
      <c r="AX149" s="13" t="s">
        <v>81</v>
      </c>
      <c r="AY149" s="161" t="s">
        <v>191</v>
      </c>
    </row>
    <row r="150" spans="2:51" s="13" customFormat="1" ht="10">
      <c r="B150" s="159"/>
      <c r="D150" s="160" t="s">
        <v>200</v>
      </c>
      <c r="E150" s="161" t="s">
        <v>3</v>
      </c>
      <c r="F150" s="162" t="s">
        <v>658</v>
      </c>
      <c r="H150" s="163">
        <v>37.52</v>
      </c>
      <c r="I150" s="164"/>
      <c r="L150" s="159"/>
      <c r="M150" s="165"/>
      <c r="N150" s="166"/>
      <c r="O150" s="166"/>
      <c r="P150" s="166"/>
      <c r="Q150" s="166"/>
      <c r="R150" s="166"/>
      <c r="S150" s="166"/>
      <c r="T150" s="167"/>
      <c r="AT150" s="161" t="s">
        <v>200</v>
      </c>
      <c r="AU150" s="161" t="s">
        <v>22</v>
      </c>
      <c r="AV150" s="13" t="s">
        <v>22</v>
      </c>
      <c r="AW150" s="13" t="s">
        <v>41</v>
      </c>
      <c r="AX150" s="13" t="s">
        <v>81</v>
      </c>
      <c r="AY150" s="161" t="s">
        <v>191</v>
      </c>
    </row>
    <row r="151" spans="2:51" s="13" customFormat="1" ht="10">
      <c r="B151" s="159"/>
      <c r="D151" s="160" t="s">
        <v>200</v>
      </c>
      <c r="E151" s="161" t="s">
        <v>3</v>
      </c>
      <c r="F151" s="162" t="s">
        <v>659</v>
      </c>
      <c r="H151" s="163">
        <v>46.05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200</v>
      </c>
      <c r="AU151" s="161" t="s">
        <v>22</v>
      </c>
      <c r="AV151" s="13" t="s">
        <v>22</v>
      </c>
      <c r="AW151" s="13" t="s">
        <v>41</v>
      </c>
      <c r="AX151" s="13" t="s">
        <v>81</v>
      </c>
      <c r="AY151" s="161" t="s">
        <v>191</v>
      </c>
    </row>
    <row r="152" spans="2:51" s="14" customFormat="1" ht="10">
      <c r="B152" s="168"/>
      <c r="D152" s="160" t="s">
        <v>200</v>
      </c>
      <c r="E152" s="169" t="s">
        <v>3</v>
      </c>
      <c r="F152" s="170" t="s">
        <v>205</v>
      </c>
      <c r="H152" s="171">
        <v>217.22000000000003</v>
      </c>
      <c r="I152" s="172"/>
      <c r="L152" s="168"/>
      <c r="M152" s="173"/>
      <c r="N152" s="174"/>
      <c r="O152" s="174"/>
      <c r="P152" s="174"/>
      <c r="Q152" s="174"/>
      <c r="R152" s="174"/>
      <c r="S152" s="174"/>
      <c r="T152" s="175"/>
      <c r="AT152" s="169" t="s">
        <v>200</v>
      </c>
      <c r="AU152" s="169" t="s">
        <v>22</v>
      </c>
      <c r="AV152" s="14" t="s">
        <v>198</v>
      </c>
      <c r="AW152" s="14" t="s">
        <v>41</v>
      </c>
      <c r="AX152" s="14" t="s">
        <v>88</v>
      </c>
      <c r="AY152" s="169" t="s">
        <v>191</v>
      </c>
    </row>
    <row r="153" spans="1:65" s="2" customFormat="1" ht="14.4" customHeight="1">
      <c r="A153" s="35"/>
      <c r="B153" s="145"/>
      <c r="C153" s="180" t="s">
        <v>301</v>
      </c>
      <c r="D153" s="180" t="s">
        <v>264</v>
      </c>
      <c r="E153" s="181" t="s">
        <v>383</v>
      </c>
      <c r="F153" s="182" t="s">
        <v>384</v>
      </c>
      <c r="G153" s="183" t="s">
        <v>196</v>
      </c>
      <c r="H153" s="184">
        <v>221.564</v>
      </c>
      <c r="I153" s="185"/>
      <c r="J153" s="186">
        <f>ROUND(I153*H153,2)</f>
        <v>0</v>
      </c>
      <c r="K153" s="182" t="s">
        <v>197</v>
      </c>
      <c r="L153" s="187"/>
      <c r="M153" s="188" t="s">
        <v>3</v>
      </c>
      <c r="N153" s="189" t="s">
        <v>52</v>
      </c>
      <c r="O153" s="56"/>
      <c r="P153" s="155">
        <f>O153*H153</f>
        <v>0</v>
      </c>
      <c r="Q153" s="155">
        <v>0.191</v>
      </c>
      <c r="R153" s="155">
        <f>Q153*H153</f>
        <v>42.318723999999996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244</v>
      </c>
      <c r="AT153" s="157" t="s">
        <v>264</v>
      </c>
      <c r="AU153" s="157" t="s">
        <v>22</v>
      </c>
      <c r="AY153" s="19" t="s">
        <v>191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198</v>
      </c>
      <c r="BM153" s="157" t="s">
        <v>660</v>
      </c>
    </row>
    <row r="154" spans="2:51" s="13" customFormat="1" ht="10">
      <c r="B154" s="159"/>
      <c r="D154" s="160" t="s">
        <v>200</v>
      </c>
      <c r="E154" s="161" t="s">
        <v>3</v>
      </c>
      <c r="F154" s="162" t="s">
        <v>657</v>
      </c>
      <c r="H154" s="163">
        <v>133.65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200</v>
      </c>
      <c r="AU154" s="161" t="s">
        <v>22</v>
      </c>
      <c r="AV154" s="13" t="s">
        <v>22</v>
      </c>
      <c r="AW154" s="13" t="s">
        <v>41</v>
      </c>
      <c r="AX154" s="13" t="s">
        <v>81</v>
      </c>
      <c r="AY154" s="161" t="s">
        <v>191</v>
      </c>
    </row>
    <row r="155" spans="2:51" s="13" customFormat="1" ht="10">
      <c r="B155" s="159"/>
      <c r="D155" s="160" t="s">
        <v>200</v>
      </c>
      <c r="E155" s="161" t="s">
        <v>3</v>
      </c>
      <c r="F155" s="162" t="s">
        <v>658</v>
      </c>
      <c r="H155" s="163">
        <v>37.52</v>
      </c>
      <c r="I155" s="164"/>
      <c r="L155" s="159"/>
      <c r="M155" s="165"/>
      <c r="N155" s="166"/>
      <c r="O155" s="166"/>
      <c r="P155" s="166"/>
      <c r="Q155" s="166"/>
      <c r="R155" s="166"/>
      <c r="S155" s="166"/>
      <c r="T155" s="167"/>
      <c r="AT155" s="161" t="s">
        <v>200</v>
      </c>
      <c r="AU155" s="161" t="s">
        <v>22</v>
      </c>
      <c r="AV155" s="13" t="s">
        <v>22</v>
      </c>
      <c r="AW155" s="13" t="s">
        <v>41</v>
      </c>
      <c r="AX155" s="13" t="s">
        <v>81</v>
      </c>
      <c r="AY155" s="161" t="s">
        <v>191</v>
      </c>
    </row>
    <row r="156" spans="2:51" s="13" customFormat="1" ht="10">
      <c r="B156" s="159"/>
      <c r="D156" s="160" t="s">
        <v>200</v>
      </c>
      <c r="E156" s="161" t="s">
        <v>3</v>
      </c>
      <c r="F156" s="162" t="s">
        <v>659</v>
      </c>
      <c r="H156" s="163">
        <v>46.05</v>
      </c>
      <c r="I156" s="164"/>
      <c r="L156" s="159"/>
      <c r="M156" s="165"/>
      <c r="N156" s="166"/>
      <c r="O156" s="166"/>
      <c r="P156" s="166"/>
      <c r="Q156" s="166"/>
      <c r="R156" s="166"/>
      <c r="S156" s="166"/>
      <c r="T156" s="167"/>
      <c r="AT156" s="161" t="s">
        <v>200</v>
      </c>
      <c r="AU156" s="161" t="s">
        <v>22</v>
      </c>
      <c r="AV156" s="13" t="s">
        <v>22</v>
      </c>
      <c r="AW156" s="13" t="s">
        <v>41</v>
      </c>
      <c r="AX156" s="13" t="s">
        <v>81</v>
      </c>
      <c r="AY156" s="161" t="s">
        <v>191</v>
      </c>
    </row>
    <row r="157" spans="2:51" s="14" customFormat="1" ht="10">
      <c r="B157" s="168"/>
      <c r="D157" s="160" t="s">
        <v>200</v>
      </c>
      <c r="E157" s="169" t="s">
        <v>3</v>
      </c>
      <c r="F157" s="170" t="s">
        <v>205</v>
      </c>
      <c r="H157" s="171">
        <v>217.22000000000003</v>
      </c>
      <c r="I157" s="172"/>
      <c r="L157" s="168"/>
      <c r="M157" s="173"/>
      <c r="N157" s="174"/>
      <c r="O157" s="174"/>
      <c r="P157" s="174"/>
      <c r="Q157" s="174"/>
      <c r="R157" s="174"/>
      <c r="S157" s="174"/>
      <c r="T157" s="175"/>
      <c r="AT157" s="169" t="s">
        <v>200</v>
      </c>
      <c r="AU157" s="169" t="s">
        <v>22</v>
      </c>
      <c r="AV157" s="14" t="s">
        <v>198</v>
      </c>
      <c r="AW157" s="14" t="s">
        <v>41</v>
      </c>
      <c r="AX157" s="14" t="s">
        <v>81</v>
      </c>
      <c r="AY157" s="169" t="s">
        <v>191</v>
      </c>
    </row>
    <row r="158" spans="2:51" s="13" customFormat="1" ht="10">
      <c r="B158" s="159"/>
      <c r="D158" s="160" t="s">
        <v>200</v>
      </c>
      <c r="E158" s="161" t="s">
        <v>3</v>
      </c>
      <c r="F158" s="162" t="s">
        <v>661</v>
      </c>
      <c r="H158" s="163">
        <v>221.564</v>
      </c>
      <c r="I158" s="164"/>
      <c r="L158" s="159"/>
      <c r="M158" s="165"/>
      <c r="N158" s="166"/>
      <c r="O158" s="166"/>
      <c r="P158" s="166"/>
      <c r="Q158" s="166"/>
      <c r="R158" s="166"/>
      <c r="S158" s="166"/>
      <c r="T158" s="167"/>
      <c r="AT158" s="161" t="s">
        <v>200</v>
      </c>
      <c r="AU158" s="161" t="s">
        <v>22</v>
      </c>
      <c r="AV158" s="13" t="s">
        <v>22</v>
      </c>
      <c r="AW158" s="13" t="s">
        <v>41</v>
      </c>
      <c r="AX158" s="13" t="s">
        <v>88</v>
      </c>
      <c r="AY158" s="161" t="s">
        <v>191</v>
      </c>
    </row>
    <row r="159" spans="2:63" s="12" customFormat="1" ht="22.75" customHeight="1">
      <c r="B159" s="132"/>
      <c r="D159" s="133" t="s">
        <v>80</v>
      </c>
      <c r="E159" s="143" t="s">
        <v>249</v>
      </c>
      <c r="F159" s="143" t="s">
        <v>387</v>
      </c>
      <c r="I159" s="135"/>
      <c r="J159" s="144">
        <f>BK159</f>
        <v>0</v>
      </c>
      <c r="L159" s="132"/>
      <c r="M159" s="137"/>
      <c r="N159" s="138"/>
      <c r="O159" s="138"/>
      <c r="P159" s="139">
        <f>SUM(P160:P177)</f>
        <v>0</v>
      </c>
      <c r="Q159" s="138"/>
      <c r="R159" s="139">
        <f>SUM(R160:R177)</f>
        <v>17.91016</v>
      </c>
      <c r="S159" s="138"/>
      <c r="T159" s="140">
        <f>SUM(T160:T177)</f>
        <v>0</v>
      </c>
      <c r="AR159" s="133" t="s">
        <v>88</v>
      </c>
      <c r="AT159" s="141" t="s">
        <v>80</v>
      </c>
      <c r="AU159" s="141" t="s">
        <v>88</v>
      </c>
      <c r="AY159" s="133" t="s">
        <v>191</v>
      </c>
      <c r="BK159" s="142">
        <f>SUM(BK160:BK177)</f>
        <v>0</v>
      </c>
    </row>
    <row r="160" spans="1:65" s="2" customFormat="1" ht="14.4" customHeight="1">
      <c r="A160" s="35"/>
      <c r="B160" s="145"/>
      <c r="C160" s="146" t="s">
        <v>306</v>
      </c>
      <c r="D160" s="146" t="s">
        <v>193</v>
      </c>
      <c r="E160" s="147" t="s">
        <v>662</v>
      </c>
      <c r="F160" s="148" t="s">
        <v>663</v>
      </c>
      <c r="G160" s="149" t="s">
        <v>222</v>
      </c>
      <c r="H160" s="150">
        <v>47.55</v>
      </c>
      <c r="I160" s="151"/>
      <c r="J160" s="152">
        <f>ROUND(I160*H160,2)</f>
        <v>0</v>
      </c>
      <c r="K160" s="148" t="s">
        <v>197</v>
      </c>
      <c r="L160" s="36"/>
      <c r="M160" s="153" t="s">
        <v>3</v>
      </c>
      <c r="N160" s="154" t="s">
        <v>52</v>
      </c>
      <c r="O160" s="56"/>
      <c r="P160" s="155">
        <f>O160*H160</f>
        <v>0</v>
      </c>
      <c r="Q160" s="155">
        <v>0.0002</v>
      </c>
      <c r="R160" s="155">
        <f>Q160*H160</f>
        <v>0.00951</v>
      </c>
      <c r="S160" s="155">
        <v>0</v>
      </c>
      <c r="T160" s="15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198</v>
      </c>
      <c r="AT160" s="157" t="s">
        <v>193</v>
      </c>
      <c r="AU160" s="157" t="s">
        <v>22</v>
      </c>
      <c r="AY160" s="19" t="s">
        <v>191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9" t="s">
        <v>88</v>
      </c>
      <c r="BK160" s="158">
        <f>ROUND(I160*H160,2)</f>
        <v>0</v>
      </c>
      <c r="BL160" s="19" t="s">
        <v>198</v>
      </c>
      <c r="BM160" s="157" t="s">
        <v>664</v>
      </c>
    </row>
    <row r="161" spans="2:51" s="13" customFormat="1" ht="10">
      <c r="B161" s="159"/>
      <c r="D161" s="160" t="s">
        <v>200</v>
      </c>
      <c r="E161" s="161" t="s">
        <v>3</v>
      </c>
      <c r="F161" s="162" t="s">
        <v>665</v>
      </c>
      <c r="H161" s="163">
        <v>45</v>
      </c>
      <c r="I161" s="164"/>
      <c r="L161" s="159"/>
      <c r="M161" s="165"/>
      <c r="N161" s="166"/>
      <c r="O161" s="166"/>
      <c r="P161" s="166"/>
      <c r="Q161" s="166"/>
      <c r="R161" s="166"/>
      <c r="S161" s="166"/>
      <c r="T161" s="167"/>
      <c r="AT161" s="161" t="s">
        <v>200</v>
      </c>
      <c r="AU161" s="161" t="s">
        <v>22</v>
      </c>
      <c r="AV161" s="13" t="s">
        <v>22</v>
      </c>
      <c r="AW161" s="13" t="s">
        <v>41</v>
      </c>
      <c r="AX161" s="13" t="s">
        <v>81</v>
      </c>
      <c r="AY161" s="161" t="s">
        <v>191</v>
      </c>
    </row>
    <row r="162" spans="2:51" s="13" customFormat="1" ht="10">
      <c r="B162" s="159"/>
      <c r="D162" s="160" t="s">
        <v>200</v>
      </c>
      <c r="E162" s="161" t="s">
        <v>3</v>
      </c>
      <c r="F162" s="162" t="s">
        <v>666</v>
      </c>
      <c r="H162" s="163">
        <v>2.55</v>
      </c>
      <c r="I162" s="164"/>
      <c r="L162" s="159"/>
      <c r="M162" s="165"/>
      <c r="N162" s="166"/>
      <c r="O162" s="166"/>
      <c r="P162" s="166"/>
      <c r="Q162" s="166"/>
      <c r="R162" s="166"/>
      <c r="S162" s="166"/>
      <c r="T162" s="167"/>
      <c r="AT162" s="161" t="s">
        <v>200</v>
      </c>
      <c r="AU162" s="161" t="s">
        <v>22</v>
      </c>
      <c r="AV162" s="13" t="s">
        <v>22</v>
      </c>
      <c r="AW162" s="13" t="s">
        <v>41</v>
      </c>
      <c r="AX162" s="13" t="s">
        <v>81</v>
      </c>
      <c r="AY162" s="161" t="s">
        <v>191</v>
      </c>
    </row>
    <row r="163" spans="2:51" s="14" customFormat="1" ht="10">
      <c r="B163" s="168"/>
      <c r="D163" s="160" t="s">
        <v>200</v>
      </c>
      <c r="E163" s="169" t="s">
        <v>3</v>
      </c>
      <c r="F163" s="170" t="s">
        <v>205</v>
      </c>
      <c r="H163" s="171">
        <v>47.55</v>
      </c>
      <c r="I163" s="172"/>
      <c r="L163" s="168"/>
      <c r="M163" s="173"/>
      <c r="N163" s="174"/>
      <c r="O163" s="174"/>
      <c r="P163" s="174"/>
      <c r="Q163" s="174"/>
      <c r="R163" s="174"/>
      <c r="S163" s="174"/>
      <c r="T163" s="175"/>
      <c r="AT163" s="169" t="s">
        <v>200</v>
      </c>
      <c r="AU163" s="169" t="s">
        <v>22</v>
      </c>
      <c r="AV163" s="14" t="s">
        <v>198</v>
      </c>
      <c r="AW163" s="14" t="s">
        <v>41</v>
      </c>
      <c r="AX163" s="14" t="s">
        <v>88</v>
      </c>
      <c r="AY163" s="169" t="s">
        <v>191</v>
      </c>
    </row>
    <row r="164" spans="1:65" s="2" customFormat="1" ht="24.15" customHeight="1">
      <c r="A164" s="35"/>
      <c r="B164" s="145"/>
      <c r="C164" s="146" t="s">
        <v>310</v>
      </c>
      <c r="D164" s="146" t="s">
        <v>193</v>
      </c>
      <c r="E164" s="147" t="s">
        <v>667</v>
      </c>
      <c r="F164" s="148" t="s">
        <v>668</v>
      </c>
      <c r="G164" s="149" t="s">
        <v>222</v>
      </c>
      <c r="H164" s="150">
        <v>47.55</v>
      </c>
      <c r="I164" s="151"/>
      <c r="J164" s="152">
        <f>ROUND(I164*H164,2)</f>
        <v>0</v>
      </c>
      <c r="K164" s="148" t="s">
        <v>197</v>
      </c>
      <c r="L164" s="36"/>
      <c r="M164" s="153" t="s">
        <v>3</v>
      </c>
      <c r="N164" s="154" t="s">
        <v>52</v>
      </c>
      <c r="O164" s="56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198</v>
      </c>
      <c r="AT164" s="157" t="s">
        <v>193</v>
      </c>
      <c r="AU164" s="157" t="s">
        <v>22</v>
      </c>
      <c r="AY164" s="19" t="s">
        <v>191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9" t="s">
        <v>88</v>
      </c>
      <c r="BK164" s="158">
        <f>ROUND(I164*H164,2)</f>
        <v>0</v>
      </c>
      <c r="BL164" s="19" t="s">
        <v>198</v>
      </c>
      <c r="BM164" s="157" t="s">
        <v>669</v>
      </c>
    </row>
    <row r="165" spans="1:65" s="2" customFormat="1" ht="24.15" customHeight="1">
      <c r="A165" s="35"/>
      <c r="B165" s="145"/>
      <c r="C165" s="146" t="s">
        <v>315</v>
      </c>
      <c r="D165" s="146" t="s">
        <v>193</v>
      </c>
      <c r="E165" s="147" t="s">
        <v>420</v>
      </c>
      <c r="F165" s="148" t="s">
        <v>421</v>
      </c>
      <c r="G165" s="149" t="s">
        <v>222</v>
      </c>
      <c r="H165" s="150">
        <v>74.15</v>
      </c>
      <c r="I165" s="151"/>
      <c r="J165" s="152">
        <f>ROUND(I165*H165,2)</f>
        <v>0</v>
      </c>
      <c r="K165" s="148" t="s">
        <v>197</v>
      </c>
      <c r="L165" s="36"/>
      <c r="M165" s="153" t="s">
        <v>3</v>
      </c>
      <c r="N165" s="154" t="s">
        <v>52</v>
      </c>
      <c r="O165" s="56"/>
      <c r="P165" s="155">
        <f>O165*H165</f>
        <v>0</v>
      </c>
      <c r="Q165" s="155">
        <v>0.1554</v>
      </c>
      <c r="R165" s="155">
        <f>Q165*H165</f>
        <v>11.522910000000001</v>
      </c>
      <c r="S165" s="155">
        <v>0</v>
      </c>
      <c r="T165" s="15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198</v>
      </c>
      <c r="AT165" s="157" t="s">
        <v>193</v>
      </c>
      <c r="AU165" s="157" t="s">
        <v>22</v>
      </c>
      <c r="AY165" s="19" t="s">
        <v>191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9" t="s">
        <v>88</v>
      </c>
      <c r="BK165" s="158">
        <f>ROUND(I165*H165,2)</f>
        <v>0</v>
      </c>
      <c r="BL165" s="19" t="s">
        <v>198</v>
      </c>
      <c r="BM165" s="157" t="s">
        <v>670</v>
      </c>
    </row>
    <row r="166" spans="2:51" s="13" customFormat="1" ht="10">
      <c r="B166" s="159"/>
      <c r="D166" s="160" t="s">
        <v>200</v>
      </c>
      <c r="E166" s="161" t="s">
        <v>3</v>
      </c>
      <c r="F166" s="162" t="s">
        <v>671</v>
      </c>
      <c r="H166" s="163">
        <v>30.43</v>
      </c>
      <c r="I166" s="164"/>
      <c r="L166" s="159"/>
      <c r="M166" s="165"/>
      <c r="N166" s="166"/>
      <c r="O166" s="166"/>
      <c r="P166" s="166"/>
      <c r="Q166" s="166"/>
      <c r="R166" s="166"/>
      <c r="S166" s="166"/>
      <c r="T166" s="167"/>
      <c r="AT166" s="161" t="s">
        <v>200</v>
      </c>
      <c r="AU166" s="161" t="s">
        <v>22</v>
      </c>
      <c r="AV166" s="13" t="s">
        <v>22</v>
      </c>
      <c r="AW166" s="13" t="s">
        <v>41</v>
      </c>
      <c r="AX166" s="13" t="s">
        <v>81</v>
      </c>
      <c r="AY166" s="161" t="s">
        <v>191</v>
      </c>
    </row>
    <row r="167" spans="2:51" s="13" customFormat="1" ht="10">
      <c r="B167" s="159"/>
      <c r="D167" s="160" t="s">
        <v>200</v>
      </c>
      <c r="E167" s="161" t="s">
        <v>3</v>
      </c>
      <c r="F167" s="162" t="s">
        <v>672</v>
      </c>
      <c r="H167" s="163">
        <v>21.02</v>
      </c>
      <c r="I167" s="164"/>
      <c r="L167" s="159"/>
      <c r="M167" s="165"/>
      <c r="N167" s="166"/>
      <c r="O167" s="166"/>
      <c r="P167" s="166"/>
      <c r="Q167" s="166"/>
      <c r="R167" s="166"/>
      <c r="S167" s="166"/>
      <c r="T167" s="167"/>
      <c r="AT167" s="161" t="s">
        <v>200</v>
      </c>
      <c r="AU167" s="161" t="s">
        <v>22</v>
      </c>
      <c r="AV167" s="13" t="s">
        <v>22</v>
      </c>
      <c r="AW167" s="13" t="s">
        <v>41</v>
      </c>
      <c r="AX167" s="13" t="s">
        <v>81</v>
      </c>
      <c r="AY167" s="161" t="s">
        <v>191</v>
      </c>
    </row>
    <row r="168" spans="2:51" s="13" customFormat="1" ht="10">
      <c r="B168" s="159"/>
      <c r="D168" s="160" t="s">
        <v>200</v>
      </c>
      <c r="E168" s="161" t="s">
        <v>3</v>
      </c>
      <c r="F168" s="162" t="s">
        <v>673</v>
      </c>
      <c r="H168" s="163">
        <v>22.7</v>
      </c>
      <c r="I168" s="164"/>
      <c r="L168" s="159"/>
      <c r="M168" s="165"/>
      <c r="N168" s="166"/>
      <c r="O168" s="166"/>
      <c r="P168" s="166"/>
      <c r="Q168" s="166"/>
      <c r="R168" s="166"/>
      <c r="S168" s="166"/>
      <c r="T168" s="167"/>
      <c r="AT168" s="161" t="s">
        <v>200</v>
      </c>
      <c r="AU168" s="161" t="s">
        <v>22</v>
      </c>
      <c r="AV168" s="13" t="s">
        <v>22</v>
      </c>
      <c r="AW168" s="13" t="s">
        <v>41</v>
      </c>
      <c r="AX168" s="13" t="s">
        <v>81</v>
      </c>
      <c r="AY168" s="161" t="s">
        <v>191</v>
      </c>
    </row>
    <row r="169" spans="2:51" s="14" customFormat="1" ht="10">
      <c r="B169" s="168"/>
      <c r="D169" s="160" t="s">
        <v>200</v>
      </c>
      <c r="E169" s="169" t="s">
        <v>3</v>
      </c>
      <c r="F169" s="170" t="s">
        <v>205</v>
      </c>
      <c r="H169" s="171">
        <v>74.15</v>
      </c>
      <c r="I169" s="172"/>
      <c r="L169" s="168"/>
      <c r="M169" s="173"/>
      <c r="N169" s="174"/>
      <c r="O169" s="174"/>
      <c r="P169" s="174"/>
      <c r="Q169" s="174"/>
      <c r="R169" s="174"/>
      <c r="S169" s="174"/>
      <c r="T169" s="175"/>
      <c r="AT169" s="169" t="s">
        <v>200</v>
      </c>
      <c r="AU169" s="169" t="s">
        <v>22</v>
      </c>
      <c r="AV169" s="14" t="s">
        <v>198</v>
      </c>
      <c r="AW169" s="14" t="s">
        <v>41</v>
      </c>
      <c r="AX169" s="14" t="s">
        <v>88</v>
      </c>
      <c r="AY169" s="169" t="s">
        <v>191</v>
      </c>
    </row>
    <row r="170" spans="1:65" s="2" customFormat="1" ht="14.4" customHeight="1">
      <c r="A170" s="35"/>
      <c r="B170" s="145"/>
      <c r="C170" s="180" t="s">
        <v>8</v>
      </c>
      <c r="D170" s="180" t="s">
        <v>264</v>
      </c>
      <c r="E170" s="181" t="s">
        <v>434</v>
      </c>
      <c r="F170" s="182" t="s">
        <v>435</v>
      </c>
      <c r="G170" s="183" t="s">
        <v>222</v>
      </c>
      <c r="H170" s="184">
        <v>77.858</v>
      </c>
      <c r="I170" s="185"/>
      <c r="J170" s="186">
        <f>ROUND(I170*H170,2)</f>
        <v>0</v>
      </c>
      <c r="K170" s="182" t="s">
        <v>197</v>
      </c>
      <c r="L170" s="187"/>
      <c r="M170" s="188" t="s">
        <v>3</v>
      </c>
      <c r="N170" s="189" t="s">
        <v>52</v>
      </c>
      <c r="O170" s="56"/>
      <c r="P170" s="155">
        <f>O170*H170</f>
        <v>0</v>
      </c>
      <c r="Q170" s="155">
        <v>0.08</v>
      </c>
      <c r="R170" s="155">
        <f>Q170*H170</f>
        <v>6.22864</v>
      </c>
      <c r="S170" s="155">
        <v>0</v>
      </c>
      <c r="T170" s="15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57" t="s">
        <v>244</v>
      </c>
      <c r="AT170" s="157" t="s">
        <v>264</v>
      </c>
      <c r="AU170" s="157" t="s">
        <v>22</v>
      </c>
      <c r="AY170" s="19" t="s">
        <v>191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9" t="s">
        <v>88</v>
      </c>
      <c r="BK170" s="158">
        <f>ROUND(I170*H170,2)</f>
        <v>0</v>
      </c>
      <c r="BL170" s="19" t="s">
        <v>198</v>
      </c>
      <c r="BM170" s="157" t="s">
        <v>674</v>
      </c>
    </row>
    <row r="171" spans="2:51" s="13" customFormat="1" ht="10">
      <c r="B171" s="159"/>
      <c r="D171" s="160" t="s">
        <v>200</v>
      </c>
      <c r="E171" s="161" t="s">
        <v>3</v>
      </c>
      <c r="F171" s="162" t="s">
        <v>675</v>
      </c>
      <c r="H171" s="163">
        <v>77.858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200</v>
      </c>
      <c r="AU171" s="161" t="s">
        <v>22</v>
      </c>
      <c r="AV171" s="13" t="s">
        <v>22</v>
      </c>
      <c r="AW171" s="13" t="s">
        <v>41</v>
      </c>
      <c r="AX171" s="13" t="s">
        <v>88</v>
      </c>
      <c r="AY171" s="161" t="s">
        <v>191</v>
      </c>
    </row>
    <row r="172" spans="1:65" s="2" customFormat="1" ht="24.15" customHeight="1">
      <c r="A172" s="35"/>
      <c r="B172" s="145"/>
      <c r="C172" s="146" t="s">
        <v>327</v>
      </c>
      <c r="D172" s="146" t="s">
        <v>193</v>
      </c>
      <c r="E172" s="147" t="s">
        <v>456</v>
      </c>
      <c r="F172" s="148" t="s">
        <v>457</v>
      </c>
      <c r="G172" s="149" t="s">
        <v>196</v>
      </c>
      <c r="H172" s="150">
        <v>310.625</v>
      </c>
      <c r="I172" s="151"/>
      <c r="J172" s="152">
        <f>ROUND(I172*H172,2)</f>
        <v>0</v>
      </c>
      <c r="K172" s="148" t="s">
        <v>197</v>
      </c>
      <c r="L172" s="36"/>
      <c r="M172" s="153" t="s">
        <v>3</v>
      </c>
      <c r="N172" s="154" t="s">
        <v>52</v>
      </c>
      <c r="O172" s="56"/>
      <c r="P172" s="155">
        <f>O172*H172</f>
        <v>0</v>
      </c>
      <c r="Q172" s="155">
        <v>0.00048</v>
      </c>
      <c r="R172" s="155">
        <f>Q172*H172</f>
        <v>0.1491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198</v>
      </c>
      <c r="AT172" s="157" t="s">
        <v>193</v>
      </c>
      <c r="AU172" s="157" t="s">
        <v>22</v>
      </c>
      <c r="AY172" s="19" t="s">
        <v>191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198</v>
      </c>
      <c r="BM172" s="157" t="s">
        <v>676</v>
      </c>
    </row>
    <row r="173" spans="2:51" s="13" customFormat="1" ht="10">
      <c r="B173" s="159"/>
      <c r="D173" s="160" t="s">
        <v>200</v>
      </c>
      <c r="E173" s="161" t="s">
        <v>3</v>
      </c>
      <c r="F173" s="162" t="s">
        <v>636</v>
      </c>
      <c r="H173" s="163">
        <v>173.745</v>
      </c>
      <c r="I173" s="164"/>
      <c r="L173" s="159"/>
      <c r="M173" s="165"/>
      <c r="N173" s="166"/>
      <c r="O173" s="166"/>
      <c r="P173" s="166"/>
      <c r="Q173" s="166"/>
      <c r="R173" s="166"/>
      <c r="S173" s="166"/>
      <c r="T173" s="167"/>
      <c r="AT173" s="161" t="s">
        <v>200</v>
      </c>
      <c r="AU173" s="161" t="s">
        <v>22</v>
      </c>
      <c r="AV173" s="13" t="s">
        <v>22</v>
      </c>
      <c r="AW173" s="13" t="s">
        <v>41</v>
      </c>
      <c r="AX173" s="13" t="s">
        <v>81</v>
      </c>
      <c r="AY173" s="161" t="s">
        <v>191</v>
      </c>
    </row>
    <row r="174" spans="2:51" s="13" customFormat="1" ht="10">
      <c r="B174" s="159"/>
      <c r="D174" s="160" t="s">
        <v>200</v>
      </c>
      <c r="E174" s="161" t="s">
        <v>3</v>
      </c>
      <c r="F174" s="162" t="s">
        <v>637</v>
      </c>
      <c r="H174" s="163">
        <v>48.776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200</v>
      </c>
      <c r="AU174" s="161" t="s">
        <v>22</v>
      </c>
      <c r="AV174" s="13" t="s">
        <v>22</v>
      </c>
      <c r="AW174" s="13" t="s">
        <v>41</v>
      </c>
      <c r="AX174" s="13" t="s">
        <v>81</v>
      </c>
      <c r="AY174" s="161" t="s">
        <v>191</v>
      </c>
    </row>
    <row r="175" spans="2:51" s="13" customFormat="1" ht="10">
      <c r="B175" s="159"/>
      <c r="D175" s="160" t="s">
        <v>200</v>
      </c>
      <c r="E175" s="161" t="s">
        <v>3</v>
      </c>
      <c r="F175" s="162" t="s">
        <v>638</v>
      </c>
      <c r="H175" s="163">
        <v>59.865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200</v>
      </c>
      <c r="AU175" s="161" t="s">
        <v>22</v>
      </c>
      <c r="AV175" s="13" t="s">
        <v>22</v>
      </c>
      <c r="AW175" s="13" t="s">
        <v>41</v>
      </c>
      <c r="AX175" s="13" t="s">
        <v>81</v>
      </c>
      <c r="AY175" s="161" t="s">
        <v>191</v>
      </c>
    </row>
    <row r="176" spans="2:51" s="14" customFormat="1" ht="10">
      <c r="B176" s="168"/>
      <c r="D176" s="160" t="s">
        <v>200</v>
      </c>
      <c r="E176" s="169" t="s">
        <v>3</v>
      </c>
      <c r="F176" s="170" t="s">
        <v>205</v>
      </c>
      <c r="H176" s="171">
        <v>282.386</v>
      </c>
      <c r="I176" s="172"/>
      <c r="L176" s="168"/>
      <c r="M176" s="173"/>
      <c r="N176" s="174"/>
      <c r="O176" s="174"/>
      <c r="P176" s="174"/>
      <c r="Q176" s="174"/>
      <c r="R176" s="174"/>
      <c r="S176" s="174"/>
      <c r="T176" s="175"/>
      <c r="AT176" s="169" t="s">
        <v>200</v>
      </c>
      <c r="AU176" s="169" t="s">
        <v>22</v>
      </c>
      <c r="AV176" s="14" t="s">
        <v>198</v>
      </c>
      <c r="AW176" s="14" t="s">
        <v>41</v>
      </c>
      <c r="AX176" s="14" t="s">
        <v>81</v>
      </c>
      <c r="AY176" s="169" t="s">
        <v>191</v>
      </c>
    </row>
    <row r="177" spans="2:51" s="13" customFormat="1" ht="10">
      <c r="B177" s="159"/>
      <c r="D177" s="160" t="s">
        <v>200</v>
      </c>
      <c r="E177" s="161" t="s">
        <v>3</v>
      </c>
      <c r="F177" s="162" t="s">
        <v>677</v>
      </c>
      <c r="H177" s="163">
        <v>310.625</v>
      </c>
      <c r="I177" s="164"/>
      <c r="L177" s="159"/>
      <c r="M177" s="165"/>
      <c r="N177" s="166"/>
      <c r="O177" s="166"/>
      <c r="P177" s="166"/>
      <c r="Q177" s="166"/>
      <c r="R177" s="166"/>
      <c r="S177" s="166"/>
      <c r="T177" s="167"/>
      <c r="AT177" s="161" t="s">
        <v>200</v>
      </c>
      <c r="AU177" s="161" t="s">
        <v>22</v>
      </c>
      <c r="AV177" s="13" t="s">
        <v>22</v>
      </c>
      <c r="AW177" s="13" t="s">
        <v>41</v>
      </c>
      <c r="AX177" s="13" t="s">
        <v>88</v>
      </c>
      <c r="AY177" s="161" t="s">
        <v>191</v>
      </c>
    </row>
    <row r="178" spans="2:63" s="12" customFormat="1" ht="22.75" customHeight="1">
      <c r="B178" s="132"/>
      <c r="D178" s="133" t="s">
        <v>80</v>
      </c>
      <c r="E178" s="143" t="s">
        <v>465</v>
      </c>
      <c r="F178" s="143" t="s">
        <v>466</v>
      </c>
      <c r="I178" s="135"/>
      <c r="J178" s="144">
        <f>BK178</f>
        <v>0</v>
      </c>
      <c r="L178" s="132"/>
      <c r="M178" s="137"/>
      <c r="N178" s="138"/>
      <c r="O178" s="138"/>
      <c r="P178" s="139">
        <f>SUM(P179:P180)</f>
        <v>0</v>
      </c>
      <c r="Q178" s="138"/>
      <c r="R178" s="139">
        <f>SUM(R179:R180)</f>
        <v>0</v>
      </c>
      <c r="S178" s="138"/>
      <c r="T178" s="140">
        <f>SUM(T179:T180)</f>
        <v>0</v>
      </c>
      <c r="AR178" s="133" t="s">
        <v>88</v>
      </c>
      <c r="AT178" s="141" t="s">
        <v>80</v>
      </c>
      <c r="AU178" s="141" t="s">
        <v>88</v>
      </c>
      <c r="AY178" s="133" t="s">
        <v>191</v>
      </c>
      <c r="BK178" s="142">
        <f>SUM(BK179:BK180)</f>
        <v>0</v>
      </c>
    </row>
    <row r="179" spans="1:65" s="2" customFormat="1" ht="24.15" customHeight="1">
      <c r="A179" s="35"/>
      <c r="B179" s="145"/>
      <c r="C179" s="146" t="s">
        <v>332</v>
      </c>
      <c r="D179" s="146" t="s">
        <v>193</v>
      </c>
      <c r="E179" s="147" t="s">
        <v>601</v>
      </c>
      <c r="F179" s="148" t="s">
        <v>602</v>
      </c>
      <c r="G179" s="149" t="s">
        <v>252</v>
      </c>
      <c r="H179" s="150">
        <v>415.552</v>
      </c>
      <c r="I179" s="151"/>
      <c r="J179" s="152">
        <f>ROUND(I179*H179,2)</f>
        <v>0</v>
      </c>
      <c r="K179" s="148" t="s">
        <v>197</v>
      </c>
      <c r="L179" s="36"/>
      <c r="M179" s="153" t="s">
        <v>3</v>
      </c>
      <c r="N179" s="154" t="s">
        <v>52</v>
      </c>
      <c r="O179" s="56"/>
      <c r="P179" s="155">
        <f>O179*H179</f>
        <v>0</v>
      </c>
      <c r="Q179" s="155">
        <v>0</v>
      </c>
      <c r="R179" s="155">
        <f>Q179*H179</f>
        <v>0</v>
      </c>
      <c r="S179" s="155">
        <v>0</v>
      </c>
      <c r="T179" s="15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198</v>
      </c>
      <c r="AT179" s="157" t="s">
        <v>193</v>
      </c>
      <c r="AU179" s="157" t="s">
        <v>22</v>
      </c>
      <c r="AY179" s="19" t="s">
        <v>191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9" t="s">
        <v>88</v>
      </c>
      <c r="BK179" s="158">
        <f>ROUND(I179*H179,2)</f>
        <v>0</v>
      </c>
      <c r="BL179" s="19" t="s">
        <v>198</v>
      </c>
      <c r="BM179" s="157" t="s">
        <v>678</v>
      </c>
    </row>
    <row r="180" spans="1:65" s="2" customFormat="1" ht="24.15" customHeight="1">
      <c r="A180" s="35"/>
      <c r="B180" s="145"/>
      <c r="C180" s="146" t="s">
        <v>340</v>
      </c>
      <c r="D180" s="146" t="s">
        <v>193</v>
      </c>
      <c r="E180" s="147" t="s">
        <v>604</v>
      </c>
      <c r="F180" s="148" t="s">
        <v>605</v>
      </c>
      <c r="G180" s="149" t="s">
        <v>252</v>
      </c>
      <c r="H180" s="150">
        <v>415.552</v>
      </c>
      <c r="I180" s="151"/>
      <c r="J180" s="152">
        <f>ROUND(I180*H180,2)</f>
        <v>0</v>
      </c>
      <c r="K180" s="148" t="s">
        <v>197</v>
      </c>
      <c r="L180" s="36"/>
      <c r="M180" s="198" t="s">
        <v>3</v>
      </c>
      <c r="N180" s="199" t="s">
        <v>52</v>
      </c>
      <c r="O180" s="200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57" t="s">
        <v>198</v>
      </c>
      <c r="AT180" s="157" t="s">
        <v>193</v>
      </c>
      <c r="AU180" s="157" t="s">
        <v>22</v>
      </c>
      <c r="AY180" s="19" t="s">
        <v>191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9" t="s">
        <v>88</v>
      </c>
      <c r="BK180" s="158">
        <f>ROUND(I180*H180,2)</f>
        <v>0</v>
      </c>
      <c r="BL180" s="19" t="s">
        <v>198</v>
      </c>
      <c r="BM180" s="157" t="s">
        <v>679</v>
      </c>
    </row>
    <row r="181" spans="1:31" s="2" customFormat="1" ht="7" customHeight="1">
      <c r="A181" s="35"/>
      <c r="B181" s="45"/>
      <c r="C181" s="46"/>
      <c r="D181" s="46"/>
      <c r="E181" s="46"/>
      <c r="F181" s="46"/>
      <c r="G181" s="46"/>
      <c r="H181" s="46"/>
      <c r="I181" s="46"/>
      <c r="J181" s="46"/>
      <c r="K181" s="46"/>
      <c r="L181" s="36"/>
      <c r="M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</row>
  </sheetData>
  <autoFilter ref="C89:K180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103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163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680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ROUND(J90,2)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ROUND((SUM(BE90:BE155)),2)</f>
        <v>0</v>
      </c>
      <c r="G35" s="35"/>
      <c r="H35" s="35"/>
      <c r="I35" s="104">
        <v>0.21</v>
      </c>
      <c r="J35" s="103">
        <f>ROUND(((SUM(BE90:BE155))*I35),2)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ROUND((SUM(BF90:BF155)),2)</f>
        <v>0</v>
      </c>
      <c r="G36" s="35"/>
      <c r="H36" s="35"/>
      <c r="I36" s="104">
        <v>0.15</v>
      </c>
      <c r="J36" s="103">
        <f>ROUND(((SUM(BF90:BF155))*I36),2)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ROUND((SUM(BG90:BG155)),2)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ROUND((SUM(BH90:BH155)),2)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ROUND((SUM(BI90:BI155)),2)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163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104 - Sjezdy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J90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J91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J92</f>
        <v>0</v>
      </c>
      <c r="L65" s="118"/>
    </row>
    <row r="66" spans="2:12" s="10" customFormat="1" ht="19.9" customHeight="1">
      <c r="B66" s="118"/>
      <c r="D66" s="119" t="s">
        <v>173</v>
      </c>
      <c r="E66" s="120"/>
      <c r="F66" s="120"/>
      <c r="G66" s="120"/>
      <c r="H66" s="120"/>
      <c r="I66" s="120"/>
      <c r="J66" s="121">
        <f>J120</f>
        <v>0</v>
      </c>
      <c r="L66" s="118"/>
    </row>
    <row r="67" spans="2:12" s="10" customFormat="1" ht="19.9" customHeight="1">
      <c r="B67" s="118"/>
      <c r="D67" s="119" t="s">
        <v>174</v>
      </c>
      <c r="E67" s="120"/>
      <c r="F67" s="120"/>
      <c r="G67" s="120"/>
      <c r="H67" s="120"/>
      <c r="I67" s="120"/>
      <c r="J67" s="121">
        <f>J141</f>
        <v>0</v>
      </c>
      <c r="L67" s="118"/>
    </row>
    <row r="68" spans="2:12" s="10" customFormat="1" ht="19.9" customHeight="1">
      <c r="B68" s="118"/>
      <c r="D68" s="119" t="s">
        <v>175</v>
      </c>
      <c r="E68" s="120"/>
      <c r="F68" s="120"/>
      <c r="G68" s="120"/>
      <c r="H68" s="120"/>
      <c r="I68" s="120"/>
      <c r="J68" s="121">
        <f>J153</f>
        <v>0</v>
      </c>
      <c r="L68" s="118"/>
    </row>
    <row r="69" spans="1:31" s="2" customFormat="1" ht="21.75" customHeight="1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9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7" customHeight="1">
      <c r="A70" s="35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7" customHeight="1">
      <c r="A74" s="35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5" customHeight="1">
      <c r="A75" s="35"/>
      <c r="B75" s="36"/>
      <c r="C75" s="23" t="s">
        <v>176</v>
      </c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17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5"/>
      <c r="D78" s="35"/>
      <c r="E78" s="337" t="str">
        <f>E7</f>
        <v>Výstavba ZTV Za Školou II. etapa - aktualizace</v>
      </c>
      <c r="F78" s="338"/>
      <c r="G78" s="338"/>
      <c r="H78" s="338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29" t="s">
        <v>162</v>
      </c>
      <c r="L79" s="22"/>
    </row>
    <row r="80" spans="1:31" s="2" customFormat="1" ht="16.5" customHeight="1">
      <c r="A80" s="35"/>
      <c r="B80" s="36"/>
      <c r="C80" s="35"/>
      <c r="D80" s="35"/>
      <c r="E80" s="337" t="s">
        <v>163</v>
      </c>
      <c r="F80" s="339"/>
      <c r="G80" s="339"/>
      <c r="H80" s="339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164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295" t="str">
        <f>E11</f>
        <v>SO 104 - Sjezdy</v>
      </c>
      <c r="F82" s="339"/>
      <c r="G82" s="339"/>
      <c r="H82" s="339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23</v>
      </c>
      <c r="D84" s="35"/>
      <c r="E84" s="35"/>
      <c r="F84" s="27" t="str">
        <f>F14</f>
        <v>Dačice</v>
      </c>
      <c r="G84" s="35"/>
      <c r="H84" s="35"/>
      <c r="I84" s="29" t="s">
        <v>25</v>
      </c>
      <c r="J84" s="53" t="str">
        <f>IF(J14="","",J14)</f>
        <v>3. 1. 2022</v>
      </c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40" customHeight="1">
      <c r="A86" s="35"/>
      <c r="B86" s="36"/>
      <c r="C86" s="29" t="s">
        <v>31</v>
      </c>
      <c r="D86" s="35"/>
      <c r="E86" s="35"/>
      <c r="F86" s="27" t="str">
        <f>E17</f>
        <v>Město Dačice, Krajířova 27, 38013 Dačice</v>
      </c>
      <c r="G86" s="35"/>
      <c r="H86" s="35"/>
      <c r="I86" s="29" t="s">
        <v>38</v>
      </c>
      <c r="J86" s="33" t="str">
        <f>E23</f>
        <v>Ing. arch. Martin Jirovský Ph.D., MBA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36</v>
      </c>
      <c r="D87" s="35"/>
      <c r="E87" s="35"/>
      <c r="F87" s="27" t="str">
        <f>IF(E20="","",E20)</f>
        <v>Vyplň údaj</v>
      </c>
      <c r="G87" s="35"/>
      <c r="H87" s="35"/>
      <c r="I87" s="29" t="s">
        <v>42</v>
      </c>
      <c r="J87" s="33" t="str">
        <f>E26</f>
        <v>Ateliér M.A.A.T., s.r.o.; Petra Stejskalová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2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22"/>
      <c r="B89" s="123"/>
      <c r="C89" s="124" t="s">
        <v>177</v>
      </c>
      <c r="D89" s="125" t="s">
        <v>66</v>
      </c>
      <c r="E89" s="125" t="s">
        <v>62</v>
      </c>
      <c r="F89" s="125" t="s">
        <v>63</v>
      </c>
      <c r="G89" s="125" t="s">
        <v>178</v>
      </c>
      <c r="H89" s="125" t="s">
        <v>179</v>
      </c>
      <c r="I89" s="125" t="s">
        <v>180</v>
      </c>
      <c r="J89" s="125" t="s">
        <v>168</v>
      </c>
      <c r="K89" s="126" t="s">
        <v>181</v>
      </c>
      <c r="L89" s="127"/>
      <c r="M89" s="60" t="s">
        <v>3</v>
      </c>
      <c r="N89" s="61" t="s">
        <v>51</v>
      </c>
      <c r="O89" s="61" t="s">
        <v>182</v>
      </c>
      <c r="P89" s="61" t="s">
        <v>183</v>
      </c>
      <c r="Q89" s="61" t="s">
        <v>184</v>
      </c>
      <c r="R89" s="61" t="s">
        <v>185</v>
      </c>
      <c r="S89" s="61" t="s">
        <v>186</v>
      </c>
      <c r="T89" s="62" t="s">
        <v>187</v>
      </c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</row>
    <row r="90" spans="1:63" s="2" customFormat="1" ht="22.75" customHeight="1">
      <c r="A90" s="35"/>
      <c r="B90" s="36"/>
      <c r="C90" s="67" t="s">
        <v>188</v>
      </c>
      <c r="D90" s="35"/>
      <c r="E90" s="35"/>
      <c r="F90" s="35"/>
      <c r="G90" s="35"/>
      <c r="H90" s="35"/>
      <c r="I90" s="35"/>
      <c r="J90" s="128">
        <f>BK90</f>
        <v>0</v>
      </c>
      <c r="K90" s="35"/>
      <c r="L90" s="36"/>
      <c r="M90" s="63"/>
      <c r="N90" s="54"/>
      <c r="O90" s="64"/>
      <c r="P90" s="129">
        <f>P91</f>
        <v>0</v>
      </c>
      <c r="Q90" s="64"/>
      <c r="R90" s="129">
        <f>R91</f>
        <v>1927.2424244400001</v>
      </c>
      <c r="S90" s="64"/>
      <c r="T90" s="130">
        <f>T91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9" t="s">
        <v>80</v>
      </c>
      <c r="AU90" s="19" t="s">
        <v>169</v>
      </c>
      <c r="BK90" s="131">
        <f>BK91</f>
        <v>0</v>
      </c>
    </row>
    <row r="91" spans="2:63" s="12" customFormat="1" ht="25.9" customHeight="1">
      <c r="B91" s="132"/>
      <c r="D91" s="133" t="s">
        <v>80</v>
      </c>
      <c r="E91" s="134" t="s">
        <v>189</v>
      </c>
      <c r="F91" s="134" t="s">
        <v>190</v>
      </c>
      <c r="I91" s="135"/>
      <c r="J91" s="136">
        <f>BK91</f>
        <v>0</v>
      </c>
      <c r="L91" s="132"/>
      <c r="M91" s="137"/>
      <c r="N91" s="138"/>
      <c r="O91" s="138"/>
      <c r="P91" s="139">
        <f>P92+P120+P141+P153</f>
        <v>0</v>
      </c>
      <c r="Q91" s="138"/>
      <c r="R91" s="139">
        <f>R92+R120+R141+R153</f>
        <v>1927.2424244400001</v>
      </c>
      <c r="S91" s="138"/>
      <c r="T91" s="140">
        <f>T92+T120+T141+T153</f>
        <v>0</v>
      </c>
      <c r="AR91" s="133" t="s">
        <v>88</v>
      </c>
      <c r="AT91" s="141" t="s">
        <v>80</v>
      </c>
      <c r="AU91" s="141" t="s">
        <v>81</v>
      </c>
      <c r="AY91" s="133" t="s">
        <v>191</v>
      </c>
      <c r="BK91" s="142">
        <f>BK92+BK120+BK141+BK153</f>
        <v>0</v>
      </c>
    </row>
    <row r="92" spans="2:63" s="12" customFormat="1" ht="22.75" customHeight="1">
      <c r="B92" s="132"/>
      <c r="D92" s="133" t="s">
        <v>80</v>
      </c>
      <c r="E92" s="143" t="s">
        <v>88</v>
      </c>
      <c r="F92" s="143" t="s">
        <v>192</v>
      </c>
      <c r="I92" s="135"/>
      <c r="J92" s="144">
        <f>BK92</f>
        <v>0</v>
      </c>
      <c r="L92" s="132"/>
      <c r="M92" s="137"/>
      <c r="N92" s="138"/>
      <c r="O92" s="138"/>
      <c r="P92" s="139">
        <f>SUM(P93:P119)</f>
        <v>0</v>
      </c>
      <c r="Q92" s="138"/>
      <c r="R92" s="139">
        <f>SUM(R93:R119)</f>
        <v>95.6</v>
      </c>
      <c r="S92" s="138"/>
      <c r="T92" s="140">
        <f>SUM(T93:T119)</f>
        <v>0</v>
      </c>
      <c r="AR92" s="133" t="s">
        <v>88</v>
      </c>
      <c r="AT92" s="141" t="s">
        <v>80</v>
      </c>
      <c r="AU92" s="141" t="s">
        <v>88</v>
      </c>
      <c r="AY92" s="133" t="s">
        <v>191</v>
      </c>
      <c r="BK92" s="142">
        <f>SUM(BK93:BK119)</f>
        <v>0</v>
      </c>
    </row>
    <row r="93" spans="1:65" s="2" customFormat="1" ht="14.4" customHeight="1">
      <c r="A93" s="35"/>
      <c r="B93" s="145"/>
      <c r="C93" s="146" t="s">
        <v>88</v>
      </c>
      <c r="D93" s="146" t="s">
        <v>193</v>
      </c>
      <c r="E93" s="147" t="s">
        <v>194</v>
      </c>
      <c r="F93" s="148" t="s">
        <v>195</v>
      </c>
      <c r="G93" s="149" t="s">
        <v>196</v>
      </c>
      <c r="H93" s="150">
        <v>956.95</v>
      </c>
      <c r="I93" s="151"/>
      <c r="J93" s="152">
        <f>ROUND(I93*H93,2)</f>
        <v>0</v>
      </c>
      <c r="K93" s="148" t="s">
        <v>197</v>
      </c>
      <c r="L93" s="36"/>
      <c r="M93" s="153" t="s">
        <v>3</v>
      </c>
      <c r="N93" s="154" t="s">
        <v>52</v>
      </c>
      <c r="O93" s="56"/>
      <c r="P93" s="155">
        <f>O93*H93</f>
        <v>0</v>
      </c>
      <c r="Q93" s="155">
        <v>0</v>
      </c>
      <c r="R93" s="155">
        <f>Q93*H93</f>
        <v>0</v>
      </c>
      <c r="S93" s="155">
        <v>0</v>
      </c>
      <c r="T93" s="156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57" t="s">
        <v>198</v>
      </c>
      <c r="AT93" s="157" t="s">
        <v>193</v>
      </c>
      <c r="AU93" s="157" t="s">
        <v>22</v>
      </c>
      <c r="AY93" s="19" t="s">
        <v>191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9" t="s">
        <v>88</v>
      </c>
      <c r="BK93" s="158">
        <f>ROUND(I93*H93,2)</f>
        <v>0</v>
      </c>
      <c r="BL93" s="19" t="s">
        <v>198</v>
      </c>
      <c r="BM93" s="157" t="s">
        <v>681</v>
      </c>
    </row>
    <row r="94" spans="2:51" s="13" customFormat="1" ht="10">
      <c r="B94" s="159"/>
      <c r="D94" s="160" t="s">
        <v>200</v>
      </c>
      <c r="E94" s="161" t="s">
        <v>3</v>
      </c>
      <c r="F94" s="162" t="s">
        <v>682</v>
      </c>
      <c r="H94" s="163">
        <v>956.95</v>
      </c>
      <c r="I94" s="164"/>
      <c r="L94" s="159"/>
      <c r="M94" s="165"/>
      <c r="N94" s="166"/>
      <c r="O94" s="166"/>
      <c r="P94" s="166"/>
      <c r="Q94" s="166"/>
      <c r="R94" s="166"/>
      <c r="S94" s="166"/>
      <c r="T94" s="167"/>
      <c r="AT94" s="161" t="s">
        <v>200</v>
      </c>
      <c r="AU94" s="161" t="s">
        <v>22</v>
      </c>
      <c r="AV94" s="13" t="s">
        <v>22</v>
      </c>
      <c r="AW94" s="13" t="s">
        <v>41</v>
      </c>
      <c r="AX94" s="13" t="s">
        <v>88</v>
      </c>
      <c r="AY94" s="161" t="s">
        <v>191</v>
      </c>
    </row>
    <row r="95" spans="1:65" s="2" customFormat="1" ht="14.4" customHeight="1">
      <c r="A95" s="35"/>
      <c r="B95" s="145"/>
      <c r="C95" s="146" t="s">
        <v>22</v>
      </c>
      <c r="D95" s="146" t="s">
        <v>193</v>
      </c>
      <c r="E95" s="147" t="s">
        <v>614</v>
      </c>
      <c r="F95" s="148" t="s">
        <v>615</v>
      </c>
      <c r="G95" s="149" t="s">
        <v>208</v>
      </c>
      <c r="H95" s="150">
        <v>434.306</v>
      </c>
      <c r="I95" s="151"/>
      <c r="J95" s="152">
        <f>ROUND(I95*H95,2)</f>
        <v>0</v>
      </c>
      <c r="K95" s="148" t="s">
        <v>197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198</v>
      </c>
      <c r="AT95" s="157" t="s">
        <v>193</v>
      </c>
      <c r="AU95" s="157" t="s">
        <v>22</v>
      </c>
      <c r="AY95" s="19" t="s">
        <v>191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198</v>
      </c>
      <c r="BM95" s="157" t="s">
        <v>683</v>
      </c>
    </row>
    <row r="96" spans="2:51" s="13" customFormat="1" ht="10">
      <c r="B96" s="159"/>
      <c r="D96" s="160" t="s">
        <v>200</v>
      </c>
      <c r="E96" s="161" t="s">
        <v>3</v>
      </c>
      <c r="F96" s="162" t="s">
        <v>684</v>
      </c>
      <c r="H96" s="163">
        <v>52.27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200</v>
      </c>
      <c r="AU96" s="161" t="s">
        <v>22</v>
      </c>
      <c r="AV96" s="13" t="s">
        <v>22</v>
      </c>
      <c r="AW96" s="13" t="s">
        <v>41</v>
      </c>
      <c r="AX96" s="13" t="s">
        <v>81</v>
      </c>
      <c r="AY96" s="161" t="s">
        <v>191</v>
      </c>
    </row>
    <row r="97" spans="2:51" s="13" customFormat="1" ht="10">
      <c r="B97" s="159"/>
      <c r="D97" s="160" t="s">
        <v>200</v>
      </c>
      <c r="E97" s="161" t="s">
        <v>3</v>
      </c>
      <c r="F97" s="162" t="s">
        <v>685</v>
      </c>
      <c r="H97" s="163">
        <v>382.036</v>
      </c>
      <c r="I97" s="164"/>
      <c r="L97" s="159"/>
      <c r="M97" s="165"/>
      <c r="N97" s="166"/>
      <c r="O97" s="166"/>
      <c r="P97" s="166"/>
      <c r="Q97" s="166"/>
      <c r="R97" s="166"/>
      <c r="S97" s="166"/>
      <c r="T97" s="167"/>
      <c r="AT97" s="161" t="s">
        <v>200</v>
      </c>
      <c r="AU97" s="161" t="s">
        <v>22</v>
      </c>
      <c r="AV97" s="13" t="s">
        <v>22</v>
      </c>
      <c r="AW97" s="13" t="s">
        <v>41</v>
      </c>
      <c r="AX97" s="13" t="s">
        <v>81</v>
      </c>
      <c r="AY97" s="161" t="s">
        <v>191</v>
      </c>
    </row>
    <row r="98" spans="2:51" s="14" customFormat="1" ht="10">
      <c r="B98" s="168"/>
      <c r="D98" s="160" t="s">
        <v>200</v>
      </c>
      <c r="E98" s="169" t="s">
        <v>3</v>
      </c>
      <c r="F98" s="170" t="s">
        <v>205</v>
      </c>
      <c r="H98" s="171">
        <v>434.306</v>
      </c>
      <c r="I98" s="172"/>
      <c r="L98" s="168"/>
      <c r="M98" s="173"/>
      <c r="N98" s="174"/>
      <c r="O98" s="174"/>
      <c r="P98" s="174"/>
      <c r="Q98" s="174"/>
      <c r="R98" s="174"/>
      <c r="S98" s="174"/>
      <c r="T98" s="175"/>
      <c r="AT98" s="169" t="s">
        <v>200</v>
      </c>
      <c r="AU98" s="169" t="s">
        <v>22</v>
      </c>
      <c r="AV98" s="14" t="s">
        <v>198</v>
      </c>
      <c r="AW98" s="14" t="s">
        <v>41</v>
      </c>
      <c r="AX98" s="14" t="s">
        <v>88</v>
      </c>
      <c r="AY98" s="169" t="s">
        <v>191</v>
      </c>
    </row>
    <row r="99" spans="1:65" s="2" customFormat="1" ht="37.75" customHeight="1">
      <c r="A99" s="35"/>
      <c r="B99" s="145"/>
      <c r="C99" s="146" t="s">
        <v>215</v>
      </c>
      <c r="D99" s="146" t="s">
        <v>193</v>
      </c>
      <c r="E99" s="147" t="s">
        <v>226</v>
      </c>
      <c r="F99" s="148" t="s">
        <v>227</v>
      </c>
      <c r="G99" s="149" t="s">
        <v>208</v>
      </c>
      <c r="H99" s="150">
        <v>217.74</v>
      </c>
      <c r="I99" s="151"/>
      <c r="J99" s="152">
        <f>ROUND(I99*H99,2)</f>
        <v>0</v>
      </c>
      <c r="K99" s="148" t="s">
        <v>197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198</v>
      </c>
      <c r="AT99" s="157" t="s">
        <v>193</v>
      </c>
      <c r="AU99" s="157" t="s">
        <v>22</v>
      </c>
      <c r="AY99" s="19" t="s">
        <v>191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198</v>
      </c>
      <c r="BM99" s="157" t="s">
        <v>686</v>
      </c>
    </row>
    <row r="100" spans="1:47" s="2" customFormat="1" ht="18">
      <c r="A100" s="35"/>
      <c r="B100" s="36"/>
      <c r="C100" s="35"/>
      <c r="D100" s="160" t="s">
        <v>229</v>
      </c>
      <c r="E100" s="35"/>
      <c r="F100" s="176" t="s">
        <v>230</v>
      </c>
      <c r="G100" s="35"/>
      <c r="H100" s="35"/>
      <c r="I100" s="177"/>
      <c r="J100" s="35"/>
      <c r="K100" s="35"/>
      <c r="L100" s="36"/>
      <c r="M100" s="178"/>
      <c r="N100" s="179"/>
      <c r="O100" s="56"/>
      <c r="P100" s="56"/>
      <c r="Q100" s="56"/>
      <c r="R100" s="56"/>
      <c r="S100" s="56"/>
      <c r="T100" s="57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9" t="s">
        <v>229</v>
      </c>
      <c r="AU100" s="19" t="s">
        <v>22</v>
      </c>
    </row>
    <row r="101" spans="2:51" s="13" customFormat="1" ht="10">
      <c r="B101" s="159"/>
      <c r="D101" s="160" t="s">
        <v>200</v>
      </c>
      <c r="E101" s="161" t="s">
        <v>3</v>
      </c>
      <c r="F101" s="162" t="s">
        <v>687</v>
      </c>
      <c r="H101" s="163">
        <v>217.74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200</v>
      </c>
      <c r="AU101" s="161" t="s">
        <v>22</v>
      </c>
      <c r="AV101" s="13" t="s">
        <v>22</v>
      </c>
      <c r="AW101" s="13" t="s">
        <v>41</v>
      </c>
      <c r="AX101" s="13" t="s">
        <v>88</v>
      </c>
      <c r="AY101" s="161" t="s">
        <v>191</v>
      </c>
    </row>
    <row r="102" spans="1:65" s="2" customFormat="1" ht="37.75" customHeight="1">
      <c r="A102" s="35"/>
      <c r="B102" s="145"/>
      <c r="C102" s="146" t="s">
        <v>198</v>
      </c>
      <c r="D102" s="146" t="s">
        <v>193</v>
      </c>
      <c r="E102" s="147" t="s">
        <v>233</v>
      </c>
      <c r="F102" s="148" t="s">
        <v>234</v>
      </c>
      <c r="G102" s="149" t="s">
        <v>208</v>
      </c>
      <c r="H102" s="150">
        <v>82.52</v>
      </c>
      <c r="I102" s="151"/>
      <c r="J102" s="152">
        <f>ROUND(I102*H102,2)</f>
        <v>0</v>
      </c>
      <c r="K102" s="148" t="s">
        <v>197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198</v>
      </c>
      <c r="AT102" s="157" t="s">
        <v>193</v>
      </c>
      <c r="AU102" s="157" t="s">
        <v>22</v>
      </c>
      <c r="AY102" s="19" t="s">
        <v>191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198</v>
      </c>
      <c r="BM102" s="157" t="s">
        <v>688</v>
      </c>
    </row>
    <row r="103" spans="1:47" s="2" customFormat="1" ht="18">
      <c r="A103" s="35"/>
      <c r="B103" s="36"/>
      <c r="C103" s="35"/>
      <c r="D103" s="160" t="s">
        <v>229</v>
      </c>
      <c r="E103" s="35"/>
      <c r="F103" s="176" t="s">
        <v>236</v>
      </c>
      <c r="G103" s="35"/>
      <c r="H103" s="35"/>
      <c r="I103" s="177"/>
      <c r="J103" s="35"/>
      <c r="K103" s="35"/>
      <c r="L103" s="36"/>
      <c r="M103" s="178"/>
      <c r="N103" s="179"/>
      <c r="O103" s="56"/>
      <c r="P103" s="56"/>
      <c r="Q103" s="56"/>
      <c r="R103" s="56"/>
      <c r="S103" s="56"/>
      <c r="T103" s="57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9" t="s">
        <v>229</v>
      </c>
      <c r="AU103" s="19" t="s">
        <v>22</v>
      </c>
    </row>
    <row r="104" spans="2:51" s="13" customFormat="1" ht="10">
      <c r="B104" s="159"/>
      <c r="D104" s="160" t="s">
        <v>200</v>
      </c>
      <c r="E104" s="161" t="s">
        <v>3</v>
      </c>
      <c r="F104" s="162" t="s">
        <v>689</v>
      </c>
      <c r="H104" s="163">
        <v>82.52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200</v>
      </c>
      <c r="AU104" s="161" t="s">
        <v>22</v>
      </c>
      <c r="AV104" s="13" t="s">
        <v>22</v>
      </c>
      <c r="AW104" s="13" t="s">
        <v>41</v>
      </c>
      <c r="AX104" s="13" t="s">
        <v>88</v>
      </c>
      <c r="AY104" s="161" t="s">
        <v>191</v>
      </c>
    </row>
    <row r="105" spans="1:65" s="2" customFormat="1" ht="37.75" customHeight="1">
      <c r="A105" s="35"/>
      <c r="B105" s="145"/>
      <c r="C105" s="146" t="s">
        <v>225</v>
      </c>
      <c r="D105" s="146" t="s">
        <v>193</v>
      </c>
      <c r="E105" s="147" t="s">
        <v>239</v>
      </c>
      <c r="F105" s="148" t="s">
        <v>240</v>
      </c>
      <c r="G105" s="149" t="s">
        <v>208</v>
      </c>
      <c r="H105" s="150">
        <v>434.31</v>
      </c>
      <c r="I105" s="151"/>
      <c r="J105" s="152">
        <f>ROUND(I105*H105,2)</f>
        <v>0</v>
      </c>
      <c r="K105" s="148" t="s">
        <v>197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198</v>
      </c>
      <c r="AT105" s="157" t="s">
        <v>193</v>
      </c>
      <c r="AU105" s="157" t="s">
        <v>22</v>
      </c>
      <c r="AY105" s="19" t="s">
        <v>191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198</v>
      </c>
      <c r="BM105" s="157" t="s">
        <v>690</v>
      </c>
    </row>
    <row r="106" spans="2:51" s="13" customFormat="1" ht="10">
      <c r="B106" s="159"/>
      <c r="D106" s="160" t="s">
        <v>200</v>
      </c>
      <c r="E106" s="161" t="s">
        <v>3</v>
      </c>
      <c r="F106" s="162" t="s">
        <v>691</v>
      </c>
      <c r="H106" s="163">
        <v>434.31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200</v>
      </c>
      <c r="AU106" s="161" t="s">
        <v>22</v>
      </c>
      <c r="AV106" s="13" t="s">
        <v>22</v>
      </c>
      <c r="AW106" s="13" t="s">
        <v>41</v>
      </c>
      <c r="AX106" s="13" t="s">
        <v>88</v>
      </c>
      <c r="AY106" s="161" t="s">
        <v>191</v>
      </c>
    </row>
    <row r="107" spans="1:65" s="2" customFormat="1" ht="24.15" customHeight="1">
      <c r="A107" s="35"/>
      <c r="B107" s="145"/>
      <c r="C107" s="146" t="s">
        <v>232</v>
      </c>
      <c r="D107" s="146" t="s">
        <v>193</v>
      </c>
      <c r="E107" s="147" t="s">
        <v>245</v>
      </c>
      <c r="F107" s="148" t="s">
        <v>246</v>
      </c>
      <c r="G107" s="149" t="s">
        <v>208</v>
      </c>
      <c r="H107" s="150">
        <v>108.87</v>
      </c>
      <c r="I107" s="151"/>
      <c r="J107" s="152">
        <f>ROUND(I107*H107,2)</f>
        <v>0</v>
      </c>
      <c r="K107" s="148" t="s">
        <v>197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198</v>
      </c>
      <c r="AT107" s="157" t="s">
        <v>193</v>
      </c>
      <c r="AU107" s="157" t="s">
        <v>22</v>
      </c>
      <c r="AY107" s="19" t="s">
        <v>191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198</v>
      </c>
      <c r="BM107" s="157" t="s">
        <v>692</v>
      </c>
    </row>
    <row r="108" spans="2:51" s="13" customFormat="1" ht="10">
      <c r="B108" s="159"/>
      <c r="D108" s="160" t="s">
        <v>200</v>
      </c>
      <c r="E108" s="161" t="s">
        <v>3</v>
      </c>
      <c r="F108" s="162" t="s">
        <v>693</v>
      </c>
      <c r="H108" s="163">
        <v>108.87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200</v>
      </c>
      <c r="AU108" s="161" t="s">
        <v>22</v>
      </c>
      <c r="AV108" s="13" t="s">
        <v>22</v>
      </c>
      <c r="AW108" s="13" t="s">
        <v>41</v>
      </c>
      <c r="AX108" s="13" t="s">
        <v>88</v>
      </c>
      <c r="AY108" s="161" t="s">
        <v>191</v>
      </c>
    </row>
    <row r="109" spans="1:65" s="2" customFormat="1" ht="24.15" customHeight="1">
      <c r="A109" s="35"/>
      <c r="B109" s="145"/>
      <c r="C109" s="146" t="s">
        <v>238</v>
      </c>
      <c r="D109" s="146" t="s">
        <v>193</v>
      </c>
      <c r="E109" s="147" t="s">
        <v>256</v>
      </c>
      <c r="F109" s="148" t="s">
        <v>257</v>
      </c>
      <c r="G109" s="149" t="s">
        <v>208</v>
      </c>
      <c r="H109" s="150">
        <v>47.8</v>
      </c>
      <c r="I109" s="151"/>
      <c r="J109" s="152">
        <f>ROUND(I109*H109,2)</f>
        <v>0</v>
      </c>
      <c r="K109" s="148" t="s">
        <v>197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198</v>
      </c>
      <c r="AT109" s="157" t="s">
        <v>193</v>
      </c>
      <c r="AU109" s="157" t="s">
        <v>22</v>
      </c>
      <c r="AY109" s="19" t="s">
        <v>191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198</v>
      </c>
      <c r="BM109" s="157" t="s">
        <v>694</v>
      </c>
    </row>
    <row r="110" spans="2:51" s="13" customFormat="1" ht="10">
      <c r="B110" s="159"/>
      <c r="D110" s="160" t="s">
        <v>200</v>
      </c>
      <c r="E110" s="161" t="s">
        <v>3</v>
      </c>
      <c r="F110" s="162" t="s">
        <v>695</v>
      </c>
      <c r="H110" s="163">
        <v>47.8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200</v>
      </c>
      <c r="AU110" s="161" t="s">
        <v>22</v>
      </c>
      <c r="AV110" s="13" t="s">
        <v>22</v>
      </c>
      <c r="AW110" s="13" t="s">
        <v>41</v>
      </c>
      <c r="AX110" s="13" t="s">
        <v>88</v>
      </c>
      <c r="AY110" s="161" t="s">
        <v>191</v>
      </c>
    </row>
    <row r="111" spans="1:65" s="2" customFormat="1" ht="14.4" customHeight="1">
      <c r="A111" s="35"/>
      <c r="B111" s="145"/>
      <c r="C111" s="180" t="s">
        <v>244</v>
      </c>
      <c r="D111" s="180" t="s">
        <v>264</v>
      </c>
      <c r="E111" s="181" t="s">
        <v>265</v>
      </c>
      <c r="F111" s="182" t="s">
        <v>266</v>
      </c>
      <c r="G111" s="183" t="s">
        <v>252</v>
      </c>
      <c r="H111" s="184">
        <v>95.6</v>
      </c>
      <c r="I111" s="185"/>
      <c r="J111" s="186">
        <f>ROUND(I111*H111,2)</f>
        <v>0</v>
      </c>
      <c r="K111" s="182" t="s">
        <v>197</v>
      </c>
      <c r="L111" s="187"/>
      <c r="M111" s="188" t="s">
        <v>3</v>
      </c>
      <c r="N111" s="189" t="s">
        <v>52</v>
      </c>
      <c r="O111" s="56"/>
      <c r="P111" s="155">
        <f>O111*H111</f>
        <v>0</v>
      </c>
      <c r="Q111" s="155">
        <v>1</v>
      </c>
      <c r="R111" s="155">
        <f>Q111*H111</f>
        <v>95.6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244</v>
      </c>
      <c r="AT111" s="157" t="s">
        <v>264</v>
      </c>
      <c r="AU111" s="157" t="s">
        <v>22</v>
      </c>
      <c r="AY111" s="19" t="s">
        <v>191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88</v>
      </c>
      <c r="BK111" s="158">
        <f>ROUND(I111*H111,2)</f>
        <v>0</v>
      </c>
      <c r="BL111" s="19" t="s">
        <v>198</v>
      </c>
      <c r="BM111" s="157" t="s">
        <v>696</v>
      </c>
    </row>
    <row r="112" spans="2:51" s="13" customFormat="1" ht="10">
      <c r="B112" s="159"/>
      <c r="D112" s="160" t="s">
        <v>200</v>
      </c>
      <c r="E112" s="161" t="s">
        <v>3</v>
      </c>
      <c r="F112" s="162" t="s">
        <v>697</v>
      </c>
      <c r="H112" s="163">
        <v>95.6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200</v>
      </c>
      <c r="AU112" s="161" t="s">
        <v>22</v>
      </c>
      <c r="AV112" s="13" t="s">
        <v>22</v>
      </c>
      <c r="AW112" s="13" t="s">
        <v>41</v>
      </c>
      <c r="AX112" s="13" t="s">
        <v>88</v>
      </c>
      <c r="AY112" s="161" t="s">
        <v>191</v>
      </c>
    </row>
    <row r="113" spans="1:65" s="2" customFormat="1" ht="24.15" customHeight="1">
      <c r="A113" s="35"/>
      <c r="B113" s="145"/>
      <c r="C113" s="146" t="s">
        <v>249</v>
      </c>
      <c r="D113" s="146" t="s">
        <v>193</v>
      </c>
      <c r="E113" s="147" t="s">
        <v>250</v>
      </c>
      <c r="F113" s="148" t="s">
        <v>251</v>
      </c>
      <c r="G113" s="149" t="s">
        <v>252</v>
      </c>
      <c r="H113" s="150">
        <v>868.62</v>
      </c>
      <c r="I113" s="151"/>
      <c r="J113" s="152">
        <f>ROUND(I113*H113,2)</f>
        <v>0</v>
      </c>
      <c r="K113" s="148" t="s">
        <v>197</v>
      </c>
      <c r="L113" s="36"/>
      <c r="M113" s="153" t="s">
        <v>3</v>
      </c>
      <c r="N113" s="154" t="s">
        <v>52</v>
      </c>
      <c r="O113" s="56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198</v>
      </c>
      <c r="AT113" s="157" t="s">
        <v>193</v>
      </c>
      <c r="AU113" s="157" t="s">
        <v>22</v>
      </c>
      <c r="AY113" s="19" t="s">
        <v>191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198</v>
      </c>
      <c r="BM113" s="157" t="s">
        <v>698</v>
      </c>
    </row>
    <row r="114" spans="2:51" s="13" customFormat="1" ht="10">
      <c r="B114" s="159"/>
      <c r="D114" s="160" t="s">
        <v>200</v>
      </c>
      <c r="E114" s="161" t="s">
        <v>3</v>
      </c>
      <c r="F114" s="162" t="s">
        <v>699</v>
      </c>
      <c r="H114" s="163">
        <v>868.62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200</v>
      </c>
      <c r="AU114" s="161" t="s">
        <v>22</v>
      </c>
      <c r="AV114" s="13" t="s">
        <v>22</v>
      </c>
      <c r="AW114" s="13" t="s">
        <v>41</v>
      </c>
      <c r="AX114" s="13" t="s">
        <v>88</v>
      </c>
      <c r="AY114" s="161" t="s">
        <v>191</v>
      </c>
    </row>
    <row r="115" spans="1:65" s="2" customFormat="1" ht="14.4" customHeight="1">
      <c r="A115" s="35"/>
      <c r="B115" s="145"/>
      <c r="C115" s="146" t="s">
        <v>255</v>
      </c>
      <c r="D115" s="146" t="s">
        <v>193</v>
      </c>
      <c r="E115" s="147" t="s">
        <v>270</v>
      </c>
      <c r="F115" s="148" t="s">
        <v>271</v>
      </c>
      <c r="G115" s="149" t="s">
        <v>196</v>
      </c>
      <c r="H115" s="150">
        <v>1273.454</v>
      </c>
      <c r="I115" s="151"/>
      <c r="J115" s="152">
        <f>ROUND(I115*H115,2)</f>
        <v>0</v>
      </c>
      <c r="K115" s="148" t="s">
        <v>197</v>
      </c>
      <c r="L115" s="36"/>
      <c r="M115" s="153" t="s">
        <v>3</v>
      </c>
      <c r="N115" s="154" t="s">
        <v>52</v>
      </c>
      <c r="O115" s="56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7" t="s">
        <v>198</v>
      </c>
      <c r="AT115" s="157" t="s">
        <v>193</v>
      </c>
      <c r="AU115" s="157" t="s">
        <v>22</v>
      </c>
      <c r="AY115" s="19" t="s">
        <v>191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88</v>
      </c>
      <c r="BK115" s="158">
        <f>ROUND(I115*H115,2)</f>
        <v>0</v>
      </c>
      <c r="BL115" s="19" t="s">
        <v>198</v>
      </c>
      <c r="BM115" s="157" t="s">
        <v>700</v>
      </c>
    </row>
    <row r="116" spans="1:47" s="2" customFormat="1" ht="18">
      <c r="A116" s="35"/>
      <c r="B116" s="36"/>
      <c r="C116" s="35"/>
      <c r="D116" s="160" t="s">
        <v>229</v>
      </c>
      <c r="E116" s="35"/>
      <c r="F116" s="176" t="s">
        <v>518</v>
      </c>
      <c r="G116" s="35"/>
      <c r="H116" s="35"/>
      <c r="I116" s="177"/>
      <c r="J116" s="35"/>
      <c r="K116" s="35"/>
      <c r="L116" s="36"/>
      <c r="M116" s="178"/>
      <c r="N116" s="179"/>
      <c r="O116" s="56"/>
      <c r="P116" s="56"/>
      <c r="Q116" s="56"/>
      <c r="R116" s="56"/>
      <c r="S116" s="56"/>
      <c r="T116" s="57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9" t="s">
        <v>229</v>
      </c>
      <c r="AU116" s="19" t="s">
        <v>22</v>
      </c>
    </row>
    <row r="117" spans="2:51" s="13" customFormat="1" ht="10">
      <c r="B117" s="159"/>
      <c r="D117" s="160" t="s">
        <v>200</v>
      </c>
      <c r="E117" s="161" t="s">
        <v>3</v>
      </c>
      <c r="F117" s="162" t="s">
        <v>701</v>
      </c>
      <c r="H117" s="163">
        <v>1273.454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200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191</v>
      </c>
    </row>
    <row r="118" spans="1:65" s="2" customFormat="1" ht="24.15" customHeight="1">
      <c r="A118" s="35"/>
      <c r="B118" s="145"/>
      <c r="C118" s="146" t="s">
        <v>263</v>
      </c>
      <c r="D118" s="146" t="s">
        <v>193</v>
      </c>
      <c r="E118" s="147" t="s">
        <v>282</v>
      </c>
      <c r="F118" s="148" t="s">
        <v>283</v>
      </c>
      <c r="G118" s="149" t="s">
        <v>196</v>
      </c>
      <c r="H118" s="150">
        <v>550.133</v>
      </c>
      <c r="I118" s="151"/>
      <c r="J118" s="152">
        <f>ROUND(I118*H118,2)</f>
        <v>0</v>
      </c>
      <c r="K118" s="148" t="s">
        <v>197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198</v>
      </c>
      <c r="AT118" s="157" t="s">
        <v>193</v>
      </c>
      <c r="AU118" s="157" t="s">
        <v>22</v>
      </c>
      <c r="AY118" s="19" t="s">
        <v>191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198</v>
      </c>
      <c r="BM118" s="157" t="s">
        <v>702</v>
      </c>
    </row>
    <row r="119" spans="2:51" s="13" customFormat="1" ht="10">
      <c r="B119" s="159"/>
      <c r="D119" s="160" t="s">
        <v>200</v>
      </c>
      <c r="E119" s="161" t="s">
        <v>3</v>
      </c>
      <c r="F119" s="162" t="s">
        <v>703</v>
      </c>
      <c r="H119" s="163">
        <v>550.133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200</v>
      </c>
      <c r="AU119" s="161" t="s">
        <v>22</v>
      </c>
      <c r="AV119" s="13" t="s">
        <v>22</v>
      </c>
      <c r="AW119" s="13" t="s">
        <v>41</v>
      </c>
      <c r="AX119" s="13" t="s">
        <v>88</v>
      </c>
      <c r="AY119" s="161" t="s">
        <v>191</v>
      </c>
    </row>
    <row r="120" spans="2:63" s="12" customFormat="1" ht="22.75" customHeight="1">
      <c r="B120" s="132"/>
      <c r="D120" s="133" t="s">
        <v>80</v>
      </c>
      <c r="E120" s="143" t="s">
        <v>225</v>
      </c>
      <c r="F120" s="143" t="s">
        <v>300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SUM(P121:P140)</f>
        <v>0</v>
      </c>
      <c r="Q120" s="138"/>
      <c r="R120" s="139">
        <f>SUM(R121:R140)</f>
        <v>1739.2046666000003</v>
      </c>
      <c r="S120" s="138"/>
      <c r="T120" s="140">
        <f>SUM(T121:T140)</f>
        <v>0</v>
      </c>
      <c r="AR120" s="133" t="s">
        <v>88</v>
      </c>
      <c r="AT120" s="141" t="s">
        <v>80</v>
      </c>
      <c r="AU120" s="141" t="s">
        <v>88</v>
      </c>
      <c r="AY120" s="133" t="s">
        <v>191</v>
      </c>
      <c r="BK120" s="142">
        <f>SUM(BK121:BK140)</f>
        <v>0</v>
      </c>
    </row>
    <row r="121" spans="1:65" s="2" customFormat="1" ht="24.15" customHeight="1">
      <c r="A121" s="35"/>
      <c r="B121" s="145"/>
      <c r="C121" s="146" t="s">
        <v>269</v>
      </c>
      <c r="D121" s="146" t="s">
        <v>193</v>
      </c>
      <c r="E121" s="147" t="s">
        <v>302</v>
      </c>
      <c r="F121" s="148" t="s">
        <v>303</v>
      </c>
      <c r="G121" s="149" t="s">
        <v>196</v>
      </c>
      <c r="H121" s="150">
        <v>1273.454</v>
      </c>
      <c r="I121" s="151"/>
      <c r="J121" s="152">
        <f>ROUND(I121*H121,2)</f>
        <v>0</v>
      </c>
      <c r="K121" s="148" t="s">
        <v>197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198</v>
      </c>
      <c r="AT121" s="157" t="s">
        <v>193</v>
      </c>
      <c r="AU121" s="157" t="s">
        <v>22</v>
      </c>
      <c r="AY121" s="19" t="s">
        <v>191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198</v>
      </c>
      <c r="BM121" s="157" t="s">
        <v>704</v>
      </c>
    </row>
    <row r="122" spans="1:47" s="2" customFormat="1" ht="18">
      <c r="A122" s="35"/>
      <c r="B122" s="36"/>
      <c r="C122" s="35"/>
      <c r="D122" s="160" t="s">
        <v>229</v>
      </c>
      <c r="E122" s="35"/>
      <c r="F122" s="176" t="s">
        <v>526</v>
      </c>
      <c r="G122" s="35"/>
      <c r="H122" s="35"/>
      <c r="I122" s="177"/>
      <c r="J122" s="35"/>
      <c r="K122" s="35"/>
      <c r="L122" s="36"/>
      <c r="M122" s="178"/>
      <c r="N122" s="179"/>
      <c r="O122" s="56"/>
      <c r="P122" s="56"/>
      <c r="Q122" s="56"/>
      <c r="R122" s="56"/>
      <c r="S122" s="56"/>
      <c r="T122" s="57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9" t="s">
        <v>229</v>
      </c>
      <c r="AU122" s="19" t="s">
        <v>22</v>
      </c>
    </row>
    <row r="123" spans="2:51" s="13" customFormat="1" ht="10">
      <c r="B123" s="159"/>
      <c r="D123" s="160" t="s">
        <v>200</v>
      </c>
      <c r="E123" s="161" t="s">
        <v>3</v>
      </c>
      <c r="F123" s="162" t="s">
        <v>701</v>
      </c>
      <c r="H123" s="163">
        <v>1273.454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200</v>
      </c>
      <c r="AU123" s="161" t="s">
        <v>22</v>
      </c>
      <c r="AV123" s="13" t="s">
        <v>22</v>
      </c>
      <c r="AW123" s="13" t="s">
        <v>41</v>
      </c>
      <c r="AX123" s="13" t="s">
        <v>88</v>
      </c>
      <c r="AY123" s="161" t="s">
        <v>191</v>
      </c>
    </row>
    <row r="124" spans="1:65" s="2" customFormat="1" ht="14.4" customHeight="1">
      <c r="A124" s="35"/>
      <c r="B124" s="145"/>
      <c r="C124" s="180" t="s">
        <v>281</v>
      </c>
      <c r="D124" s="180" t="s">
        <v>264</v>
      </c>
      <c r="E124" s="181" t="s">
        <v>265</v>
      </c>
      <c r="F124" s="182" t="s">
        <v>266</v>
      </c>
      <c r="G124" s="183" t="s">
        <v>252</v>
      </c>
      <c r="H124" s="184">
        <v>840.484</v>
      </c>
      <c r="I124" s="185"/>
      <c r="J124" s="186">
        <f>ROUND(I124*H124,2)</f>
        <v>0</v>
      </c>
      <c r="K124" s="182" t="s">
        <v>197</v>
      </c>
      <c r="L124" s="187"/>
      <c r="M124" s="188" t="s">
        <v>3</v>
      </c>
      <c r="N124" s="189" t="s">
        <v>52</v>
      </c>
      <c r="O124" s="56"/>
      <c r="P124" s="155">
        <f>O124*H124</f>
        <v>0</v>
      </c>
      <c r="Q124" s="155">
        <v>1</v>
      </c>
      <c r="R124" s="155">
        <f>Q124*H124</f>
        <v>840.484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244</v>
      </c>
      <c r="AT124" s="157" t="s">
        <v>264</v>
      </c>
      <c r="AU124" s="157" t="s">
        <v>22</v>
      </c>
      <c r="AY124" s="19" t="s">
        <v>191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198</v>
      </c>
      <c r="BM124" s="157" t="s">
        <v>705</v>
      </c>
    </row>
    <row r="125" spans="2:51" s="13" customFormat="1" ht="10">
      <c r="B125" s="159"/>
      <c r="D125" s="160" t="s">
        <v>200</v>
      </c>
      <c r="E125" s="161" t="s">
        <v>3</v>
      </c>
      <c r="F125" s="162" t="s">
        <v>706</v>
      </c>
      <c r="H125" s="163">
        <v>382.038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200</v>
      </c>
      <c r="AU125" s="161" t="s">
        <v>22</v>
      </c>
      <c r="AV125" s="13" t="s">
        <v>22</v>
      </c>
      <c r="AW125" s="13" t="s">
        <v>41</v>
      </c>
      <c r="AX125" s="13" t="s">
        <v>81</v>
      </c>
      <c r="AY125" s="161" t="s">
        <v>191</v>
      </c>
    </row>
    <row r="126" spans="2:51" s="13" customFormat="1" ht="10">
      <c r="B126" s="159"/>
      <c r="D126" s="160" t="s">
        <v>200</v>
      </c>
      <c r="E126" s="161" t="s">
        <v>3</v>
      </c>
      <c r="F126" s="162" t="s">
        <v>707</v>
      </c>
      <c r="H126" s="163">
        <v>840.484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200</v>
      </c>
      <c r="AU126" s="161" t="s">
        <v>22</v>
      </c>
      <c r="AV126" s="13" t="s">
        <v>22</v>
      </c>
      <c r="AW126" s="13" t="s">
        <v>41</v>
      </c>
      <c r="AX126" s="13" t="s">
        <v>88</v>
      </c>
      <c r="AY126" s="161" t="s">
        <v>191</v>
      </c>
    </row>
    <row r="127" spans="1:65" s="2" customFormat="1" ht="14.4" customHeight="1">
      <c r="A127" s="35"/>
      <c r="B127" s="145"/>
      <c r="C127" s="146" t="s">
        <v>287</v>
      </c>
      <c r="D127" s="146" t="s">
        <v>193</v>
      </c>
      <c r="E127" s="147" t="s">
        <v>328</v>
      </c>
      <c r="F127" s="148" t="s">
        <v>329</v>
      </c>
      <c r="G127" s="149" t="s">
        <v>196</v>
      </c>
      <c r="H127" s="150">
        <v>1126.517</v>
      </c>
      <c r="I127" s="151"/>
      <c r="J127" s="152">
        <f>ROUND(I127*H127,2)</f>
        <v>0</v>
      </c>
      <c r="K127" s="148" t="s">
        <v>197</v>
      </c>
      <c r="L127" s="36"/>
      <c r="M127" s="153" t="s">
        <v>3</v>
      </c>
      <c r="N127" s="154" t="s">
        <v>52</v>
      </c>
      <c r="O127" s="56"/>
      <c r="P127" s="155">
        <f>O127*H127</f>
        <v>0</v>
      </c>
      <c r="Q127" s="155">
        <v>0.575</v>
      </c>
      <c r="R127" s="155">
        <f>Q127*H127</f>
        <v>647.747275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198</v>
      </c>
      <c r="AT127" s="157" t="s">
        <v>193</v>
      </c>
      <c r="AU127" s="157" t="s">
        <v>22</v>
      </c>
      <c r="AY127" s="19" t="s">
        <v>191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198</v>
      </c>
      <c r="BM127" s="157" t="s">
        <v>708</v>
      </c>
    </row>
    <row r="128" spans="1:47" s="2" customFormat="1" ht="18">
      <c r="A128" s="35"/>
      <c r="B128" s="36"/>
      <c r="C128" s="35"/>
      <c r="D128" s="160" t="s">
        <v>229</v>
      </c>
      <c r="E128" s="35"/>
      <c r="F128" s="176" t="s">
        <v>314</v>
      </c>
      <c r="G128" s="35"/>
      <c r="H128" s="35"/>
      <c r="I128" s="177"/>
      <c r="J128" s="35"/>
      <c r="K128" s="35"/>
      <c r="L128" s="36"/>
      <c r="M128" s="178"/>
      <c r="N128" s="179"/>
      <c r="O128" s="56"/>
      <c r="P128" s="56"/>
      <c r="Q128" s="56"/>
      <c r="R128" s="56"/>
      <c r="S128" s="56"/>
      <c r="T128" s="57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9" t="s">
        <v>229</v>
      </c>
      <c r="AU128" s="19" t="s">
        <v>22</v>
      </c>
    </row>
    <row r="129" spans="2:51" s="13" customFormat="1" ht="10">
      <c r="B129" s="159"/>
      <c r="D129" s="160" t="s">
        <v>200</v>
      </c>
      <c r="E129" s="161" t="s">
        <v>3</v>
      </c>
      <c r="F129" s="162" t="s">
        <v>709</v>
      </c>
      <c r="H129" s="163">
        <v>1126.517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200</v>
      </c>
      <c r="AU129" s="161" t="s">
        <v>22</v>
      </c>
      <c r="AV129" s="13" t="s">
        <v>22</v>
      </c>
      <c r="AW129" s="13" t="s">
        <v>41</v>
      </c>
      <c r="AX129" s="13" t="s">
        <v>88</v>
      </c>
      <c r="AY129" s="161" t="s">
        <v>191</v>
      </c>
    </row>
    <row r="130" spans="1:65" s="2" customFormat="1" ht="14.4" customHeight="1">
      <c r="A130" s="35"/>
      <c r="B130" s="145"/>
      <c r="C130" s="146" t="s">
        <v>9</v>
      </c>
      <c r="D130" s="146" t="s">
        <v>193</v>
      </c>
      <c r="E130" s="147" t="s">
        <v>333</v>
      </c>
      <c r="F130" s="148" t="s">
        <v>334</v>
      </c>
      <c r="G130" s="149" t="s">
        <v>208</v>
      </c>
      <c r="H130" s="150">
        <v>108.87</v>
      </c>
      <c r="I130" s="151"/>
      <c r="J130" s="152">
        <f>ROUND(I130*H130,2)</f>
        <v>0</v>
      </c>
      <c r="K130" s="148" t="s">
        <v>197</v>
      </c>
      <c r="L130" s="36"/>
      <c r="M130" s="153" t="s">
        <v>3</v>
      </c>
      <c r="N130" s="154" t="s">
        <v>52</v>
      </c>
      <c r="O130" s="56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7" t="s">
        <v>198</v>
      </c>
      <c r="AT130" s="157" t="s">
        <v>193</v>
      </c>
      <c r="AU130" s="157" t="s">
        <v>22</v>
      </c>
      <c r="AY130" s="19" t="s">
        <v>191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88</v>
      </c>
      <c r="BK130" s="158">
        <f>ROUND(I130*H130,2)</f>
        <v>0</v>
      </c>
      <c r="BL130" s="19" t="s">
        <v>198</v>
      </c>
      <c r="BM130" s="157" t="s">
        <v>710</v>
      </c>
    </row>
    <row r="131" spans="2:51" s="13" customFormat="1" ht="10">
      <c r="B131" s="159"/>
      <c r="D131" s="160" t="s">
        <v>200</v>
      </c>
      <c r="E131" s="161" t="s">
        <v>3</v>
      </c>
      <c r="F131" s="162" t="s">
        <v>711</v>
      </c>
      <c r="H131" s="163">
        <v>108.87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200</v>
      </c>
      <c r="AU131" s="161" t="s">
        <v>22</v>
      </c>
      <c r="AV131" s="13" t="s">
        <v>22</v>
      </c>
      <c r="AW131" s="13" t="s">
        <v>41</v>
      </c>
      <c r="AX131" s="13" t="s">
        <v>88</v>
      </c>
      <c r="AY131" s="161" t="s">
        <v>191</v>
      </c>
    </row>
    <row r="132" spans="1:65" s="2" customFormat="1" ht="37.75" customHeight="1">
      <c r="A132" s="35"/>
      <c r="B132" s="145"/>
      <c r="C132" s="146" t="s">
        <v>296</v>
      </c>
      <c r="D132" s="146" t="s">
        <v>193</v>
      </c>
      <c r="E132" s="147" t="s">
        <v>561</v>
      </c>
      <c r="F132" s="148" t="s">
        <v>562</v>
      </c>
      <c r="G132" s="149" t="s">
        <v>196</v>
      </c>
      <c r="H132" s="150">
        <v>979.58</v>
      </c>
      <c r="I132" s="151"/>
      <c r="J132" s="152">
        <f>ROUND(I132*H132,2)</f>
        <v>0</v>
      </c>
      <c r="K132" s="148" t="s">
        <v>197</v>
      </c>
      <c r="L132" s="36"/>
      <c r="M132" s="153" t="s">
        <v>3</v>
      </c>
      <c r="N132" s="154" t="s">
        <v>52</v>
      </c>
      <c r="O132" s="56"/>
      <c r="P132" s="155">
        <f>O132*H132</f>
        <v>0</v>
      </c>
      <c r="Q132" s="155">
        <v>0.10362</v>
      </c>
      <c r="R132" s="155">
        <f>Q132*H132</f>
        <v>101.50407960000001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198</v>
      </c>
      <c r="AT132" s="157" t="s">
        <v>193</v>
      </c>
      <c r="AU132" s="157" t="s">
        <v>22</v>
      </c>
      <c r="AY132" s="19" t="s">
        <v>191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198</v>
      </c>
      <c r="BM132" s="157" t="s">
        <v>712</v>
      </c>
    </row>
    <row r="133" spans="2:51" s="13" customFormat="1" ht="10">
      <c r="B133" s="159"/>
      <c r="D133" s="160" t="s">
        <v>200</v>
      </c>
      <c r="E133" s="161" t="s">
        <v>3</v>
      </c>
      <c r="F133" s="162" t="s">
        <v>713</v>
      </c>
      <c r="H133" s="163">
        <v>979.58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200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191</v>
      </c>
    </row>
    <row r="134" spans="1:65" s="2" customFormat="1" ht="14.4" customHeight="1">
      <c r="A134" s="35"/>
      <c r="B134" s="145"/>
      <c r="C134" s="180" t="s">
        <v>301</v>
      </c>
      <c r="D134" s="180" t="s">
        <v>264</v>
      </c>
      <c r="E134" s="181" t="s">
        <v>568</v>
      </c>
      <c r="F134" s="182" t="s">
        <v>569</v>
      </c>
      <c r="G134" s="183" t="s">
        <v>196</v>
      </c>
      <c r="H134" s="184">
        <v>915.04</v>
      </c>
      <c r="I134" s="185"/>
      <c r="J134" s="186">
        <f>ROUND(I134*H134,2)</f>
        <v>0</v>
      </c>
      <c r="K134" s="182" t="s">
        <v>197</v>
      </c>
      <c r="L134" s="187"/>
      <c r="M134" s="188" t="s">
        <v>3</v>
      </c>
      <c r="N134" s="189" t="s">
        <v>52</v>
      </c>
      <c r="O134" s="56"/>
      <c r="P134" s="155">
        <f>O134*H134</f>
        <v>0</v>
      </c>
      <c r="Q134" s="155">
        <v>0.152</v>
      </c>
      <c r="R134" s="155">
        <f>Q134*H134</f>
        <v>139.08607999999998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244</v>
      </c>
      <c r="AT134" s="157" t="s">
        <v>264</v>
      </c>
      <c r="AU134" s="157" t="s">
        <v>22</v>
      </c>
      <c r="AY134" s="19" t="s">
        <v>191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198</v>
      </c>
      <c r="BM134" s="157" t="s">
        <v>714</v>
      </c>
    </row>
    <row r="135" spans="2:51" s="13" customFormat="1" ht="10">
      <c r="B135" s="159"/>
      <c r="D135" s="160" t="s">
        <v>200</v>
      </c>
      <c r="E135" s="161" t="s">
        <v>3</v>
      </c>
      <c r="F135" s="162" t="s">
        <v>715</v>
      </c>
      <c r="H135" s="163">
        <v>905.98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200</v>
      </c>
      <c r="AU135" s="161" t="s">
        <v>22</v>
      </c>
      <c r="AV135" s="13" t="s">
        <v>22</v>
      </c>
      <c r="AW135" s="13" t="s">
        <v>41</v>
      </c>
      <c r="AX135" s="13" t="s">
        <v>81</v>
      </c>
      <c r="AY135" s="161" t="s">
        <v>191</v>
      </c>
    </row>
    <row r="136" spans="2:51" s="13" customFormat="1" ht="10">
      <c r="B136" s="159"/>
      <c r="D136" s="160" t="s">
        <v>200</v>
      </c>
      <c r="E136" s="161" t="s">
        <v>3</v>
      </c>
      <c r="F136" s="162" t="s">
        <v>716</v>
      </c>
      <c r="H136" s="163">
        <v>915.04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200</v>
      </c>
      <c r="AU136" s="161" t="s">
        <v>22</v>
      </c>
      <c r="AV136" s="13" t="s">
        <v>22</v>
      </c>
      <c r="AW136" s="13" t="s">
        <v>41</v>
      </c>
      <c r="AX136" s="13" t="s">
        <v>88</v>
      </c>
      <c r="AY136" s="161" t="s">
        <v>191</v>
      </c>
    </row>
    <row r="137" spans="1:65" s="2" customFormat="1" ht="14.4" customHeight="1">
      <c r="A137" s="35"/>
      <c r="B137" s="145"/>
      <c r="C137" s="180" t="s">
        <v>306</v>
      </c>
      <c r="D137" s="180" t="s">
        <v>264</v>
      </c>
      <c r="E137" s="181" t="s">
        <v>372</v>
      </c>
      <c r="F137" s="182" t="s">
        <v>373</v>
      </c>
      <c r="G137" s="183" t="s">
        <v>196</v>
      </c>
      <c r="H137" s="184">
        <v>9.507</v>
      </c>
      <c r="I137" s="185"/>
      <c r="J137" s="186">
        <f>ROUND(I137*H137,2)</f>
        <v>0</v>
      </c>
      <c r="K137" s="182" t="s">
        <v>197</v>
      </c>
      <c r="L137" s="187"/>
      <c r="M137" s="188" t="s">
        <v>3</v>
      </c>
      <c r="N137" s="189" t="s">
        <v>52</v>
      </c>
      <c r="O137" s="56"/>
      <c r="P137" s="155">
        <f>O137*H137</f>
        <v>0</v>
      </c>
      <c r="Q137" s="155">
        <v>0.176</v>
      </c>
      <c r="R137" s="155">
        <f>Q137*H137</f>
        <v>1.6732319999999998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244</v>
      </c>
      <c r="AT137" s="157" t="s">
        <v>264</v>
      </c>
      <c r="AU137" s="157" t="s">
        <v>22</v>
      </c>
      <c r="AY137" s="19" t="s">
        <v>191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198</v>
      </c>
      <c r="BM137" s="157" t="s">
        <v>717</v>
      </c>
    </row>
    <row r="138" spans="2:51" s="13" customFormat="1" ht="10">
      <c r="B138" s="159"/>
      <c r="D138" s="160" t="s">
        <v>200</v>
      </c>
      <c r="E138" s="161" t="s">
        <v>3</v>
      </c>
      <c r="F138" s="162" t="s">
        <v>718</v>
      </c>
      <c r="H138" s="163">
        <v>9.23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200</v>
      </c>
      <c r="AU138" s="161" t="s">
        <v>22</v>
      </c>
      <c r="AV138" s="13" t="s">
        <v>22</v>
      </c>
      <c r="AW138" s="13" t="s">
        <v>41</v>
      </c>
      <c r="AX138" s="13" t="s">
        <v>81</v>
      </c>
      <c r="AY138" s="161" t="s">
        <v>191</v>
      </c>
    </row>
    <row r="139" spans="2:51" s="13" customFormat="1" ht="10">
      <c r="B139" s="159"/>
      <c r="D139" s="160" t="s">
        <v>200</v>
      </c>
      <c r="E139" s="161" t="s">
        <v>3</v>
      </c>
      <c r="F139" s="162" t="s">
        <v>719</v>
      </c>
      <c r="H139" s="163">
        <v>9.507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200</v>
      </c>
      <c r="AU139" s="161" t="s">
        <v>22</v>
      </c>
      <c r="AV139" s="13" t="s">
        <v>22</v>
      </c>
      <c r="AW139" s="13" t="s">
        <v>41</v>
      </c>
      <c r="AX139" s="13" t="s">
        <v>88</v>
      </c>
      <c r="AY139" s="161" t="s">
        <v>191</v>
      </c>
    </row>
    <row r="140" spans="1:65" s="2" customFormat="1" ht="14.4" customHeight="1">
      <c r="A140" s="35"/>
      <c r="B140" s="145"/>
      <c r="C140" s="180" t="s">
        <v>310</v>
      </c>
      <c r="D140" s="180" t="s">
        <v>264</v>
      </c>
      <c r="E140" s="181" t="s">
        <v>720</v>
      </c>
      <c r="F140" s="182" t="s">
        <v>721</v>
      </c>
      <c r="G140" s="183" t="s">
        <v>391</v>
      </c>
      <c r="H140" s="184">
        <v>335</v>
      </c>
      <c r="I140" s="185"/>
      <c r="J140" s="186">
        <f>ROUND(I140*H140,2)</f>
        <v>0</v>
      </c>
      <c r="K140" s="182" t="s">
        <v>197</v>
      </c>
      <c r="L140" s="187"/>
      <c r="M140" s="188" t="s">
        <v>3</v>
      </c>
      <c r="N140" s="189" t="s">
        <v>52</v>
      </c>
      <c r="O140" s="56"/>
      <c r="P140" s="155">
        <f>O140*H140</f>
        <v>0</v>
      </c>
      <c r="Q140" s="155">
        <v>0.026</v>
      </c>
      <c r="R140" s="155">
        <f>Q140*H140</f>
        <v>8.709999999999999</v>
      </c>
      <c r="S140" s="155">
        <v>0</v>
      </c>
      <c r="T140" s="15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7" t="s">
        <v>244</v>
      </c>
      <c r="AT140" s="157" t="s">
        <v>264</v>
      </c>
      <c r="AU140" s="157" t="s">
        <v>22</v>
      </c>
      <c r="AY140" s="19" t="s">
        <v>191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9" t="s">
        <v>88</v>
      </c>
      <c r="BK140" s="158">
        <f>ROUND(I140*H140,2)</f>
        <v>0</v>
      </c>
      <c r="BL140" s="19" t="s">
        <v>198</v>
      </c>
      <c r="BM140" s="157" t="s">
        <v>722</v>
      </c>
    </row>
    <row r="141" spans="2:63" s="12" customFormat="1" ht="22.75" customHeight="1">
      <c r="B141" s="132"/>
      <c r="D141" s="133" t="s">
        <v>80</v>
      </c>
      <c r="E141" s="143" t="s">
        <v>249</v>
      </c>
      <c r="F141" s="143" t="s">
        <v>387</v>
      </c>
      <c r="I141" s="135"/>
      <c r="J141" s="144">
        <f>BK141</f>
        <v>0</v>
      </c>
      <c r="L141" s="132"/>
      <c r="M141" s="137"/>
      <c r="N141" s="138"/>
      <c r="O141" s="138"/>
      <c r="P141" s="139">
        <f>SUM(P142:P152)</f>
        <v>0</v>
      </c>
      <c r="Q141" s="138"/>
      <c r="R141" s="139">
        <f>SUM(R142:R152)</f>
        <v>92.43775784</v>
      </c>
      <c r="S141" s="138"/>
      <c r="T141" s="140">
        <f>SUM(T142:T152)</f>
        <v>0</v>
      </c>
      <c r="AR141" s="133" t="s">
        <v>88</v>
      </c>
      <c r="AT141" s="141" t="s">
        <v>80</v>
      </c>
      <c r="AU141" s="141" t="s">
        <v>88</v>
      </c>
      <c r="AY141" s="133" t="s">
        <v>191</v>
      </c>
      <c r="BK141" s="142">
        <f>SUM(BK142:BK152)</f>
        <v>0</v>
      </c>
    </row>
    <row r="142" spans="1:65" s="2" customFormat="1" ht="24.15" customHeight="1">
      <c r="A142" s="35"/>
      <c r="B142" s="145"/>
      <c r="C142" s="146" t="s">
        <v>315</v>
      </c>
      <c r="D142" s="146" t="s">
        <v>193</v>
      </c>
      <c r="E142" s="147" t="s">
        <v>584</v>
      </c>
      <c r="F142" s="148" t="s">
        <v>585</v>
      </c>
      <c r="G142" s="149" t="s">
        <v>222</v>
      </c>
      <c r="H142" s="150">
        <v>487.01</v>
      </c>
      <c r="I142" s="151"/>
      <c r="J142" s="152">
        <f>ROUND(I142*H142,2)</f>
        <v>0</v>
      </c>
      <c r="K142" s="148" t="s">
        <v>197</v>
      </c>
      <c r="L142" s="36"/>
      <c r="M142" s="153" t="s">
        <v>3</v>
      </c>
      <c r="N142" s="154" t="s">
        <v>52</v>
      </c>
      <c r="O142" s="56"/>
      <c r="P142" s="155">
        <f>O142*H142</f>
        <v>0</v>
      </c>
      <c r="Q142" s="155">
        <v>0.1295</v>
      </c>
      <c r="R142" s="155">
        <f>Q142*H142</f>
        <v>63.067795000000004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198</v>
      </c>
      <c r="AT142" s="157" t="s">
        <v>193</v>
      </c>
      <c r="AU142" s="157" t="s">
        <v>22</v>
      </c>
      <c r="AY142" s="19" t="s">
        <v>191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88</v>
      </c>
      <c r="BK142" s="158">
        <f>ROUND(I142*H142,2)</f>
        <v>0</v>
      </c>
      <c r="BL142" s="19" t="s">
        <v>198</v>
      </c>
      <c r="BM142" s="157" t="s">
        <v>723</v>
      </c>
    </row>
    <row r="143" spans="2:51" s="13" customFormat="1" ht="20">
      <c r="B143" s="159"/>
      <c r="D143" s="160" t="s">
        <v>200</v>
      </c>
      <c r="E143" s="161" t="s">
        <v>3</v>
      </c>
      <c r="F143" s="162" t="s">
        <v>724</v>
      </c>
      <c r="H143" s="163">
        <v>127.24</v>
      </c>
      <c r="I143" s="164"/>
      <c r="L143" s="159"/>
      <c r="M143" s="165"/>
      <c r="N143" s="166"/>
      <c r="O143" s="166"/>
      <c r="P143" s="166"/>
      <c r="Q143" s="166"/>
      <c r="R143" s="166"/>
      <c r="S143" s="166"/>
      <c r="T143" s="167"/>
      <c r="AT143" s="161" t="s">
        <v>200</v>
      </c>
      <c r="AU143" s="161" t="s">
        <v>22</v>
      </c>
      <c r="AV143" s="13" t="s">
        <v>22</v>
      </c>
      <c r="AW143" s="13" t="s">
        <v>41</v>
      </c>
      <c r="AX143" s="13" t="s">
        <v>81</v>
      </c>
      <c r="AY143" s="161" t="s">
        <v>191</v>
      </c>
    </row>
    <row r="144" spans="2:51" s="13" customFormat="1" ht="10">
      <c r="B144" s="159"/>
      <c r="D144" s="160" t="s">
        <v>200</v>
      </c>
      <c r="E144" s="161" t="s">
        <v>3</v>
      </c>
      <c r="F144" s="162" t="s">
        <v>725</v>
      </c>
      <c r="H144" s="163">
        <v>147.41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200</v>
      </c>
      <c r="AU144" s="161" t="s">
        <v>22</v>
      </c>
      <c r="AV144" s="13" t="s">
        <v>22</v>
      </c>
      <c r="AW144" s="13" t="s">
        <v>41</v>
      </c>
      <c r="AX144" s="13" t="s">
        <v>81</v>
      </c>
      <c r="AY144" s="161" t="s">
        <v>191</v>
      </c>
    </row>
    <row r="145" spans="2:51" s="13" customFormat="1" ht="10">
      <c r="B145" s="159"/>
      <c r="D145" s="160" t="s">
        <v>200</v>
      </c>
      <c r="E145" s="161" t="s">
        <v>3</v>
      </c>
      <c r="F145" s="162" t="s">
        <v>726</v>
      </c>
      <c r="H145" s="163">
        <v>105.07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200</v>
      </c>
      <c r="AU145" s="161" t="s">
        <v>22</v>
      </c>
      <c r="AV145" s="13" t="s">
        <v>22</v>
      </c>
      <c r="AW145" s="13" t="s">
        <v>41</v>
      </c>
      <c r="AX145" s="13" t="s">
        <v>81</v>
      </c>
      <c r="AY145" s="161" t="s">
        <v>191</v>
      </c>
    </row>
    <row r="146" spans="2:51" s="13" customFormat="1" ht="10">
      <c r="B146" s="159"/>
      <c r="D146" s="160" t="s">
        <v>200</v>
      </c>
      <c r="E146" s="161" t="s">
        <v>3</v>
      </c>
      <c r="F146" s="162" t="s">
        <v>727</v>
      </c>
      <c r="H146" s="163">
        <v>107.29</v>
      </c>
      <c r="I146" s="164"/>
      <c r="L146" s="159"/>
      <c r="M146" s="165"/>
      <c r="N146" s="166"/>
      <c r="O146" s="166"/>
      <c r="P146" s="166"/>
      <c r="Q146" s="166"/>
      <c r="R146" s="166"/>
      <c r="S146" s="166"/>
      <c r="T146" s="167"/>
      <c r="AT146" s="161" t="s">
        <v>200</v>
      </c>
      <c r="AU146" s="161" t="s">
        <v>22</v>
      </c>
      <c r="AV146" s="13" t="s">
        <v>22</v>
      </c>
      <c r="AW146" s="13" t="s">
        <v>41</v>
      </c>
      <c r="AX146" s="13" t="s">
        <v>81</v>
      </c>
      <c r="AY146" s="161" t="s">
        <v>191</v>
      </c>
    </row>
    <row r="147" spans="2:51" s="14" customFormat="1" ht="10">
      <c r="B147" s="168"/>
      <c r="D147" s="160" t="s">
        <v>200</v>
      </c>
      <c r="E147" s="169" t="s">
        <v>3</v>
      </c>
      <c r="F147" s="170" t="s">
        <v>205</v>
      </c>
      <c r="H147" s="171">
        <v>487.01</v>
      </c>
      <c r="I147" s="172"/>
      <c r="L147" s="168"/>
      <c r="M147" s="173"/>
      <c r="N147" s="174"/>
      <c r="O147" s="174"/>
      <c r="P147" s="174"/>
      <c r="Q147" s="174"/>
      <c r="R147" s="174"/>
      <c r="S147" s="174"/>
      <c r="T147" s="175"/>
      <c r="AT147" s="169" t="s">
        <v>200</v>
      </c>
      <c r="AU147" s="169" t="s">
        <v>22</v>
      </c>
      <c r="AV147" s="14" t="s">
        <v>198</v>
      </c>
      <c r="AW147" s="14" t="s">
        <v>41</v>
      </c>
      <c r="AX147" s="14" t="s">
        <v>88</v>
      </c>
      <c r="AY147" s="169" t="s">
        <v>191</v>
      </c>
    </row>
    <row r="148" spans="1:65" s="2" customFormat="1" ht="14.4" customHeight="1">
      <c r="A148" s="35"/>
      <c r="B148" s="145"/>
      <c r="C148" s="180" t="s">
        <v>8</v>
      </c>
      <c r="D148" s="180" t="s">
        <v>264</v>
      </c>
      <c r="E148" s="181" t="s">
        <v>591</v>
      </c>
      <c r="F148" s="182" t="s">
        <v>592</v>
      </c>
      <c r="G148" s="183" t="s">
        <v>222</v>
      </c>
      <c r="H148" s="184">
        <v>511.361</v>
      </c>
      <c r="I148" s="185"/>
      <c r="J148" s="186">
        <f>ROUND(I148*H148,2)</f>
        <v>0</v>
      </c>
      <c r="K148" s="182" t="s">
        <v>197</v>
      </c>
      <c r="L148" s="187"/>
      <c r="M148" s="188" t="s">
        <v>3</v>
      </c>
      <c r="N148" s="189" t="s">
        <v>52</v>
      </c>
      <c r="O148" s="56"/>
      <c r="P148" s="155">
        <f>O148*H148</f>
        <v>0</v>
      </c>
      <c r="Q148" s="155">
        <v>0.05612</v>
      </c>
      <c r="R148" s="155">
        <f>Q148*H148</f>
        <v>28.697579320000003</v>
      </c>
      <c r="S148" s="155">
        <v>0</v>
      </c>
      <c r="T148" s="15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244</v>
      </c>
      <c r="AT148" s="157" t="s">
        <v>264</v>
      </c>
      <c r="AU148" s="157" t="s">
        <v>22</v>
      </c>
      <c r="AY148" s="19" t="s">
        <v>191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88</v>
      </c>
      <c r="BK148" s="158">
        <f>ROUND(I148*H148,2)</f>
        <v>0</v>
      </c>
      <c r="BL148" s="19" t="s">
        <v>198</v>
      </c>
      <c r="BM148" s="157" t="s">
        <v>728</v>
      </c>
    </row>
    <row r="149" spans="2:51" s="13" customFormat="1" ht="10">
      <c r="B149" s="159"/>
      <c r="D149" s="160" t="s">
        <v>200</v>
      </c>
      <c r="E149" s="161" t="s">
        <v>3</v>
      </c>
      <c r="F149" s="162" t="s">
        <v>729</v>
      </c>
      <c r="H149" s="163">
        <v>511.361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200</v>
      </c>
      <c r="AU149" s="161" t="s">
        <v>22</v>
      </c>
      <c r="AV149" s="13" t="s">
        <v>22</v>
      </c>
      <c r="AW149" s="13" t="s">
        <v>41</v>
      </c>
      <c r="AX149" s="13" t="s">
        <v>88</v>
      </c>
      <c r="AY149" s="161" t="s">
        <v>191</v>
      </c>
    </row>
    <row r="150" spans="1:65" s="2" customFormat="1" ht="24.15" customHeight="1">
      <c r="A150" s="35"/>
      <c r="B150" s="145"/>
      <c r="C150" s="146" t="s">
        <v>327</v>
      </c>
      <c r="D150" s="146" t="s">
        <v>193</v>
      </c>
      <c r="E150" s="147" t="s">
        <v>456</v>
      </c>
      <c r="F150" s="148" t="s">
        <v>457</v>
      </c>
      <c r="G150" s="149" t="s">
        <v>196</v>
      </c>
      <c r="H150" s="150">
        <v>1400.799</v>
      </c>
      <c r="I150" s="151"/>
      <c r="J150" s="152">
        <f>ROUND(I150*H150,2)</f>
        <v>0</v>
      </c>
      <c r="K150" s="148" t="s">
        <v>197</v>
      </c>
      <c r="L150" s="36"/>
      <c r="M150" s="153" t="s">
        <v>3</v>
      </c>
      <c r="N150" s="154" t="s">
        <v>52</v>
      </c>
      <c r="O150" s="56"/>
      <c r="P150" s="155">
        <f>O150*H150</f>
        <v>0</v>
      </c>
      <c r="Q150" s="155">
        <v>0.00048</v>
      </c>
      <c r="R150" s="155">
        <f>Q150*H150</f>
        <v>0.67238352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198</v>
      </c>
      <c r="AT150" s="157" t="s">
        <v>193</v>
      </c>
      <c r="AU150" s="157" t="s">
        <v>22</v>
      </c>
      <c r="AY150" s="19" t="s">
        <v>191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198</v>
      </c>
      <c r="BM150" s="157" t="s">
        <v>730</v>
      </c>
    </row>
    <row r="151" spans="2:51" s="13" customFormat="1" ht="10">
      <c r="B151" s="159"/>
      <c r="D151" s="160" t="s">
        <v>200</v>
      </c>
      <c r="E151" s="161" t="s">
        <v>3</v>
      </c>
      <c r="F151" s="162" t="s">
        <v>701</v>
      </c>
      <c r="H151" s="163">
        <v>1273.454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200</v>
      </c>
      <c r="AU151" s="161" t="s">
        <v>22</v>
      </c>
      <c r="AV151" s="13" t="s">
        <v>22</v>
      </c>
      <c r="AW151" s="13" t="s">
        <v>41</v>
      </c>
      <c r="AX151" s="13" t="s">
        <v>81</v>
      </c>
      <c r="AY151" s="161" t="s">
        <v>191</v>
      </c>
    </row>
    <row r="152" spans="2:51" s="13" customFormat="1" ht="10">
      <c r="B152" s="159"/>
      <c r="D152" s="160" t="s">
        <v>200</v>
      </c>
      <c r="E152" s="161" t="s">
        <v>3</v>
      </c>
      <c r="F152" s="162" t="s">
        <v>731</v>
      </c>
      <c r="H152" s="163">
        <v>1400.799</v>
      </c>
      <c r="I152" s="164"/>
      <c r="L152" s="159"/>
      <c r="M152" s="165"/>
      <c r="N152" s="166"/>
      <c r="O152" s="166"/>
      <c r="P152" s="166"/>
      <c r="Q152" s="166"/>
      <c r="R152" s="166"/>
      <c r="S152" s="166"/>
      <c r="T152" s="167"/>
      <c r="AT152" s="161" t="s">
        <v>200</v>
      </c>
      <c r="AU152" s="161" t="s">
        <v>22</v>
      </c>
      <c r="AV152" s="13" t="s">
        <v>22</v>
      </c>
      <c r="AW152" s="13" t="s">
        <v>41</v>
      </c>
      <c r="AX152" s="13" t="s">
        <v>88</v>
      </c>
      <c r="AY152" s="161" t="s">
        <v>191</v>
      </c>
    </row>
    <row r="153" spans="2:63" s="12" customFormat="1" ht="22.75" customHeight="1">
      <c r="B153" s="132"/>
      <c r="D153" s="133" t="s">
        <v>80</v>
      </c>
      <c r="E153" s="143" t="s">
        <v>465</v>
      </c>
      <c r="F153" s="143" t="s">
        <v>466</v>
      </c>
      <c r="I153" s="135"/>
      <c r="J153" s="144">
        <f>BK153</f>
        <v>0</v>
      </c>
      <c r="L153" s="132"/>
      <c r="M153" s="137"/>
      <c r="N153" s="138"/>
      <c r="O153" s="138"/>
      <c r="P153" s="139">
        <f>SUM(P154:P155)</f>
        <v>0</v>
      </c>
      <c r="Q153" s="138"/>
      <c r="R153" s="139">
        <f>SUM(R154:R155)</f>
        <v>0</v>
      </c>
      <c r="S153" s="138"/>
      <c r="T153" s="140">
        <f>SUM(T154:T155)</f>
        <v>0</v>
      </c>
      <c r="AR153" s="133" t="s">
        <v>88</v>
      </c>
      <c r="AT153" s="141" t="s">
        <v>80</v>
      </c>
      <c r="AU153" s="141" t="s">
        <v>88</v>
      </c>
      <c r="AY153" s="133" t="s">
        <v>191</v>
      </c>
      <c r="BK153" s="142">
        <f>SUM(BK154:BK155)</f>
        <v>0</v>
      </c>
    </row>
    <row r="154" spans="1:65" s="2" customFormat="1" ht="24.15" customHeight="1">
      <c r="A154" s="35"/>
      <c r="B154" s="145"/>
      <c r="C154" s="146" t="s">
        <v>332</v>
      </c>
      <c r="D154" s="146" t="s">
        <v>193</v>
      </c>
      <c r="E154" s="147" t="s">
        <v>601</v>
      </c>
      <c r="F154" s="148" t="s">
        <v>602</v>
      </c>
      <c r="G154" s="149" t="s">
        <v>252</v>
      </c>
      <c r="H154" s="150">
        <v>1927.242</v>
      </c>
      <c r="I154" s="151"/>
      <c r="J154" s="152">
        <f>ROUND(I154*H154,2)</f>
        <v>0</v>
      </c>
      <c r="K154" s="148" t="s">
        <v>197</v>
      </c>
      <c r="L154" s="36"/>
      <c r="M154" s="153" t="s">
        <v>3</v>
      </c>
      <c r="N154" s="154" t="s">
        <v>52</v>
      </c>
      <c r="O154" s="56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198</v>
      </c>
      <c r="AT154" s="157" t="s">
        <v>193</v>
      </c>
      <c r="AU154" s="157" t="s">
        <v>22</v>
      </c>
      <c r="AY154" s="19" t="s">
        <v>191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198</v>
      </c>
      <c r="BM154" s="157" t="s">
        <v>732</v>
      </c>
    </row>
    <row r="155" spans="1:65" s="2" customFormat="1" ht="24.15" customHeight="1">
      <c r="A155" s="35"/>
      <c r="B155" s="145"/>
      <c r="C155" s="146" t="s">
        <v>340</v>
      </c>
      <c r="D155" s="146" t="s">
        <v>193</v>
      </c>
      <c r="E155" s="147" t="s">
        <v>604</v>
      </c>
      <c r="F155" s="148" t="s">
        <v>605</v>
      </c>
      <c r="G155" s="149" t="s">
        <v>252</v>
      </c>
      <c r="H155" s="150">
        <v>1927.242</v>
      </c>
      <c r="I155" s="151"/>
      <c r="J155" s="152">
        <f>ROUND(I155*H155,2)</f>
        <v>0</v>
      </c>
      <c r="K155" s="148" t="s">
        <v>197</v>
      </c>
      <c r="L155" s="36"/>
      <c r="M155" s="198" t="s">
        <v>3</v>
      </c>
      <c r="N155" s="199" t="s">
        <v>52</v>
      </c>
      <c r="O155" s="200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57" t="s">
        <v>198</v>
      </c>
      <c r="AT155" s="157" t="s">
        <v>193</v>
      </c>
      <c r="AU155" s="157" t="s">
        <v>22</v>
      </c>
      <c r="AY155" s="19" t="s">
        <v>191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9" t="s">
        <v>88</v>
      </c>
      <c r="BK155" s="158">
        <f>ROUND(I155*H155,2)</f>
        <v>0</v>
      </c>
      <c r="BL155" s="19" t="s">
        <v>198</v>
      </c>
      <c r="BM155" s="157" t="s">
        <v>733</v>
      </c>
    </row>
    <row r="156" spans="1:31" s="2" customFormat="1" ht="7" customHeight="1">
      <c r="A156" s="35"/>
      <c r="B156" s="45"/>
      <c r="C156" s="46"/>
      <c r="D156" s="46"/>
      <c r="E156" s="46"/>
      <c r="F156" s="46"/>
      <c r="G156" s="46"/>
      <c r="H156" s="46"/>
      <c r="I156" s="46"/>
      <c r="J156" s="46"/>
      <c r="K156" s="46"/>
      <c r="L156" s="36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autoFilter ref="C89:K155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106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163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734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ROUND(J90,2)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ROUND((SUM(BE90:BE147)),2)</f>
        <v>0</v>
      </c>
      <c r="G35" s="35"/>
      <c r="H35" s="35"/>
      <c r="I35" s="104">
        <v>0.21</v>
      </c>
      <c r="J35" s="103">
        <f>ROUND(((SUM(BE90:BE147))*I35),2)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ROUND((SUM(BF90:BF147)),2)</f>
        <v>0</v>
      </c>
      <c r="G36" s="35"/>
      <c r="H36" s="35"/>
      <c r="I36" s="104">
        <v>0.15</v>
      </c>
      <c r="J36" s="103">
        <f>ROUND(((SUM(BF90:BF147))*I36),2)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ROUND((SUM(BG90:BG147)),2)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ROUND((SUM(BH90:BH147)),2)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ROUND((SUM(BI90:BI147)),2)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163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105 - Plocha pro tříděný odpad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J90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J91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J92</f>
        <v>0</v>
      </c>
      <c r="L65" s="118"/>
    </row>
    <row r="66" spans="2:12" s="10" customFormat="1" ht="19.9" customHeight="1">
      <c r="B66" s="118"/>
      <c r="D66" s="119" t="s">
        <v>173</v>
      </c>
      <c r="E66" s="120"/>
      <c r="F66" s="120"/>
      <c r="G66" s="120"/>
      <c r="H66" s="120"/>
      <c r="I66" s="120"/>
      <c r="J66" s="121">
        <f>J120</f>
        <v>0</v>
      </c>
      <c r="L66" s="118"/>
    </row>
    <row r="67" spans="2:12" s="10" customFormat="1" ht="19.9" customHeight="1">
      <c r="B67" s="118"/>
      <c r="D67" s="119" t="s">
        <v>174</v>
      </c>
      <c r="E67" s="120"/>
      <c r="F67" s="120"/>
      <c r="G67" s="120"/>
      <c r="H67" s="120"/>
      <c r="I67" s="120"/>
      <c r="J67" s="121">
        <f>J137</f>
        <v>0</v>
      </c>
      <c r="L67" s="118"/>
    </row>
    <row r="68" spans="2:12" s="10" customFormat="1" ht="19.9" customHeight="1">
      <c r="B68" s="118"/>
      <c r="D68" s="119" t="s">
        <v>175</v>
      </c>
      <c r="E68" s="120"/>
      <c r="F68" s="120"/>
      <c r="G68" s="120"/>
      <c r="H68" s="120"/>
      <c r="I68" s="120"/>
      <c r="J68" s="121">
        <f>J145</f>
        <v>0</v>
      </c>
      <c r="L68" s="118"/>
    </row>
    <row r="69" spans="1:31" s="2" customFormat="1" ht="21.75" customHeight="1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9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7" customHeight="1">
      <c r="A70" s="35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7" customHeight="1">
      <c r="A74" s="35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5" customHeight="1">
      <c r="A75" s="35"/>
      <c r="B75" s="36"/>
      <c r="C75" s="23" t="s">
        <v>176</v>
      </c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17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5"/>
      <c r="D78" s="35"/>
      <c r="E78" s="337" t="str">
        <f>E7</f>
        <v>Výstavba ZTV Za Školou II. etapa - aktualizace</v>
      </c>
      <c r="F78" s="338"/>
      <c r="G78" s="338"/>
      <c r="H78" s="338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29" t="s">
        <v>162</v>
      </c>
      <c r="L79" s="22"/>
    </row>
    <row r="80" spans="1:31" s="2" customFormat="1" ht="16.5" customHeight="1">
      <c r="A80" s="35"/>
      <c r="B80" s="36"/>
      <c r="C80" s="35"/>
      <c r="D80" s="35"/>
      <c r="E80" s="337" t="s">
        <v>163</v>
      </c>
      <c r="F80" s="339"/>
      <c r="G80" s="339"/>
      <c r="H80" s="339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164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295" t="str">
        <f>E11</f>
        <v>SO 105 - Plocha pro tříděný odpad</v>
      </c>
      <c r="F82" s="339"/>
      <c r="G82" s="339"/>
      <c r="H82" s="339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23</v>
      </c>
      <c r="D84" s="35"/>
      <c r="E84" s="35"/>
      <c r="F84" s="27" t="str">
        <f>F14</f>
        <v>Dačice</v>
      </c>
      <c r="G84" s="35"/>
      <c r="H84" s="35"/>
      <c r="I84" s="29" t="s">
        <v>25</v>
      </c>
      <c r="J84" s="53" t="str">
        <f>IF(J14="","",J14)</f>
        <v>3. 1. 2022</v>
      </c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40" customHeight="1">
      <c r="A86" s="35"/>
      <c r="B86" s="36"/>
      <c r="C86" s="29" t="s">
        <v>31</v>
      </c>
      <c r="D86" s="35"/>
      <c r="E86" s="35"/>
      <c r="F86" s="27" t="str">
        <f>E17</f>
        <v>Město Dačice, Krajířova 27, 38013 Dačice</v>
      </c>
      <c r="G86" s="35"/>
      <c r="H86" s="35"/>
      <c r="I86" s="29" t="s">
        <v>38</v>
      </c>
      <c r="J86" s="33" t="str">
        <f>E23</f>
        <v>Ing. arch. Martin Jirovský Ph.D., MBA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36</v>
      </c>
      <c r="D87" s="35"/>
      <c r="E87" s="35"/>
      <c r="F87" s="27" t="str">
        <f>IF(E20="","",E20)</f>
        <v>Vyplň údaj</v>
      </c>
      <c r="G87" s="35"/>
      <c r="H87" s="35"/>
      <c r="I87" s="29" t="s">
        <v>42</v>
      </c>
      <c r="J87" s="33" t="str">
        <f>E26</f>
        <v>Ateliér M.A.A.T., s.r.o.; Petra Stejskalová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2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22"/>
      <c r="B89" s="123"/>
      <c r="C89" s="124" t="s">
        <v>177</v>
      </c>
      <c r="D89" s="125" t="s">
        <v>66</v>
      </c>
      <c r="E89" s="125" t="s">
        <v>62</v>
      </c>
      <c r="F89" s="125" t="s">
        <v>63</v>
      </c>
      <c r="G89" s="125" t="s">
        <v>178</v>
      </c>
      <c r="H89" s="125" t="s">
        <v>179</v>
      </c>
      <c r="I89" s="125" t="s">
        <v>180</v>
      </c>
      <c r="J89" s="125" t="s">
        <v>168</v>
      </c>
      <c r="K89" s="126" t="s">
        <v>181</v>
      </c>
      <c r="L89" s="127"/>
      <c r="M89" s="60" t="s">
        <v>3</v>
      </c>
      <c r="N89" s="61" t="s">
        <v>51</v>
      </c>
      <c r="O89" s="61" t="s">
        <v>182</v>
      </c>
      <c r="P89" s="61" t="s">
        <v>183</v>
      </c>
      <c r="Q89" s="61" t="s">
        <v>184</v>
      </c>
      <c r="R89" s="61" t="s">
        <v>185</v>
      </c>
      <c r="S89" s="61" t="s">
        <v>186</v>
      </c>
      <c r="T89" s="62" t="s">
        <v>187</v>
      </c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</row>
    <row r="90" spans="1:63" s="2" customFormat="1" ht="22.75" customHeight="1">
      <c r="A90" s="35"/>
      <c r="B90" s="36"/>
      <c r="C90" s="67" t="s">
        <v>188</v>
      </c>
      <c r="D90" s="35"/>
      <c r="E90" s="35"/>
      <c r="F90" s="35"/>
      <c r="G90" s="35"/>
      <c r="H90" s="35"/>
      <c r="I90" s="35"/>
      <c r="J90" s="128">
        <f>BK90</f>
        <v>0</v>
      </c>
      <c r="K90" s="35"/>
      <c r="L90" s="36"/>
      <c r="M90" s="63"/>
      <c r="N90" s="54"/>
      <c r="O90" s="64"/>
      <c r="P90" s="129">
        <f>P91</f>
        <v>0</v>
      </c>
      <c r="Q90" s="64"/>
      <c r="R90" s="129">
        <f>R91</f>
        <v>11.28941816</v>
      </c>
      <c r="S90" s="64"/>
      <c r="T90" s="130">
        <f>T91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9" t="s">
        <v>80</v>
      </c>
      <c r="AU90" s="19" t="s">
        <v>169</v>
      </c>
      <c r="BK90" s="131">
        <f>BK91</f>
        <v>0</v>
      </c>
    </row>
    <row r="91" spans="2:63" s="12" customFormat="1" ht="25.9" customHeight="1">
      <c r="B91" s="132"/>
      <c r="D91" s="133" t="s">
        <v>80</v>
      </c>
      <c r="E91" s="134" t="s">
        <v>189</v>
      </c>
      <c r="F91" s="134" t="s">
        <v>190</v>
      </c>
      <c r="I91" s="135"/>
      <c r="J91" s="136">
        <f>BK91</f>
        <v>0</v>
      </c>
      <c r="L91" s="132"/>
      <c r="M91" s="137"/>
      <c r="N91" s="138"/>
      <c r="O91" s="138"/>
      <c r="P91" s="139">
        <f>P92+P120+P137+P145</f>
        <v>0</v>
      </c>
      <c r="Q91" s="138"/>
      <c r="R91" s="139">
        <f>R92+R120+R137+R145</f>
        <v>11.28941816</v>
      </c>
      <c r="S91" s="138"/>
      <c r="T91" s="140">
        <f>T92+T120+T137+T145</f>
        <v>0</v>
      </c>
      <c r="AR91" s="133" t="s">
        <v>88</v>
      </c>
      <c r="AT91" s="141" t="s">
        <v>80</v>
      </c>
      <c r="AU91" s="141" t="s">
        <v>81</v>
      </c>
      <c r="AY91" s="133" t="s">
        <v>191</v>
      </c>
      <c r="BK91" s="142">
        <f>BK92+BK120+BK137+BK145</f>
        <v>0</v>
      </c>
    </row>
    <row r="92" spans="2:63" s="12" customFormat="1" ht="22.75" customHeight="1">
      <c r="B92" s="132"/>
      <c r="D92" s="133" t="s">
        <v>80</v>
      </c>
      <c r="E92" s="143" t="s">
        <v>88</v>
      </c>
      <c r="F92" s="143" t="s">
        <v>192</v>
      </c>
      <c r="I92" s="135"/>
      <c r="J92" s="144">
        <f>BK92</f>
        <v>0</v>
      </c>
      <c r="L92" s="132"/>
      <c r="M92" s="137"/>
      <c r="N92" s="138"/>
      <c r="O92" s="138"/>
      <c r="P92" s="139">
        <f>SUM(P93:P119)</f>
        <v>0</v>
      </c>
      <c r="Q92" s="138"/>
      <c r="R92" s="139">
        <f>SUM(R93:R119)</f>
        <v>1</v>
      </c>
      <c r="S92" s="138"/>
      <c r="T92" s="140">
        <f>SUM(T93:T119)</f>
        <v>0</v>
      </c>
      <c r="AR92" s="133" t="s">
        <v>88</v>
      </c>
      <c r="AT92" s="141" t="s">
        <v>80</v>
      </c>
      <c r="AU92" s="141" t="s">
        <v>88</v>
      </c>
      <c r="AY92" s="133" t="s">
        <v>191</v>
      </c>
      <c r="BK92" s="142">
        <f>SUM(BK93:BK119)</f>
        <v>0</v>
      </c>
    </row>
    <row r="93" spans="1:65" s="2" customFormat="1" ht="14.4" customHeight="1">
      <c r="A93" s="35"/>
      <c r="B93" s="145"/>
      <c r="C93" s="146" t="s">
        <v>88</v>
      </c>
      <c r="D93" s="146" t="s">
        <v>193</v>
      </c>
      <c r="E93" s="147" t="s">
        <v>735</v>
      </c>
      <c r="F93" s="148" t="s">
        <v>736</v>
      </c>
      <c r="G93" s="149" t="s">
        <v>196</v>
      </c>
      <c r="H93" s="150">
        <v>5.05</v>
      </c>
      <c r="I93" s="151"/>
      <c r="J93" s="152">
        <f>ROUND(I93*H93,2)</f>
        <v>0</v>
      </c>
      <c r="K93" s="148" t="s">
        <v>197</v>
      </c>
      <c r="L93" s="36"/>
      <c r="M93" s="153" t="s">
        <v>3</v>
      </c>
      <c r="N93" s="154" t="s">
        <v>52</v>
      </c>
      <c r="O93" s="56"/>
      <c r="P93" s="155">
        <f>O93*H93</f>
        <v>0</v>
      </c>
      <c r="Q93" s="155">
        <v>0</v>
      </c>
      <c r="R93" s="155">
        <f>Q93*H93</f>
        <v>0</v>
      </c>
      <c r="S93" s="155">
        <v>0</v>
      </c>
      <c r="T93" s="156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57" t="s">
        <v>198</v>
      </c>
      <c r="AT93" s="157" t="s">
        <v>193</v>
      </c>
      <c r="AU93" s="157" t="s">
        <v>22</v>
      </c>
      <c r="AY93" s="19" t="s">
        <v>191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9" t="s">
        <v>88</v>
      </c>
      <c r="BK93" s="158">
        <f>ROUND(I93*H93,2)</f>
        <v>0</v>
      </c>
      <c r="BL93" s="19" t="s">
        <v>198</v>
      </c>
      <c r="BM93" s="157" t="s">
        <v>737</v>
      </c>
    </row>
    <row r="94" spans="2:51" s="13" customFormat="1" ht="10">
      <c r="B94" s="159"/>
      <c r="D94" s="160" t="s">
        <v>200</v>
      </c>
      <c r="E94" s="161" t="s">
        <v>3</v>
      </c>
      <c r="F94" s="162" t="s">
        <v>738</v>
      </c>
      <c r="H94" s="163">
        <v>5.05</v>
      </c>
      <c r="I94" s="164"/>
      <c r="L94" s="159"/>
      <c r="M94" s="165"/>
      <c r="N94" s="166"/>
      <c r="O94" s="166"/>
      <c r="P94" s="166"/>
      <c r="Q94" s="166"/>
      <c r="R94" s="166"/>
      <c r="S94" s="166"/>
      <c r="T94" s="167"/>
      <c r="AT94" s="161" t="s">
        <v>200</v>
      </c>
      <c r="AU94" s="161" t="s">
        <v>22</v>
      </c>
      <c r="AV94" s="13" t="s">
        <v>22</v>
      </c>
      <c r="AW94" s="13" t="s">
        <v>41</v>
      </c>
      <c r="AX94" s="13" t="s">
        <v>88</v>
      </c>
      <c r="AY94" s="161" t="s">
        <v>191</v>
      </c>
    </row>
    <row r="95" spans="1:65" s="2" customFormat="1" ht="14.4" customHeight="1">
      <c r="A95" s="35"/>
      <c r="B95" s="145"/>
      <c r="C95" s="146" t="s">
        <v>22</v>
      </c>
      <c r="D95" s="146" t="s">
        <v>193</v>
      </c>
      <c r="E95" s="147" t="s">
        <v>739</v>
      </c>
      <c r="F95" s="148" t="s">
        <v>740</v>
      </c>
      <c r="G95" s="149" t="s">
        <v>208</v>
      </c>
      <c r="H95" s="150">
        <v>2.466</v>
      </c>
      <c r="I95" s="151"/>
      <c r="J95" s="152">
        <f>ROUND(I95*H95,2)</f>
        <v>0</v>
      </c>
      <c r="K95" s="148" t="s">
        <v>197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198</v>
      </c>
      <c r="AT95" s="157" t="s">
        <v>193</v>
      </c>
      <c r="AU95" s="157" t="s">
        <v>22</v>
      </c>
      <c r="AY95" s="19" t="s">
        <v>191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198</v>
      </c>
      <c r="BM95" s="157" t="s">
        <v>741</v>
      </c>
    </row>
    <row r="96" spans="2:51" s="13" customFormat="1" ht="10">
      <c r="B96" s="159"/>
      <c r="D96" s="160" t="s">
        <v>200</v>
      </c>
      <c r="E96" s="161" t="s">
        <v>3</v>
      </c>
      <c r="F96" s="162" t="s">
        <v>742</v>
      </c>
      <c r="H96" s="163">
        <v>0.5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200</v>
      </c>
      <c r="AU96" s="161" t="s">
        <v>22</v>
      </c>
      <c r="AV96" s="13" t="s">
        <v>22</v>
      </c>
      <c r="AW96" s="13" t="s">
        <v>41</v>
      </c>
      <c r="AX96" s="13" t="s">
        <v>81</v>
      </c>
      <c r="AY96" s="161" t="s">
        <v>191</v>
      </c>
    </row>
    <row r="97" spans="2:51" s="13" customFormat="1" ht="10">
      <c r="B97" s="159"/>
      <c r="D97" s="160" t="s">
        <v>200</v>
      </c>
      <c r="E97" s="161" t="s">
        <v>3</v>
      </c>
      <c r="F97" s="162" t="s">
        <v>743</v>
      </c>
      <c r="H97" s="163">
        <v>1.966</v>
      </c>
      <c r="I97" s="164"/>
      <c r="L97" s="159"/>
      <c r="M97" s="165"/>
      <c r="N97" s="166"/>
      <c r="O97" s="166"/>
      <c r="P97" s="166"/>
      <c r="Q97" s="166"/>
      <c r="R97" s="166"/>
      <c r="S97" s="166"/>
      <c r="T97" s="167"/>
      <c r="AT97" s="161" t="s">
        <v>200</v>
      </c>
      <c r="AU97" s="161" t="s">
        <v>22</v>
      </c>
      <c r="AV97" s="13" t="s">
        <v>22</v>
      </c>
      <c r="AW97" s="13" t="s">
        <v>41</v>
      </c>
      <c r="AX97" s="13" t="s">
        <v>81</v>
      </c>
      <c r="AY97" s="161" t="s">
        <v>191</v>
      </c>
    </row>
    <row r="98" spans="2:51" s="14" customFormat="1" ht="10">
      <c r="B98" s="168"/>
      <c r="D98" s="160" t="s">
        <v>200</v>
      </c>
      <c r="E98" s="169" t="s">
        <v>3</v>
      </c>
      <c r="F98" s="170" t="s">
        <v>205</v>
      </c>
      <c r="H98" s="171">
        <v>2.466</v>
      </c>
      <c r="I98" s="172"/>
      <c r="L98" s="168"/>
      <c r="M98" s="173"/>
      <c r="N98" s="174"/>
      <c r="O98" s="174"/>
      <c r="P98" s="174"/>
      <c r="Q98" s="174"/>
      <c r="R98" s="174"/>
      <c r="S98" s="174"/>
      <c r="T98" s="175"/>
      <c r="AT98" s="169" t="s">
        <v>200</v>
      </c>
      <c r="AU98" s="169" t="s">
        <v>22</v>
      </c>
      <c r="AV98" s="14" t="s">
        <v>198</v>
      </c>
      <c r="AW98" s="14" t="s">
        <v>41</v>
      </c>
      <c r="AX98" s="14" t="s">
        <v>88</v>
      </c>
      <c r="AY98" s="169" t="s">
        <v>191</v>
      </c>
    </row>
    <row r="99" spans="1:65" s="2" customFormat="1" ht="37.75" customHeight="1">
      <c r="A99" s="35"/>
      <c r="B99" s="145"/>
      <c r="C99" s="146" t="s">
        <v>215</v>
      </c>
      <c r="D99" s="146" t="s">
        <v>193</v>
      </c>
      <c r="E99" s="147" t="s">
        <v>226</v>
      </c>
      <c r="F99" s="148" t="s">
        <v>227</v>
      </c>
      <c r="G99" s="149" t="s">
        <v>208</v>
      </c>
      <c r="H99" s="150">
        <v>1</v>
      </c>
      <c r="I99" s="151"/>
      <c r="J99" s="152">
        <f>ROUND(I99*H99,2)</f>
        <v>0</v>
      </c>
      <c r="K99" s="148" t="s">
        <v>197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198</v>
      </c>
      <c r="AT99" s="157" t="s">
        <v>193</v>
      </c>
      <c r="AU99" s="157" t="s">
        <v>22</v>
      </c>
      <c r="AY99" s="19" t="s">
        <v>191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198</v>
      </c>
      <c r="BM99" s="157" t="s">
        <v>744</v>
      </c>
    </row>
    <row r="100" spans="1:47" s="2" customFormat="1" ht="18">
      <c r="A100" s="35"/>
      <c r="B100" s="36"/>
      <c r="C100" s="35"/>
      <c r="D100" s="160" t="s">
        <v>229</v>
      </c>
      <c r="E100" s="35"/>
      <c r="F100" s="176" t="s">
        <v>230</v>
      </c>
      <c r="G100" s="35"/>
      <c r="H100" s="35"/>
      <c r="I100" s="177"/>
      <c r="J100" s="35"/>
      <c r="K100" s="35"/>
      <c r="L100" s="36"/>
      <c r="M100" s="178"/>
      <c r="N100" s="179"/>
      <c r="O100" s="56"/>
      <c r="P100" s="56"/>
      <c r="Q100" s="56"/>
      <c r="R100" s="56"/>
      <c r="S100" s="56"/>
      <c r="T100" s="57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9" t="s">
        <v>229</v>
      </c>
      <c r="AU100" s="19" t="s">
        <v>22</v>
      </c>
    </row>
    <row r="101" spans="2:51" s="13" customFormat="1" ht="10">
      <c r="B101" s="159"/>
      <c r="D101" s="160" t="s">
        <v>200</v>
      </c>
      <c r="E101" s="161" t="s">
        <v>3</v>
      </c>
      <c r="F101" s="162" t="s">
        <v>745</v>
      </c>
      <c r="H101" s="163">
        <v>1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200</v>
      </c>
      <c r="AU101" s="161" t="s">
        <v>22</v>
      </c>
      <c r="AV101" s="13" t="s">
        <v>22</v>
      </c>
      <c r="AW101" s="13" t="s">
        <v>41</v>
      </c>
      <c r="AX101" s="13" t="s">
        <v>88</v>
      </c>
      <c r="AY101" s="161" t="s">
        <v>191</v>
      </c>
    </row>
    <row r="102" spans="1:65" s="2" customFormat="1" ht="37.75" customHeight="1">
      <c r="A102" s="35"/>
      <c r="B102" s="145"/>
      <c r="C102" s="146" t="s">
        <v>198</v>
      </c>
      <c r="D102" s="146" t="s">
        <v>193</v>
      </c>
      <c r="E102" s="147" t="s">
        <v>233</v>
      </c>
      <c r="F102" s="148" t="s">
        <v>234</v>
      </c>
      <c r="G102" s="149" t="s">
        <v>208</v>
      </c>
      <c r="H102" s="150">
        <v>0.51</v>
      </c>
      <c r="I102" s="151"/>
      <c r="J102" s="152">
        <f>ROUND(I102*H102,2)</f>
        <v>0</v>
      </c>
      <c r="K102" s="148" t="s">
        <v>197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198</v>
      </c>
      <c r="AT102" s="157" t="s">
        <v>193</v>
      </c>
      <c r="AU102" s="157" t="s">
        <v>22</v>
      </c>
      <c r="AY102" s="19" t="s">
        <v>191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198</v>
      </c>
      <c r="BM102" s="157" t="s">
        <v>746</v>
      </c>
    </row>
    <row r="103" spans="1:47" s="2" customFormat="1" ht="18">
      <c r="A103" s="35"/>
      <c r="B103" s="36"/>
      <c r="C103" s="35"/>
      <c r="D103" s="160" t="s">
        <v>229</v>
      </c>
      <c r="E103" s="35"/>
      <c r="F103" s="176" t="s">
        <v>236</v>
      </c>
      <c r="G103" s="35"/>
      <c r="H103" s="35"/>
      <c r="I103" s="177"/>
      <c r="J103" s="35"/>
      <c r="K103" s="35"/>
      <c r="L103" s="36"/>
      <c r="M103" s="178"/>
      <c r="N103" s="179"/>
      <c r="O103" s="56"/>
      <c r="P103" s="56"/>
      <c r="Q103" s="56"/>
      <c r="R103" s="56"/>
      <c r="S103" s="56"/>
      <c r="T103" s="57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9" t="s">
        <v>229</v>
      </c>
      <c r="AU103" s="19" t="s">
        <v>22</v>
      </c>
    </row>
    <row r="104" spans="2:51" s="13" customFormat="1" ht="10">
      <c r="B104" s="159"/>
      <c r="D104" s="160" t="s">
        <v>200</v>
      </c>
      <c r="E104" s="161" t="s">
        <v>3</v>
      </c>
      <c r="F104" s="162" t="s">
        <v>747</v>
      </c>
      <c r="H104" s="163">
        <v>0.51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200</v>
      </c>
      <c r="AU104" s="161" t="s">
        <v>22</v>
      </c>
      <c r="AV104" s="13" t="s">
        <v>22</v>
      </c>
      <c r="AW104" s="13" t="s">
        <v>41</v>
      </c>
      <c r="AX104" s="13" t="s">
        <v>88</v>
      </c>
      <c r="AY104" s="161" t="s">
        <v>191</v>
      </c>
    </row>
    <row r="105" spans="1:65" s="2" customFormat="1" ht="37.75" customHeight="1">
      <c r="A105" s="35"/>
      <c r="B105" s="145"/>
      <c r="C105" s="146" t="s">
        <v>225</v>
      </c>
      <c r="D105" s="146" t="s">
        <v>193</v>
      </c>
      <c r="E105" s="147" t="s">
        <v>239</v>
      </c>
      <c r="F105" s="148" t="s">
        <v>240</v>
      </c>
      <c r="G105" s="149" t="s">
        <v>208</v>
      </c>
      <c r="H105" s="150">
        <v>2.47</v>
      </c>
      <c r="I105" s="151"/>
      <c r="J105" s="152">
        <f>ROUND(I105*H105,2)</f>
        <v>0</v>
      </c>
      <c r="K105" s="148" t="s">
        <v>197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198</v>
      </c>
      <c r="AT105" s="157" t="s">
        <v>193</v>
      </c>
      <c r="AU105" s="157" t="s">
        <v>22</v>
      </c>
      <c r="AY105" s="19" t="s">
        <v>191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198</v>
      </c>
      <c r="BM105" s="157" t="s">
        <v>748</v>
      </c>
    </row>
    <row r="106" spans="2:51" s="13" customFormat="1" ht="10">
      <c r="B106" s="159"/>
      <c r="D106" s="160" t="s">
        <v>200</v>
      </c>
      <c r="E106" s="161" t="s">
        <v>3</v>
      </c>
      <c r="F106" s="162" t="s">
        <v>749</v>
      </c>
      <c r="H106" s="163">
        <v>2.47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200</v>
      </c>
      <c r="AU106" s="161" t="s">
        <v>22</v>
      </c>
      <c r="AV106" s="13" t="s">
        <v>22</v>
      </c>
      <c r="AW106" s="13" t="s">
        <v>41</v>
      </c>
      <c r="AX106" s="13" t="s">
        <v>88</v>
      </c>
      <c r="AY106" s="161" t="s">
        <v>191</v>
      </c>
    </row>
    <row r="107" spans="1:65" s="2" customFormat="1" ht="24.15" customHeight="1">
      <c r="A107" s="35"/>
      <c r="B107" s="145"/>
      <c r="C107" s="146" t="s">
        <v>232</v>
      </c>
      <c r="D107" s="146" t="s">
        <v>193</v>
      </c>
      <c r="E107" s="147" t="s">
        <v>245</v>
      </c>
      <c r="F107" s="148" t="s">
        <v>246</v>
      </c>
      <c r="G107" s="149" t="s">
        <v>208</v>
      </c>
      <c r="H107" s="150">
        <v>0.5</v>
      </c>
      <c r="I107" s="151"/>
      <c r="J107" s="152">
        <f>ROUND(I107*H107,2)</f>
        <v>0</v>
      </c>
      <c r="K107" s="148" t="s">
        <v>197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198</v>
      </c>
      <c r="AT107" s="157" t="s">
        <v>193</v>
      </c>
      <c r="AU107" s="157" t="s">
        <v>22</v>
      </c>
      <c r="AY107" s="19" t="s">
        <v>191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198</v>
      </c>
      <c r="BM107" s="157" t="s">
        <v>750</v>
      </c>
    </row>
    <row r="108" spans="2:51" s="13" customFormat="1" ht="10">
      <c r="B108" s="159"/>
      <c r="D108" s="160" t="s">
        <v>200</v>
      </c>
      <c r="E108" s="161" t="s">
        <v>3</v>
      </c>
      <c r="F108" s="162" t="s">
        <v>751</v>
      </c>
      <c r="H108" s="163">
        <v>0.5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200</v>
      </c>
      <c r="AU108" s="161" t="s">
        <v>22</v>
      </c>
      <c r="AV108" s="13" t="s">
        <v>22</v>
      </c>
      <c r="AW108" s="13" t="s">
        <v>41</v>
      </c>
      <c r="AX108" s="13" t="s">
        <v>88</v>
      </c>
      <c r="AY108" s="161" t="s">
        <v>191</v>
      </c>
    </row>
    <row r="109" spans="1:65" s="2" customFormat="1" ht="24.15" customHeight="1">
      <c r="A109" s="35"/>
      <c r="B109" s="145"/>
      <c r="C109" s="146" t="s">
        <v>238</v>
      </c>
      <c r="D109" s="146" t="s">
        <v>193</v>
      </c>
      <c r="E109" s="147" t="s">
        <v>256</v>
      </c>
      <c r="F109" s="148" t="s">
        <v>257</v>
      </c>
      <c r="G109" s="149" t="s">
        <v>208</v>
      </c>
      <c r="H109" s="150">
        <v>0.5</v>
      </c>
      <c r="I109" s="151"/>
      <c r="J109" s="152">
        <f>ROUND(I109*H109,2)</f>
        <v>0</v>
      </c>
      <c r="K109" s="148" t="s">
        <v>197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198</v>
      </c>
      <c r="AT109" s="157" t="s">
        <v>193</v>
      </c>
      <c r="AU109" s="157" t="s">
        <v>22</v>
      </c>
      <c r="AY109" s="19" t="s">
        <v>191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198</v>
      </c>
      <c r="BM109" s="157" t="s">
        <v>752</v>
      </c>
    </row>
    <row r="110" spans="2:51" s="13" customFormat="1" ht="10">
      <c r="B110" s="159"/>
      <c r="D110" s="160" t="s">
        <v>200</v>
      </c>
      <c r="E110" s="161" t="s">
        <v>3</v>
      </c>
      <c r="F110" s="162" t="s">
        <v>742</v>
      </c>
      <c r="H110" s="163">
        <v>0.5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200</v>
      </c>
      <c r="AU110" s="161" t="s">
        <v>22</v>
      </c>
      <c r="AV110" s="13" t="s">
        <v>22</v>
      </c>
      <c r="AW110" s="13" t="s">
        <v>41</v>
      </c>
      <c r="AX110" s="13" t="s">
        <v>88</v>
      </c>
      <c r="AY110" s="161" t="s">
        <v>191</v>
      </c>
    </row>
    <row r="111" spans="1:65" s="2" customFormat="1" ht="14.4" customHeight="1">
      <c r="A111" s="35"/>
      <c r="B111" s="145"/>
      <c r="C111" s="180" t="s">
        <v>244</v>
      </c>
      <c r="D111" s="180" t="s">
        <v>264</v>
      </c>
      <c r="E111" s="181" t="s">
        <v>265</v>
      </c>
      <c r="F111" s="182" t="s">
        <v>266</v>
      </c>
      <c r="G111" s="183" t="s">
        <v>252</v>
      </c>
      <c r="H111" s="184">
        <v>1</v>
      </c>
      <c r="I111" s="185"/>
      <c r="J111" s="186">
        <f>ROUND(I111*H111,2)</f>
        <v>0</v>
      </c>
      <c r="K111" s="182" t="s">
        <v>197</v>
      </c>
      <c r="L111" s="187"/>
      <c r="M111" s="188" t="s">
        <v>3</v>
      </c>
      <c r="N111" s="189" t="s">
        <v>52</v>
      </c>
      <c r="O111" s="56"/>
      <c r="P111" s="155">
        <f>O111*H111</f>
        <v>0</v>
      </c>
      <c r="Q111" s="155">
        <v>1</v>
      </c>
      <c r="R111" s="155">
        <f>Q111*H111</f>
        <v>1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244</v>
      </c>
      <c r="AT111" s="157" t="s">
        <v>264</v>
      </c>
      <c r="AU111" s="157" t="s">
        <v>22</v>
      </c>
      <c r="AY111" s="19" t="s">
        <v>191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88</v>
      </c>
      <c r="BK111" s="158">
        <f>ROUND(I111*H111,2)</f>
        <v>0</v>
      </c>
      <c r="BL111" s="19" t="s">
        <v>198</v>
      </c>
      <c r="BM111" s="157" t="s">
        <v>753</v>
      </c>
    </row>
    <row r="112" spans="2:51" s="13" customFormat="1" ht="10">
      <c r="B112" s="159"/>
      <c r="D112" s="160" t="s">
        <v>200</v>
      </c>
      <c r="E112" s="161" t="s">
        <v>3</v>
      </c>
      <c r="F112" s="162" t="s">
        <v>754</v>
      </c>
      <c r="H112" s="163">
        <v>1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200</v>
      </c>
      <c r="AU112" s="161" t="s">
        <v>22</v>
      </c>
      <c r="AV112" s="13" t="s">
        <v>22</v>
      </c>
      <c r="AW112" s="13" t="s">
        <v>41</v>
      </c>
      <c r="AX112" s="13" t="s">
        <v>88</v>
      </c>
      <c r="AY112" s="161" t="s">
        <v>191</v>
      </c>
    </row>
    <row r="113" spans="1:65" s="2" customFormat="1" ht="24.15" customHeight="1">
      <c r="A113" s="35"/>
      <c r="B113" s="145"/>
      <c r="C113" s="146" t="s">
        <v>249</v>
      </c>
      <c r="D113" s="146" t="s">
        <v>193</v>
      </c>
      <c r="E113" s="147" t="s">
        <v>250</v>
      </c>
      <c r="F113" s="148" t="s">
        <v>251</v>
      </c>
      <c r="G113" s="149" t="s">
        <v>252</v>
      </c>
      <c r="H113" s="150">
        <v>4.94</v>
      </c>
      <c r="I113" s="151"/>
      <c r="J113" s="152">
        <f>ROUND(I113*H113,2)</f>
        <v>0</v>
      </c>
      <c r="K113" s="148" t="s">
        <v>197</v>
      </c>
      <c r="L113" s="36"/>
      <c r="M113" s="153" t="s">
        <v>3</v>
      </c>
      <c r="N113" s="154" t="s">
        <v>52</v>
      </c>
      <c r="O113" s="56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198</v>
      </c>
      <c r="AT113" s="157" t="s">
        <v>193</v>
      </c>
      <c r="AU113" s="157" t="s">
        <v>22</v>
      </c>
      <c r="AY113" s="19" t="s">
        <v>191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198</v>
      </c>
      <c r="BM113" s="157" t="s">
        <v>755</v>
      </c>
    </row>
    <row r="114" spans="2:51" s="13" customFormat="1" ht="10">
      <c r="B114" s="159"/>
      <c r="D114" s="160" t="s">
        <v>200</v>
      </c>
      <c r="E114" s="161" t="s">
        <v>3</v>
      </c>
      <c r="F114" s="162" t="s">
        <v>756</v>
      </c>
      <c r="H114" s="163">
        <v>4.94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200</v>
      </c>
      <c r="AU114" s="161" t="s">
        <v>22</v>
      </c>
      <c r="AV114" s="13" t="s">
        <v>22</v>
      </c>
      <c r="AW114" s="13" t="s">
        <v>41</v>
      </c>
      <c r="AX114" s="13" t="s">
        <v>88</v>
      </c>
      <c r="AY114" s="161" t="s">
        <v>191</v>
      </c>
    </row>
    <row r="115" spans="1:65" s="2" customFormat="1" ht="14.4" customHeight="1">
      <c r="A115" s="35"/>
      <c r="B115" s="145"/>
      <c r="C115" s="146" t="s">
        <v>255</v>
      </c>
      <c r="D115" s="146" t="s">
        <v>193</v>
      </c>
      <c r="E115" s="147" t="s">
        <v>270</v>
      </c>
      <c r="F115" s="148" t="s">
        <v>271</v>
      </c>
      <c r="G115" s="149" t="s">
        <v>196</v>
      </c>
      <c r="H115" s="150">
        <v>6.552</v>
      </c>
      <c r="I115" s="151"/>
      <c r="J115" s="152">
        <f>ROUND(I115*H115,2)</f>
        <v>0</v>
      </c>
      <c r="K115" s="148" t="s">
        <v>197</v>
      </c>
      <c r="L115" s="36"/>
      <c r="M115" s="153" t="s">
        <v>3</v>
      </c>
      <c r="N115" s="154" t="s">
        <v>52</v>
      </c>
      <c r="O115" s="56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7" t="s">
        <v>198</v>
      </c>
      <c r="AT115" s="157" t="s">
        <v>193</v>
      </c>
      <c r="AU115" s="157" t="s">
        <v>22</v>
      </c>
      <c r="AY115" s="19" t="s">
        <v>191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88</v>
      </c>
      <c r="BK115" s="158">
        <f>ROUND(I115*H115,2)</f>
        <v>0</v>
      </c>
      <c r="BL115" s="19" t="s">
        <v>198</v>
      </c>
      <c r="BM115" s="157" t="s">
        <v>757</v>
      </c>
    </row>
    <row r="116" spans="1:47" s="2" customFormat="1" ht="18">
      <c r="A116" s="35"/>
      <c r="B116" s="36"/>
      <c r="C116" s="35"/>
      <c r="D116" s="160" t="s">
        <v>229</v>
      </c>
      <c r="E116" s="35"/>
      <c r="F116" s="176" t="s">
        <v>518</v>
      </c>
      <c r="G116" s="35"/>
      <c r="H116" s="35"/>
      <c r="I116" s="177"/>
      <c r="J116" s="35"/>
      <c r="K116" s="35"/>
      <c r="L116" s="36"/>
      <c r="M116" s="178"/>
      <c r="N116" s="179"/>
      <c r="O116" s="56"/>
      <c r="P116" s="56"/>
      <c r="Q116" s="56"/>
      <c r="R116" s="56"/>
      <c r="S116" s="56"/>
      <c r="T116" s="57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9" t="s">
        <v>229</v>
      </c>
      <c r="AU116" s="19" t="s">
        <v>22</v>
      </c>
    </row>
    <row r="117" spans="2:51" s="13" customFormat="1" ht="10">
      <c r="B117" s="159"/>
      <c r="D117" s="160" t="s">
        <v>200</v>
      </c>
      <c r="E117" s="161" t="s">
        <v>3</v>
      </c>
      <c r="F117" s="162" t="s">
        <v>758</v>
      </c>
      <c r="H117" s="163">
        <v>6.552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200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191</v>
      </c>
    </row>
    <row r="118" spans="1:65" s="2" customFormat="1" ht="24.15" customHeight="1">
      <c r="A118" s="35"/>
      <c r="B118" s="145"/>
      <c r="C118" s="146" t="s">
        <v>263</v>
      </c>
      <c r="D118" s="146" t="s">
        <v>193</v>
      </c>
      <c r="E118" s="147" t="s">
        <v>759</v>
      </c>
      <c r="F118" s="148" t="s">
        <v>760</v>
      </c>
      <c r="G118" s="149" t="s">
        <v>196</v>
      </c>
      <c r="H118" s="150">
        <v>3.4</v>
      </c>
      <c r="I118" s="151"/>
      <c r="J118" s="152">
        <f>ROUND(I118*H118,2)</f>
        <v>0</v>
      </c>
      <c r="K118" s="148" t="s">
        <v>197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198</v>
      </c>
      <c r="AT118" s="157" t="s">
        <v>193</v>
      </c>
      <c r="AU118" s="157" t="s">
        <v>22</v>
      </c>
      <c r="AY118" s="19" t="s">
        <v>191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198</v>
      </c>
      <c r="BM118" s="157" t="s">
        <v>761</v>
      </c>
    </row>
    <row r="119" spans="2:51" s="13" customFormat="1" ht="10">
      <c r="B119" s="159"/>
      <c r="D119" s="160" t="s">
        <v>200</v>
      </c>
      <c r="E119" s="161" t="s">
        <v>3</v>
      </c>
      <c r="F119" s="162" t="s">
        <v>762</v>
      </c>
      <c r="H119" s="163">
        <v>3.4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200</v>
      </c>
      <c r="AU119" s="161" t="s">
        <v>22</v>
      </c>
      <c r="AV119" s="13" t="s">
        <v>22</v>
      </c>
      <c r="AW119" s="13" t="s">
        <v>41</v>
      </c>
      <c r="AX119" s="13" t="s">
        <v>88</v>
      </c>
      <c r="AY119" s="161" t="s">
        <v>191</v>
      </c>
    </row>
    <row r="120" spans="2:63" s="12" customFormat="1" ht="22.75" customHeight="1">
      <c r="B120" s="132"/>
      <c r="D120" s="133" t="s">
        <v>80</v>
      </c>
      <c r="E120" s="143" t="s">
        <v>225</v>
      </c>
      <c r="F120" s="143" t="s">
        <v>300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SUM(P121:P136)</f>
        <v>0</v>
      </c>
      <c r="Q120" s="138"/>
      <c r="R120" s="139">
        <f>SUM(R121:R136)</f>
        <v>8.966976800000001</v>
      </c>
      <c r="S120" s="138"/>
      <c r="T120" s="140">
        <f>SUM(T121:T136)</f>
        <v>0</v>
      </c>
      <c r="AR120" s="133" t="s">
        <v>88</v>
      </c>
      <c r="AT120" s="141" t="s">
        <v>80</v>
      </c>
      <c r="AU120" s="141" t="s">
        <v>88</v>
      </c>
      <c r="AY120" s="133" t="s">
        <v>191</v>
      </c>
      <c r="BK120" s="142">
        <f>SUM(BK121:BK136)</f>
        <v>0</v>
      </c>
    </row>
    <row r="121" spans="1:65" s="2" customFormat="1" ht="24.15" customHeight="1">
      <c r="A121" s="35"/>
      <c r="B121" s="145"/>
      <c r="C121" s="146" t="s">
        <v>269</v>
      </c>
      <c r="D121" s="146" t="s">
        <v>193</v>
      </c>
      <c r="E121" s="147" t="s">
        <v>302</v>
      </c>
      <c r="F121" s="148" t="s">
        <v>303</v>
      </c>
      <c r="G121" s="149" t="s">
        <v>196</v>
      </c>
      <c r="H121" s="150">
        <v>6.552</v>
      </c>
      <c r="I121" s="151"/>
      <c r="J121" s="152">
        <f>ROUND(I121*H121,2)</f>
        <v>0</v>
      </c>
      <c r="K121" s="148" t="s">
        <v>197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198</v>
      </c>
      <c r="AT121" s="157" t="s">
        <v>193</v>
      </c>
      <c r="AU121" s="157" t="s">
        <v>22</v>
      </c>
      <c r="AY121" s="19" t="s">
        <v>191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198</v>
      </c>
      <c r="BM121" s="157" t="s">
        <v>763</v>
      </c>
    </row>
    <row r="122" spans="1:47" s="2" customFormat="1" ht="18">
      <c r="A122" s="35"/>
      <c r="B122" s="36"/>
      <c r="C122" s="35"/>
      <c r="D122" s="160" t="s">
        <v>229</v>
      </c>
      <c r="E122" s="35"/>
      <c r="F122" s="176" t="s">
        <v>526</v>
      </c>
      <c r="G122" s="35"/>
      <c r="H122" s="35"/>
      <c r="I122" s="177"/>
      <c r="J122" s="35"/>
      <c r="K122" s="35"/>
      <c r="L122" s="36"/>
      <c r="M122" s="178"/>
      <c r="N122" s="179"/>
      <c r="O122" s="56"/>
      <c r="P122" s="56"/>
      <c r="Q122" s="56"/>
      <c r="R122" s="56"/>
      <c r="S122" s="56"/>
      <c r="T122" s="57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9" t="s">
        <v>229</v>
      </c>
      <c r="AU122" s="19" t="s">
        <v>22</v>
      </c>
    </row>
    <row r="123" spans="2:51" s="13" customFormat="1" ht="10">
      <c r="B123" s="159"/>
      <c r="D123" s="160" t="s">
        <v>200</v>
      </c>
      <c r="E123" s="161" t="s">
        <v>3</v>
      </c>
      <c r="F123" s="162" t="s">
        <v>758</v>
      </c>
      <c r="H123" s="163">
        <v>6.552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200</v>
      </c>
      <c r="AU123" s="161" t="s">
        <v>22</v>
      </c>
      <c r="AV123" s="13" t="s">
        <v>22</v>
      </c>
      <c r="AW123" s="13" t="s">
        <v>41</v>
      </c>
      <c r="AX123" s="13" t="s">
        <v>88</v>
      </c>
      <c r="AY123" s="161" t="s">
        <v>191</v>
      </c>
    </row>
    <row r="124" spans="1:65" s="2" customFormat="1" ht="14.4" customHeight="1">
      <c r="A124" s="35"/>
      <c r="B124" s="145"/>
      <c r="C124" s="180" t="s">
        <v>281</v>
      </c>
      <c r="D124" s="180" t="s">
        <v>264</v>
      </c>
      <c r="E124" s="181" t="s">
        <v>265</v>
      </c>
      <c r="F124" s="182" t="s">
        <v>266</v>
      </c>
      <c r="G124" s="183" t="s">
        <v>252</v>
      </c>
      <c r="H124" s="184">
        <v>4.323</v>
      </c>
      <c r="I124" s="185"/>
      <c r="J124" s="186">
        <f>ROUND(I124*H124,2)</f>
        <v>0</v>
      </c>
      <c r="K124" s="182" t="s">
        <v>197</v>
      </c>
      <c r="L124" s="187"/>
      <c r="M124" s="188" t="s">
        <v>3</v>
      </c>
      <c r="N124" s="189" t="s">
        <v>52</v>
      </c>
      <c r="O124" s="56"/>
      <c r="P124" s="155">
        <f>O124*H124</f>
        <v>0</v>
      </c>
      <c r="Q124" s="155">
        <v>1</v>
      </c>
      <c r="R124" s="155">
        <f>Q124*H124</f>
        <v>4.323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244</v>
      </c>
      <c r="AT124" s="157" t="s">
        <v>264</v>
      </c>
      <c r="AU124" s="157" t="s">
        <v>22</v>
      </c>
      <c r="AY124" s="19" t="s">
        <v>191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198</v>
      </c>
      <c r="BM124" s="157" t="s">
        <v>764</v>
      </c>
    </row>
    <row r="125" spans="2:51" s="13" customFormat="1" ht="10">
      <c r="B125" s="159"/>
      <c r="D125" s="160" t="s">
        <v>200</v>
      </c>
      <c r="E125" s="161" t="s">
        <v>3</v>
      </c>
      <c r="F125" s="162" t="s">
        <v>765</v>
      </c>
      <c r="H125" s="163">
        <v>1.965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200</v>
      </c>
      <c r="AU125" s="161" t="s">
        <v>22</v>
      </c>
      <c r="AV125" s="13" t="s">
        <v>22</v>
      </c>
      <c r="AW125" s="13" t="s">
        <v>41</v>
      </c>
      <c r="AX125" s="13" t="s">
        <v>81</v>
      </c>
      <c r="AY125" s="161" t="s">
        <v>191</v>
      </c>
    </row>
    <row r="126" spans="2:51" s="13" customFormat="1" ht="10">
      <c r="B126" s="159"/>
      <c r="D126" s="160" t="s">
        <v>200</v>
      </c>
      <c r="E126" s="161" t="s">
        <v>3</v>
      </c>
      <c r="F126" s="162" t="s">
        <v>766</v>
      </c>
      <c r="H126" s="163">
        <v>4.323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200</v>
      </c>
      <c r="AU126" s="161" t="s">
        <v>22</v>
      </c>
      <c r="AV126" s="13" t="s">
        <v>22</v>
      </c>
      <c r="AW126" s="13" t="s">
        <v>41</v>
      </c>
      <c r="AX126" s="13" t="s">
        <v>88</v>
      </c>
      <c r="AY126" s="161" t="s">
        <v>191</v>
      </c>
    </row>
    <row r="127" spans="1:65" s="2" customFormat="1" ht="14.4" customHeight="1">
      <c r="A127" s="35"/>
      <c r="B127" s="145"/>
      <c r="C127" s="146" t="s">
        <v>287</v>
      </c>
      <c r="D127" s="146" t="s">
        <v>193</v>
      </c>
      <c r="E127" s="147" t="s">
        <v>328</v>
      </c>
      <c r="F127" s="148" t="s">
        <v>329</v>
      </c>
      <c r="G127" s="149" t="s">
        <v>196</v>
      </c>
      <c r="H127" s="150">
        <v>5.796</v>
      </c>
      <c r="I127" s="151"/>
      <c r="J127" s="152">
        <f>ROUND(I127*H127,2)</f>
        <v>0</v>
      </c>
      <c r="K127" s="148" t="s">
        <v>197</v>
      </c>
      <c r="L127" s="36"/>
      <c r="M127" s="153" t="s">
        <v>3</v>
      </c>
      <c r="N127" s="154" t="s">
        <v>52</v>
      </c>
      <c r="O127" s="56"/>
      <c r="P127" s="155">
        <f>O127*H127</f>
        <v>0</v>
      </c>
      <c r="Q127" s="155">
        <v>0.575</v>
      </c>
      <c r="R127" s="155">
        <f>Q127*H127</f>
        <v>3.3327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198</v>
      </c>
      <c r="AT127" s="157" t="s">
        <v>193</v>
      </c>
      <c r="AU127" s="157" t="s">
        <v>22</v>
      </c>
      <c r="AY127" s="19" t="s">
        <v>191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198</v>
      </c>
      <c r="BM127" s="157" t="s">
        <v>767</v>
      </c>
    </row>
    <row r="128" spans="1:47" s="2" customFormat="1" ht="18">
      <c r="A128" s="35"/>
      <c r="B128" s="36"/>
      <c r="C128" s="35"/>
      <c r="D128" s="160" t="s">
        <v>229</v>
      </c>
      <c r="E128" s="35"/>
      <c r="F128" s="176" t="s">
        <v>314</v>
      </c>
      <c r="G128" s="35"/>
      <c r="H128" s="35"/>
      <c r="I128" s="177"/>
      <c r="J128" s="35"/>
      <c r="K128" s="35"/>
      <c r="L128" s="36"/>
      <c r="M128" s="178"/>
      <c r="N128" s="179"/>
      <c r="O128" s="56"/>
      <c r="P128" s="56"/>
      <c r="Q128" s="56"/>
      <c r="R128" s="56"/>
      <c r="S128" s="56"/>
      <c r="T128" s="57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9" t="s">
        <v>229</v>
      </c>
      <c r="AU128" s="19" t="s">
        <v>22</v>
      </c>
    </row>
    <row r="129" spans="2:51" s="13" customFormat="1" ht="10">
      <c r="B129" s="159"/>
      <c r="D129" s="160" t="s">
        <v>200</v>
      </c>
      <c r="E129" s="161" t="s">
        <v>3</v>
      </c>
      <c r="F129" s="162" t="s">
        <v>768</v>
      </c>
      <c r="H129" s="163">
        <v>5.796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200</v>
      </c>
      <c r="AU129" s="161" t="s">
        <v>22</v>
      </c>
      <c r="AV129" s="13" t="s">
        <v>22</v>
      </c>
      <c r="AW129" s="13" t="s">
        <v>41</v>
      </c>
      <c r="AX129" s="13" t="s">
        <v>88</v>
      </c>
      <c r="AY129" s="161" t="s">
        <v>191</v>
      </c>
    </row>
    <row r="130" spans="1:65" s="2" customFormat="1" ht="14.4" customHeight="1">
      <c r="A130" s="35"/>
      <c r="B130" s="145"/>
      <c r="C130" s="146" t="s">
        <v>9</v>
      </c>
      <c r="D130" s="146" t="s">
        <v>193</v>
      </c>
      <c r="E130" s="147" t="s">
        <v>333</v>
      </c>
      <c r="F130" s="148" t="s">
        <v>334</v>
      </c>
      <c r="G130" s="149" t="s">
        <v>208</v>
      </c>
      <c r="H130" s="150">
        <v>0.5</v>
      </c>
      <c r="I130" s="151"/>
      <c r="J130" s="152">
        <f>ROUND(I130*H130,2)</f>
        <v>0</v>
      </c>
      <c r="K130" s="148" t="s">
        <v>197</v>
      </c>
      <c r="L130" s="36"/>
      <c r="M130" s="153" t="s">
        <v>3</v>
      </c>
      <c r="N130" s="154" t="s">
        <v>52</v>
      </c>
      <c r="O130" s="56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7" t="s">
        <v>198</v>
      </c>
      <c r="AT130" s="157" t="s">
        <v>193</v>
      </c>
      <c r="AU130" s="157" t="s">
        <v>22</v>
      </c>
      <c r="AY130" s="19" t="s">
        <v>191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88</v>
      </c>
      <c r="BK130" s="158">
        <f>ROUND(I130*H130,2)</f>
        <v>0</v>
      </c>
      <c r="BL130" s="19" t="s">
        <v>198</v>
      </c>
      <c r="BM130" s="157" t="s">
        <v>769</v>
      </c>
    </row>
    <row r="131" spans="2:51" s="13" customFormat="1" ht="10">
      <c r="B131" s="159"/>
      <c r="D131" s="160" t="s">
        <v>200</v>
      </c>
      <c r="E131" s="161" t="s">
        <v>3</v>
      </c>
      <c r="F131" s="162" t="s">
        <v>742</v>
      </c>
      <c r="H131" s="163">
        <v>0.5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200</v>
      </c>
      <c r="AU131" s="161" t="s">
        <v>22</v>
      </c>
      <c r="AV131" s="13" t="s">
        <v>22</v>
      </c>
      <c r="AW131" s="13" t="s">
        <v>41</v>
      </c>
      <c r="AX131" s="13" t="s">
        <v>88</v>
      </c>
      <c r="AY131" s="161" t="s">
        <v>191</v>
      </c>
    </row>
    <row r="132" spans="1:65" s="2" customFormat="1" ht="37.75" customHeight="1">
      <c r="A132" s="35"/>
      <c r="B132" s="145"/>
      <c r="C132" s="146" t="s">
        <v>296</v>
      </c>
      <c r="D132" s="146" t="s">
        <v>193</v>
      </c>
      <c r="E132" s="147" t="s">
        <v>366</v>
      </c>
      <c r="F132" s="148" t="s">
        <v>367</v>
      </c>
      <c r="G132" s="149" t="s">
        <v>196</v>
      </c>
      <c r="H132" s="150">
        <v>5.04</v>
      </c>
      <c r="I132" s="151"/>
      <c r="J132" s="152">
        <f>ROUND(I132*H132,2)</f>
        <v>0</v>
      </c>
      <c r="K132" s="148" t="s">
        <v>197</v>
      </c>
      <c r="L132" s="36"/>
      <c r="M132" s="153" t="s">
        <v>3</v>
      </c>
      <c r="N132" s="154" t="s">
        <v>52</v>
      </c>
      <c r="O132" s="56"/>
      <c r="P132" s="155">
        <f>O132*H132</f>
        <v>0</v>
      </c>
      <c r="Q132" s="155">
        <v>0.10362</v>
      </c>
      <c r="R132" s="155">
        <f>Q132*H132</f>
        <v>0.5222448000000001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198</v>
      </c>
      <c r="AT132" s="157" t="s">
        <v>193</v>
      </c>
      <c r="AU132" s="157" t="s">
        <v>22</v>
      </c>
      <c r="AY132" s="19" t="s">
        <v>191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198</v>
      </c>
      <c r="BM132" s="157" t="s">
        <v>770</v>
      </c>
    </row>
    <row r="133" spans="2:51" s="13" customFormat="1" ht="10">
      <c r="B133" s="159"/>
      <c r="D133" s="160" t="s">
        <v>200</v>
      </c>
      <c r="E133" s="161" t="s">
        <v>3</v>
      </c>
      <c r="F133" s="162" t="s">
        <v>771</v>
      </c>
      <c r="H133" s="163">
        <v>5.04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200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191</v>
      </c>
    </row>
    <row r="134" spans="1:65" s="2" customFormat="1" ht="14.4" customHeight="1">
      <c r="A134" s="35"/>
      <c r="B134" s="145"/>
      <c r="C134" s="180" t="s">
        <v>301</v>
      </c>
      <c r="D134" s="180" t="s">
        <v>264</v>
      </c>
      <c r="E134" s="181" t="s">
        <v>568</v>
      </c>
      <c r="F134" s="182" t="s">
        <v>569</v>
      </c>
      <c r="G134" s="183" t="s">
        <v>196</v>
      </c>
      <c r="H134" s="184">
        <v>5.191</v>
      </c>
      <c r="I134" s="185"/>
      <c r="J134" s="186">
        <f>ROUND(I134*H134,2)</f>
        <v>0</v>
      </c>
      <c r="K134" s="182" t="s">
        <v>197</v>
      </c>
      <c r="L134" s="187"/>
      <c r="M134" s="188" t="s">
        <v>3</v>
      </c>
      <c r="N134" s="189" t="s">
        <v>52</v>
      </c>
      <c r="O134" s="56"/>
      <c r="P134" s="155">
        <f>O134*H134</f>
        <v>0</v>
      </c>
      <c r="Q134" s="155">
        <v>0.152</v>
      </c>
      <c r="R134" s="155">
        <f>Q134*H134</f>
        <v>0.789032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244</v>
      </c>
      <c r="AT134" s="157" t="s">
        <v>264</v>
      </c>
      <c r="AU134" s="157" t="s">
        <v>22</v>
      </c>
      <c r="AY134" s="19" t="s">
        <v>191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198</v>
      </c>
      <c r="BM134" s="157" t="s">
        <v>772</v>
      </c>
    </row>
    <row r="135" spans="2:51" s="13" customFormat="1" ht="10">
      <c r="B135" s="159"/>
      <c r="D135" s="160" t="s">
        <v>200</v>
      </c>
      <c r="E135" s="161" t="s">
        <v>3</v>
      </c>
      <c r="F135" s="162" t="s">
        <v>771</v>
      </c>
      <c r="H135" s="163">
        <v>5.04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200</v>
      </c>
      <c r="AU135" s="161" t="s">
        <v>22</v>
      </c>
      <c r="AV135" s="13" t="s">
        <v>22</v>
      </c>
      <c r="AW135" s="13" t="s">
        <v>41</v>
      </c>
      <c r="AX135" s="13" t="s">
        <v>81</v>
      </c>
      <c r="AY135" s="161" t="s">
        <v>191</v>
      </c>
    </row>
    <row r="136" spans="2:51" s="13" customFormat="1" ht="10">
      <c r="B136" s="159"/>
      <c r="D136" s="160" t="s">
        <v>200</v>
      </c>
      <c r="E136" s="161" t="s">
        <v>3</v>
      </c>
      <c r="F136" s="162" t="s">
        <v>773</v>
      </c>
      <c r="H136" s="163">
        <v>5.191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200</v>
      </c>
      <c r="AU136" s="161" t="s">
        <v>22</v>
      </c>
      <c r="AV136" s="13" t="s">
        <v>22</v>
      </c>
      <c r="AW136" s="13" t="s">
        <v>41</v>
      </c>
      <c r="AX136" s="13" t="s">
        <v>88</v>
      </c>
      <c r="AY136" s="161" t="s">
        <v>191</v>
      </c>
    </row>
    <row r="137" spans="2:63" s="12" customFormat="1" ht="22.75" customHeight="1">
      <c r="B137" s="132"/>
      <c r="D137" s="133" t="s">
        <v>80</v>
      </c>
      <c r="E137" s="143" t="s">
        <v>249</v>
      </c>
      <c r="F137" s="143" t="s">
        <v>387</v>
      </c>
      <c r="I137" s="135"/>
      <c r="J137" s="144">
        <f>BK137</f>
        <v>0</v>
      </c>
      <c r="L137" s="132"/>
      <c r="M137" s="137"/>
      <c r="N137" s="138"/>
      <c r="O137" s="138"/>
      <c r="P137" s="139">
        <f>SUM(P138:P144)</f>
        <v>0</v>
      </c>
      <c r="Q137" s="138"/>
      <c r="R137" s="139">
        <f>SUM(R138:R144)</f>
        <v>1.32244136</v>
      </c>
      <c r="S137" s="138"/>
      <c r="T137" s="140">
        <f>SUM(T138:T144)</f>
        <v>0</v>
      </c>
      <c r="AR137" s="133" t="s">
        <v>88</v>
      </c>
      <c r="AT137" s="141" t="s">
        <v>80</v>
      </c>
      <c r="AU137" s="141" t="s">
        <v>88</v>
      </c>
      <c r="AY137" s="133" t="s">
        <v>191</v>
      </c>
      <c r="BK137" s="142">
        <f>SUM(BK138:BK144)</f>
        <v>0</v>
      </c>
    </row>
    <row r="138" spans="1:65" s="2" customFormat="1" ht="24.15" customHeight="1">
      <c r="A138" s="35"/>
      <c r="B138" s="145"/>
      <c r="C138" s="146" t="s">
        <v>306</v>
      </c>
      <c r="D138" s="146" t="s">
        <v>193</v>
      </c>
      <c r="E138" s="147" t="s">
        <v>584</v>
      </c>
      <c r="F138" s="148" t="s">
        <v>585</v>
      </c>
      <c r="G138" s="149" t="s">
        <v>222</v>
      </c>
      <c r="H138" s="150">
        <v>7</v>
      </c>
      <c r="I138" s="151"/>
      <c r="J138" s="152">
        <f>ROUND(I138*H138,2)</f>
        <v>0</v>
      </c>
      <c r="K138" s="148" t="s">
        <v>197</v>
      </c>
      <c r="L138" s="36"/>
      <c r="M138" s="153" t="s">
        <v>3</v>
      </c>
      <c r="N138" s="154" t="s">
        <v>52</v>
      </c>
      <c r="O138" s="56"/>
      <c r="P138" s="155">
        <f>O138*H138</f>
        <v>0</v>
      </c>
      <c r="Q138" s="155">
        <v>0.1295</v>
      </c>
      <c r="R138" s="155">
        <f>Q138*H138</f>
        <v>0.9065000000000001</v>
      </c>
      <c r="S138" s="155">
        <v>0</v>
      </c>
      <c r="T138" s="1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57" t="s">
        <v>198</v>
      </c>
      <c r="AT138" s="157" t="s">
        <v>193</v>
      </c>
      <c r="AU138" s="157" t="s">
        <v>22</v>
      </c>
      <c r="AY138" s="19" t="s">
        <v>191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9" t="s">
        <v>88</v>
      </c>
      <c r="BK138" s="158">
        <f>ROUND(I138*H138,2)</f>
        <v>0</v>
      </c>
      <c r="BL138" s="19" t="s">
        <v>198</v>
      </c>
      <c r="BM138" s="157" t="s">
        <v>774</v>
      </c>
    </row>
    <row r="139" spans="2:51" s="13" customFormat="1" ht="10">
      <c r="B139" s="159"/>
      <c r="D139" s="160" t="s">
        <v>200</v>
      </c>
      <c r="E139" s="161" t="s">
        <v>3</v>
      </c>
      <c r="F139" s="162" t="s">
        <v>775</v>
      </c>
      <c r="H139" s="163">
        <v>7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200</v>
      </c>
      <c r="AU139" s="161" t="s">
        <v>22</v>
      </c>
      <c r="AV139" s="13" t="s">
        <v>22</v>
      </c>
      <c r="AW139" s="13" t="s">
        <v>41</v>
      </c>
      <c r="AX139" s="13" t="s">
        <v>88</v>
      </c>
      <c r="AY139" s="161" t="s">
        <v>191</v>
      </c>
    </row>
    <row r="140" spans="1:65" s="2" customFormat="1" ht="14.4" customHeight="1">
      <c r="A140" s="35"/>
      <c r="B140" s="145"/>
      <c r="C140" s="180" t="s">
        <v>310</v>
      </c>
      <c r="D140" s="180" t="s">
        <v>264</v>
      </c>
      <c r="E140" s="181" t="s">
        <v>591</v>
      </c>
      <c r="F140" s="182" t="s">
        <v>592</v>
      </c>
      <c r="G140" s="183" t="s">
        <v>222</v>
      </c>
      <c r="H140" s="184">
        <v>7.35</v>
      </c>
      <c r="I140" s="185"/>
      <c r="J140" s="186">
        <f>ROUND(I140*H140,2)</f>
        <v>0</v>
      </c>
      <c r="K140" s="182" t="s">
        <v>197</v>
      </c>
      <c r="L140" s="187"/>
      <c r="M140" s="188" t="s">
        <v>3</v>
      </c>
      <c r="N140" s="189" t="s">
        <v>52</v>
      </c>
      <c r="O140" s="56"/>
      <c r="P140" s="155">
        <f>O140*H140</f>
        <v>0</v>
      </c>
      <c r="Q140" s="155">
        <v>0.05612</v>
      </c>
      <c r="R140" s="155">
        <f>Q140*H140</f>
        <v>0.412482</v>
      </c>
      <c r="S140" s="155">
        <v>0</v>
      </c>
      <c r="T140" s="15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7" t="s">
        <v>244</v>
      </c>
      <c r="AT140" s="157" t="s">
        <v>264</v>
      </c>
      <c r="AU140" s="157" t="s">
        <v>22</v>
      </c>
      <c r="AY140" s="19" t="s">
        <v>191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9" t="s">
        <v>88</v>
      </c>
      <c r="BK140" s="158">
        <f>ROUND(I140*H140,2)</f>
        <v>0</v>
      </c>
      <c r="BL140" s="19" t="s">
        <v>198</v>
      </c>
      <c r="BM140" s="157" t="s">
        <v>776</v>
      </c>
    </row>
    <row r="141" spans="2:51" s="13" customFormat="1" ht="10">
      <c r="B141" s="159"/>
      <c r="D141" s="160" t="s">
        <v>200</v>
      </c>
      <c r="E141" s="161" t="s">
        <v>3</v>
      </c>
      <c r="F141" s="162" t="s">
        <v>777</v>
      </c>
      <c r="H141" s="163">
        <v>7.35</v>
      </c>
      <c r="I141" s="164"/>
      <c r="L141" s="159"/>
      <c r="M141" s="165"/>
      <c r="N141" s="166"/>
      <c r="O141" s="166"/>
      <c r="P141" s="166"/>
      <c r="Q141" s="166"/>
      <c r="R141" s="166"/>
      <c r="S141" s="166"/>
      <c r="T141" s="167"/>
      <c r="AT141" s="161" t="s">
        <v>200</v>
      </c>
      <c r="AU141" s="161" t="s">
        <v>22</v>
      </c>
      <c r="AV141" s="13" t="s">
        <v>22</v>
      </c>
      <c r="AW141" s="13" t="s">
        <v>41</v>
      </c>
      <c r="AX141" s="13" t="s">
        <v>88</v>
      </c>
      <c r="AY141" s="161" t="s">
        <v>191</v>
      </c>
    </row>
    <row r="142" spans="1:65" s="2" customFormat="1" ht="24.15" customHeight="1">
      <c r="A142" s="35"/>
      <c r="B142" s="145"/>
      <c r="C142" s="146" t="s">
        <v>315</v>
      </c>
      <c r="D142" s="146" t="s">
        <v>193</v>
      </c>
      <c r="E142" s="147" t="s">
        <v>456</v>
      </c>
      <c r="F142" s="148" t="s">
        <v>457</v>
      </c>
      <c r="G142" s="149" t="s">
        <v>196</v>
      </c>
      <c r="H142" s="150">
        <v>7.207</v>
      </c>
      <c r="I142" s="151"/>
      <c r="J142" s="152">
        <f>ROUND(I142*H142,2)</f>
        <v>0</v>
      </c>
      <c r="K142" s="148" t="s">
        <v>197</v>
      </c>
      <c r="L142" s="36"/>
      <c r="M142" s="153" t="s">
        <v>3</v>
      </c>
      <c r="N142" s="154" t="s">
        <v>52</v>
      </c>
      <c r="O142" s="56"/>
      <c r="P142" s="155">
        <f>O142*H142</f>
        <v>0</v>
      </c>
      <c r="Q142" s="155">
        <v>0.00048</v>
      </c>
      <c r="R142" s="155">
        <f>Q142*H142</f>
        <v>0.00345936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198</v>
      </c>
      <c r="AT142" s="157" t="s">
        <v>193</v>
      </c>
      <c r="AU142" s="157" t="s">
        <v>22</v>
      </c>
      <c r="AY142" s="19" t="s">
        <v>191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88</v>
      </c>
      <c r="BK142" s="158">
        <f>ROUND(I142*H142,2)</f>
        <v>0</v>
      </c>
      <c r="BL142" s="19" t="s">
        <v>198</v>
      </c>
      <c r="BM142" s="157" t="s">
        <v>778</v>
      </c>
    </row>
    <row r="143" spans="2:51" s="13" customFormat="1" ht="10">
      <c r="B143" s="159"/>
      <c r="D143" s="160" t="s">
        <v>200</v>
      </c>
      <c r="E143" s="161" t="s">
        <v>3</v>
      </c>
      <c r="F143" s="162" t="s">
        <v>758</v>
      </c>
      <c r="H143" s="163">
        <v>6.552</v>
      </c>
      <c r="I143" s="164"/>
      <c r="L143" s="159"/>
      <c r="M143" s="165"/>
      <c r="N143" s="166"/>
      <c r="O143" s="166"/>
      <c r="P143" s="166"/>
      <c r="Q143" s="166"/>
      <c r="R143" s="166"/>
      <c r="S143" s="166"/>
      <c r="T143" s="167"/>
      <c r="AT143" s="161" t="s">
        <v>200</v>
      </c>
      <c r="AU143" s="161" t="s">
        <v>22</v>
      </c>
      <c r="AV143" s="13" t="s">
        <v>22</v>
      </c>
      <c r="AW143" s="13" t="s">
        <v>41</v>
      </c>
      <c r="AX143" s="13" t="s">
        <v>81</v>
      </c>
      <c r="AY143" s="161" t="s">
        <v>191</v>
      </c>
    </row>
    <row r="144" spans="2:51" s="13" customFormat="1" ht="10">
      <c r="B144" s="159"/>
      <c r="D144" s="160" t="s">
        <v>200</v>
      </c>
      <c r="E144" s="161" t="s">
        <v>3</v>
      </c>
      <c r="F144" s="162" t="s">
        <v>779</v>
      </c>
      <c r="H144" s="163">
        <v>7.207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200</v>
      </c>
      <c r="AU144" s="161" t="s">
        <v>22</v>
      </c>
      <c r="AV144" s="13" t="s">
        <v>22</v>
      </c>
      <c r="AW144" s="13" t="s">
        <v>41</v>
      </c>
      <c r="AX144" s="13" t="s">
        <v>88</v>
      </c>
      <c r="AY144" s="161" t="s">
        <v>191</v>
      </c>
    </row>
    <row r="145" spans="2:63" s="12" customFormat="1" ht="22.75" customHeight="1">
      <c r="B145" s="132"/>
      <c r="D145" s="133" t="s">
        <v>80</v>
      </c>
      <c r="E145" s="143" t="s">
        <v>465</v>
      </c>
      <c r="F145" s="143" t="s">
        <v>466</v>
      </c>
      <c r="I145" s="135"/>
      <c r="J145" s="144">
        <f>BK145</f>
        <v>0</v>
      </c>
      <c r="L145" s="132"/>
      <c r="M145" s="137"/>
      <c r="N145" s="138"/>
      <c r="O145" s="138"/>
      <c r="P145" s="139">
        <f>SUM(P146:P147)</f>
        <v>0</v>
      </c>
      <c r="Q145" s="138"/>
      <c r="R145" s="139">
        <f>SUM(R146:R147)</f>
        <v>0</v>
      </c>
      <c r="S145" s="138"/>
      <c r="T145" s="140">
        <f>SUM(T146:T147)</f>
        <v>0</v>
      </c>
      <c r="AR145" s="133" t="s">
        <v>88</v>
      </c>
      <c r="AT145" s="141" t="s">
        <v>80</v>
      </c>
      <c r="AU145" s="141" t="s">
        <v>88</v>
      </c>
      <c r="AY145" s="133" t="s">
        <v>191</v>
      </c>
      <c r="BK145" s="142">
        <f>SUM(BK146:BK147)</f>
        <v>0</v>
      </c>
    </row>
    <row r="146" spans="1:65" s="2" customFormat="1" ht="24.15" customHeight="1">
      <c r="A146" s="35"/>
      <c r="B146" s="145"/>
      <c r="C146" s="146" t="s">
        <v>8</v>
      </c>
      <c r="D146" s="146" t="s">
        <v>193</v>
      </c>
      <c r="E146" s="147" t="s">
        <v>601</v>
      </c>
      <c r="F146" s="148" t="s">
        <v>602</v>
      </c>
      <c r="G146" s="149" t="s">
        <v>252</v>
      </c>
      <c r="H146" s="150">
        <v>11.289</v>
      </c>
      <c r="I146" s="151"/>
      <c r="J146" s="152">
        <f>ROUND(I146*H146,2)</f>
        <v>0</v>
      </c>
      <c r="K146" s="148" t="s">
        <v>197</v>
      </c>
      <c r="L146" s="36"/>
      <c r="M146" s="153" t="s">
        <v>3</v>
      </c>
      <c r="N146" s="154" t="s">
        <v>52</v>
      </c>
      <c r="O146" s="56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198</v>
      </c>
      <c r="AT146" s="157" t="s">
        <v>193</v>
      </c>
      <c r="AU146" s="157" t="s">
        <v>22</v>
      </c>
      <c r="AY146" s="19" t="s">
        <v>191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198</v>
      </c>
      <c r="BM146" s="157" t="s">
        <v>780</v>
      </c>
    </row>
    <row r="147" spans="1:65" s="2" customFormat="1" ht="24.15" customHeight="1">
      <c r="A147" s="35"/>
      <c r="B147" s="145"/>
      <c r="C147" s="146" t="s">
        <v>327</v>
      </c>
      <c r="D147" s="146" t="s">
        <v>193</v>
      </c>
      <c r="E147" s="147" t="s">
        <v>604</v>
      </c>
      <c r="F147" s="148" t="s">
        <v>605</v>
      </c>
      <c r="G147" s="149" t="s">
        <v>252</v>
      </c>
      <c r="H147" s="150">
        <v>11.289</v>
      </c>
      <c r="I147" s="151"/>
      <c r="J147" s="152">
        <f>ROUND(I147*H147,2)</f>
        <v>0</v>
      </c>
      <c r="K147" s="148" t="s">
        <v>197</v>
      </c>
      <c r="L147" s="36"/>
      <c r="M147" s="198" t="s">
        <v>3</v>
      </c>
      <c r="N147" s="199" t="s">
        <v>52</v>
      </c>
      <c r="O147" s="200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198</v>
      </c>
      <c r="AT147" s="157" t="s">
        <v>193</v>
      </c>
      <c r="AU147" s="157" t="s">
        <v>22</v>
      </c>
      <c r="AY147" s="19" t="s">
        <v>191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88</v>
      </c>
      <c r="BK147" s="158">
        <f>ROUND(I147*H147,2)</f>
        <v>0</v>
      </c>
      <c r="BL147" s="19" t="s">
        <v>198</v>
      </c>
      <c r="BM147" s="157" t="s">
        <v>781</v>
      </c>
    </row>
    <row r="148" spans="1:31" s="2" customFormat="1" ht="7" customHeight="1">
      <c r="A148" s="35"/>
      <c r="B148" s="45"/>
      <c r="C148" s="46"/>
      <c r="D148" s="46"/>
      <c r="E148" s="46"/>
      <c r="F148" s="46"/>
      <c r="G148" s="46"/>
      <c r="H148" s="46"/>
      <c r="I148" s="46"/>
      <c r="J148" s="46"/>
      <c r="K148" s="46"/>
      <c r="L148" s="36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autoFilter ref="C89:K147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109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163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782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ROUND(J93,2)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ROUND((SUM(BE93:BE143)),2)</f>
        <v>0</v>
      </c>
      <c r="G35" s="35"/>
      <c r="H35" s="35"/>
      <c r="I35" s="104">
        <v>0.21</v>
      </c>
      <c r="J35" s="103">
        <f>ROUND(((SUM(BE93:BE143))*I35),2)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ROUND((SUM(BF93:BF143)),2)</f>
        <v>0</v>
      </c>
      <c r="G36" s="35"/>
      <c r="H36" s="35"/>
      <c r="I36" s="104">
        <v>0.15</v>
      </c>
      <c r="J36" s="103">
        <f>ROUND(((SUM(BF93:BF143))*I36),2)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ROUND((SUM(BG93:BG143)),2)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ROUND((SUM(BH93:BH143)),2)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ROUND((SUM(BI93:BI143)),2)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163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106 - Sklad nářadí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J93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J94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J95</f>
        <v>0</v>
      </c>
      <c r="L65" s="118"/>
    </row>
    <row r="66" spans="2:12" s="10" customFormat="1" ht="19.9" customHeight="1">
      <c r="B66" s="118"/>
      <c r="D66" s="119" t="s">
        <v>174</v>
      </c>
      <c r="E66" s="120"/>
      <c r="F66" s="120"/>
      <c r="G66" s="120"/>
      <c r="H66" s="120"/>
      <c r="I66" s="120"/>
      <c r="J66" s="121">
        <f>J117</f>
        <v>0</v>
      </c>
      <c r="L66" s="118"/>
    </row>
    <row r="67" spans="2:12" s="9" customFormat="1" ht="25" customHeight="1">
      <c r="B67" s="114"/>
      <c r="D67" s="115" t="s">
        <v>783</v>
      </c>
      <c r="E67" s="116"/>
      <c r="F67" s="116"/>
      <c r="G67" s="116"/>
      <c r="H67" s="116"/>
      <c r="I67" s="116"/>
      <c r="J67" s="117">
        <f>J121</f>
        <v>0</v>
      </c>
      <c r="L67" s="114"/>
    </row>
    <row r="68" spans="2:12" s="10" customFormat="1" ht="19.9" customHeight="1">
      <c r="B68" s="118"/>
      <c r="D68" s="119" t="s">
        <v>784</v>
      </c>
      <c r="E68" s="120"/>
      <c r="F68" s="120"/>
      <c r="G68" s="120"/>
      <c r="H68" s="120"/>
      <c r="I68" s="120"/>
      <c r="J68" s="121">
        <f>J122</f>
        <v>0</v>
      </c>
      <c r="L68" s="118"/>
    </row>
    <row r="69" spans="2:12" s="10" customFormat="1" ht="19.9" customHeight="1">
      <c r="B69" s="118"/>
      <c r="D69" s="119" t="s">
        <v>785</v>
      </c>
      <c r="E69" s="120"/>
      <c r="F69" s="120"/>
      <c r="G69" s="120"/>
      <c r="H69" s="120"/>
      <c r="I69" s="120"/>
      <c r="J69" s="121">
        <f>J127</f>
        <v>0</v>
      </c>
      <c r="L69" s="118"/>
    </row>
    <row r="70" spans="2:12" s="10" customFormat="1" ht="19.9" customHeight="1">
      <c r="B70" s="118"/>
      <c r="D70" s="119" t="s">
        <v>786</v>
      </c>
      <c r="E70" s="120"/>
      <c r="F70" s="120"/>
      <c r="G70" s="120"/>
      <c r="H70" s="120"/>
      <c r="I70" s="120"/>
      <c r="J70" s="121">
        <f>J133</f>
        <v>0</v>
      </c>
      <c r="L70" s="118"/>
    </row>
    <row r="71" spans="2:12" s="10" customFormat="1" ht="19.9" customHeight="1">
      <c r="B71" s="118"/>
      <c r="D71" s="119" t="s">
        <v>787</v>
      </c>
      <c r="E71" s="120"/>
      <c r="F71" s="120"/>
      <c r="G71" s="120"/>
      <c r="H71" s="120"/>
      <c r="I71" s="120"/>
      <c r="J71" s="121">
        <f>J138</f>
        <v>0</v>
      </c>
      <c r="L71" s="118"/>
    </row>
    <row r="72" spans="1:31" s="2" customFormat="1" ht="21.75" customHeight="1">
      <c r="A72" s="35"/>
      <c r="B72" s="36"/>
      <c r="C72" s="35"/>
      <c r="D72" s="35"/>
      <c r="E72" s="35"/>
      <c r="F72" s="35"/>
      <c r="G72" s="35"/>
      <c r="H72" s="35"/>
      <c r="I72" s="35"/>
      <c r="J72" s="35"/>
      <c r="K72" s="35"/>
      <c r="L72" s="9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7" customHeight="1">
      <c r="A73" s="35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7" customHeight="1">
      <c r="A77" s="35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" customHeight="1">
      <c r="A78" s="35"/>
      <c r="B78" s="36"/>
      <c r="C78" s="23" t="s">
        <v>176</v>
      </c>
      <c r="D78" s="35"/>
      <c r="E78" s="35"/>
      <c r="F78" s="35"/>
      <c r="G78" s="35"/>
      <c r="H78" s="35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7" customHeight="1">
      <c r="A79" s="35"/>
      <c r="B79" s="36"/>
      <c r="C79" s="35"/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17</v>
      </c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5"/>
      <c r="D81" s="35"/>
      <c r="E81" s="337" t="str">
        <f>E7</f>
        <v>Výstavba ZTV Za Školou II. etapa - aktualizace</v>
      </c>
      <c r="F81" s="338"/>
      <c r="G81" s="338"/>
      <c r="H81" s="338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2:12" s="1" customFormat="1" ht="12" customHeight="1">
      <c r="B82" s="22"/>
      <c r="C82" s="29" t="s">
        <v>162</v>
      </c>
      <c r="L82" s="22"/>
    </row>
    <row r="83" spans="1:31" s="2" customFormat="1" ht="16.5" customHeight="1">
      <c r="A83" s="35"/>
      <c r="B83" s="36"/>
      <c r="C83" s="35"/>
      <c r="D83" s="35"/>
      <c r="E83" s="337" t="s">
        <v>163</v>
      </c>
      <c r="F83" s="339"/>
      <c r="G83" s="339"/>
      <c r="H83" s="339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164</v>
      </c>
      <c r="D84" s="35"/>
      <c r="E84" s="35"/>
      <c r="F84" s="35"/>
      <c r="G84" s="35"/>
      <c r="H84" s="35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295" t="str">
        <f>E11</f>
        <v>SO 106 - Sklad nářadí</v>
      </c>
      <c r="F85" s="339"/>
      <c r="G85" s="339"/>
      <c r="H85" s="339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7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23</v>
      </c>
      <c r="D87" s="35"/>
      <c r="E87" s="35"/>
      <c r="F87" s="27" t="str">
        <f>F14</f>
        <v>Dačice</v>
      </c>
      <c r="G87" s="35"/>
      <c r="H87" s="35"/>
      <c r="I87" s="29" t="s">
        <v>25</v>
      </c>
      <c r="J87" s="53" t="str">
        <f>IF(J14="","",J14)</f>
        <v>3. 1. 2022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40" customHeight="1">
      <c r="A89" s="35"/>
      <c r="B89" s="36"/>
      <c r="C89" s="29" t="s">
        <v>31</v>
      </c>
      <c r="D89" s="35"/>
      <c r="E89" s="35"/>
      <c r="F89" s="27" t="str">
        <f>E17</f>
        <v>Město Dačice, Krajířova 27, 38013 Dačice</v>
      </c>
      <c r="G89" s="35"/>
      <c r="H89" s="35"/>
      <c r="I89" s="29" t="s">
        <v>38</v>
      </c>
      <c r="J89" s="33" t="str">
        <f>E23</f>
        <v>Ing. arch. Martin Jirovský Ph.D., MBA</v>
      </c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40" customHeight="1">
      <c r="A90" s="35"/>
      <c r="B90" s="36"/>
      <c r="C90" s="29" t="s">
        <v>36</v>
      </c>
      <c r="D90" s="35"/>
      <c r="E90" s="35"/>
      <c r="F90" s="27" t="str">
        <f>IF(E20="","",E20)</f>
        <v>Vyplň údaj</v>
      </c>
      <c r="G90" s="35"/>
      <c r="H90" s="35"/>
      <c r="I90" s="29" t="s">
        <v>42</v>
      </c>
      <c r="J90" s="33" t="str">
        <f>E26</f>
        <v>Ateliér M.A.A.T., s.r.o.; Petra Stejskalová</v>
      </c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2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11" customFormat="1" ht="29.25" customHeight="1">
      <c r="A92" s="122"/>
      <c r="B92" s="123"/>
      <c r="C92" s="124" t="s">
        <v>177</v>
      </c>
      <c r="D92" s="125" t="s">
        <v>66</v>
      </c>
      <c r="E92" s="125" t="s">
        <v>62</v>
      </c>
      <c r="F92" s="125" t="s">
        <v>63</v>
      </c>
      <c r="G92" s="125" t="s">
        <v>178</v>
      </c>
      <c r="H92" s="125" t="s">
        <v>179</v>
      </c>
      <c r="I92" s="125" t="s">
        <v>180</v>
      </c>
      <c r="J92" s="125" t="s">
        <v>168</v>
      </c>
      <c r="K92" s="126" t="s">
        <v>181</v>
      </c>
      <c r="L92" s="127"/>
      <c r="M92" s="60" t="s">
        <v>3</v>
      </c>
      <c r="N92" s="61" t="s">
        <v>51</v>
      </c>
      <c r="O92" s="61" t="s">
        <v>182</v>
      </c>
      <c r="P92" s="61" t="s">
        <v>183</v>
      </c>
      <c r="Q92" s="61" t="s">
        <v>184</v>
      </c>
      <c r="R92" s="61" t="s">
        <v>185</v>
      </c>
      <c r="S92" s="61" t="s">
        <v>186</v>
      </c>
      <c r="T92" s="62" t="s">
        <v>187</v>
      </c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</row>
    <row r="93" spans="1:63" s="2" customFormat="1" ht="22.75" customHeight="1">
      <c r="A93" s="35"/>
      <c r="B93" s="36"/>
      <c r="C93" s="67" t="s">
        <v>188</v>
      </c>
      <c r="D93" s="35"/>
      <c r="E93" s="35"/>
      <c r="F93" s="35"/>
      <c r="G93" s="35"/>
      <c r="H93" s="35"/>
      <c r="I93" s="35"/>
      <c r="J93" s="128">
        <f>BK93</f>
        <v>0</v>
      </c>
      <c r="K93" s="35"/>
      <c r="L93" s="36"/>
      <c r="M93" s="63"/>
      <c r="N93" s="54"/>
      <c r="O93" s="64"/>
      <c r="P93" s="129">
        <f>P94+P121</f>
        <v>0</v>
      </c>
      <c r="Q93" s="64"/>
      <c r="R93" s="129">
        <f>R94+R121</f>
        <v>1.227026</v>
      </c>
      <c r="S93" s="64"/>
      <c r="T93" s="130">
        <f>T94+T121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9" t="s">
        <v>80</v>
      </c>
      <c r="AU93" s="19" t="s">
        <v>169</v>
      </c>
      <c r="BK93" s="131">
        <f>BK94+BK121</f>
        <v>0</v>
      </c>
    </row>
    <row r="94" spans="2:63" s="12" customFormat="1" ht="25.9" customHeight="1">
      <c r="B94" s="132"/>
      <c r="D94" s="133" t="s">
        <v>80</v>
      </c>
      <c r="E94" s="134" t="s">
        <v>189</v>
      </c>
      <c r="F94" s="134" t="s">
        <v>190</v>
      </c>
      <c r="I94" s="135"/>
      <c r="J94" s="136">
        <f>BK94</f>
        <v>0</v>
      </c>
      <c r="L94" s="132"/>
      <c r="M94" s="137"/>
      <c r="N94" s="138"/>
      <c r="O94" s="138"/>
      <c r="P94" s="139">
        <f>P95+P117</f>
        <v>0</v>
      </c>
      <c r="Q94" s="138"/>
      <c r="R94" s="139">
        <f>R95+R117</f>
        <v>0.006336</v>
      </c>
      <c r="S94" s="138"/>
      <c r="T94" s="140">
        <f>T95+T117</f>
        <v>0</v>
      </c>
      <c r="AR94" s="133" t="s">
        <v>88</v>
      </c>
      <c r="AT94" s="141" t="s">
        <v>80</v>
      </c>
      <c r="AU94" s="141" t="s">
        <v>81</v>
      </c>
      <c r="AY94" s="133" t="s">
        <v>191</v>
      </c>
      <c r="BK94" s="142">
        <f>BK95+BK117</f>
        <v>0</v>
      </c>
    </row>
    <row r="95" spans="2:63" s="12" customFormat="1" ht="22.75" customHeight="1">
      <c r="B95" s="132"/>
      <c r="D95" s="133" t="s">
        <v>80</v>
      </c>
      <c r="E95" s="143" t="s">
        <v>88</v>
      </c>
      <c r="F95" s="143" t="s">
        <v>192</v>
      </c>
      <c r="I95" s="135"/>
      <c r="J95" s="144">
        <f>BK95</f>
        <v>0</v>
      </c>
      <c r="L95" s="132"/>
      <c r="M95" s="137"/>
      <c r="N95" s="138"/>
      <c r="O95" s="138"/>
      <c r="P95" s="139">
        <f>SUM(P96:P116)</f>
        <v>0</v>
      </c>
      <c r="Q95" s="138"/>
      <c r="R95" s="139">
        <f>SUM(R96:R116)</f>
        <v>0</v>
      </c>
      <c r="S95" s="138"/>
      <c r="T95" s="140">
        <f>SUM(T96:T116)</f>
        <v>0</v>
      </c>
      <c r="AR95" s="133" t="s">
        <v>88</v>
      </c>
      <c r="AT95" s="141" t="s">
        <v>80</v>
      </c>
      <c r="AU95" s="141" t="s">
        <v>88</v>
      </c>
      <c r="AY95" s="133" t="s">
        <v>191</v>
      </c>
      <c r="BK95" s="142">
        <f>SUM(BK96:BK116)</f>
        <v>0</v>
      </c>
    </row>
    <row r="96" spans="1:65" s="2" customFormat="1" ht="14.4" customHeight="1">
      <c r="A96" s="35"/>
      <c r="B96" s="145"/>
      <c r="C96" s="146" t="s">
        <v>88</v>
      </c>
      <c r="D96" s="146" t="s">
        <v>193</v>
      </c>
      <c r="E96" s="147" t="s">
        <v>735</v>
      </c>
      <c r="F96" s="148" t="s">
        <v>736</v>
      </c>
      <c r="G96" s="149" t="s">
        <v>196</v>
      </c>
      <c r="H96" s="150">
        <v>12</v>
      </c>
      <c r="I96" s="151"/>
      <c r="J96" s="152">
        <f>ROUND(I96*H96,2)</f>
        <v>0</v>
      </c>
      <c r="K96" s="148" t="s">
        <v>197</v>
      </c>
      <c r="L96" s="36"/>
      <c r="M96" s="153" t="s">
        <v>3</v>
      </c>
      <c r="N96" s="154" t="s">
        <v>52</v>
      </c>
      <c r="O96" s="56"/>
      <c r="P96" s="155">
        <f>O96*H96</f>
        <v>0</v>
      </c>
      <c r="Q96" s="155">
        <v>0</v>
      </c>
      <c r="R96" s="155">
        <f>Q96*H96</f>
        <v>0</v>
      </c>
      <c r="S96" s="155">
        <v>0</v>
      </c>
      <c r="T96" s="15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57" t="s">
        <v>198</v>
      </c>
      <c r="AT96" s="157" t="s">
        <v>193</v>
      </c>
      <c r="AU96" s="157" t="s">
        <v>22</v>
      </c>
      <c r="AY96" s="19" t="s">
        <v>191</v>
      </c>
      <c r="BE96" s="158">
        <f>IF(N96="základní",J96,0)</f>
        <v>0</v>
      </c>
      <c r="BF96" s="158">
        <f>IF(N96="snížená",J96,0)</f>
        <v>0</v>
      </c>
      <c r="BG96" s="158">
        <f>IF(N96="zákl. přenesená",J96,0)</f>
        <v>0</v>
      </c>
      <c r="BH96" s="158">
        <f>IF(N96="sníž. přenesená",J96,0)</f>
        <v>0</v>
      </c>
      <c r="BI96" s="158">
        <f>IF(N96="nulová",J96,0)</f>
        <v>0</v>
      </c>
      <c r="BJ96" s="19" t="s">
        <v>88</v>
      </c>
      <c r="BK96" s="158">
        <f>ROUND(I96*H96,2)</f>
        <v>0</v>
      </c>
      <c r="BL96" s="19" t="s">
        <v>198</v>
      </c>
      <c r="BM96" s="157" t="s">
        <v>788</v>
      </c>
    </row>
    <row r="97" spans="2:51" s="13" customFormat="1" ht="10">
      <c r="B97" s="159"/>
      <c r="D97" s="160" t="s">
        <v>200</v>
      </c>
      <c r="E97" s="161" t="s">
        <v>3</v>
      </c>
      <c r="F97" s="162" t="s">
        <v>789</v>
      </c>
      <c r="H97" s="163">
        <v>12</v>
      </c>
      <c r="I97" s="164"/>
      <c r="L97" s="159"/>
      <c r="M97" s="165"/>
      <c r="N97" s="166"/>
      <c r="O97" s="166"/>
      <c r="P97" s="166"/>
      <c r="Q97" s="166"/>
      <c r="R97" s="166"/>
      <c r="S97" s="166"/>
      <c r="T97" s="167"/>
      <c r="AT97" s="161" t="s">
        <v>200</v>
      </c>
      <c r="AU97" s="161" t="s">
        <v>22</v>
      </c>
      <c r="AV97" s="13" t="s">
        <v>22</v>
      </c>
      <c r="AW97" s="13" t="s">
        <v>41</v>
      </c>
      <c r="AX97" s="13" t="s">
        <v>88</v>
      </c>
      <c r="AY97" s="161" t="s">
        <v>191</v>
      </c>
    </row>
    <row r="98" spans="1:65" s="2" customFormat="1" ht="14.4" customHeight="1">
      <c r="A98" s="35"/>
      <c r="B98" s="145"/>
      <c r="C98" s="146" t="s">
        <v>22</v>
      </c>
      <c r="D98" s="146" t="s">
        <v>193</v>
      </c>
      <c r="E98" s="147" t="s">
        <v>739</v>
      </c>
      <c r="F98" s="148" t="s">
        <v>740</v>
      </c>
      <c r="G98" s="149" t="s">
        <v>208</v>
      </c>
      <c r="H98" s="150">
        <v>1.2</v>
      </c>
      <c r="I98" s="151"/>
      <c r="J98" s="152">
        <f>ROUND(I98*H98,2)</f>
        <v>0</v>
      </c>
      <c r="K98" s="148" t="s">
        <v>197</v>
      </c>
      <c r="L98" s="36"/>
      <c r="M98" s="153" t="s">
        <v>3</v>
      </c>
      <c r="N98" s="154" t="s">
        <v>52</v>
      </c>
      <c r="O98" s="56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198</v>
      </c>
      <c r="AT98" s="157" t="s">
        <v>193</v>
      </c>
      <c r="AU98" s="157" t="s">
        <v>22</v>
      </c>
      <c r="AY98" s="19" t="s">
        <v>191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88</v>
      </c>
      <c r="BK98" s="158">
        <f>ROUND(I98*H98,2)</f>
        <v>0</v>
      </c>
      <c r="BL98" s="19" t="s">
        <v>198</v>
      </c>
      <c r="BM98" s="157" t="s">
        <v>790</v>
      </c>
    </row>
    <row r="99" spans="2:51" s="13" customFormat="1" ht="10">
      <c r="B99" s="159"/>
      <c r="D99" s="160" t="s">
        <v>200</v>
      </c>
      <c r="E99" s="161" t="s">
        <v>3</v>
      </c>
      <c r="F99" s="162" t="s">
        <v>791</v>
      </c>
      <c r="H99" s="163">
        <v>1.2</v>
      </c>
      <c r="I99" s="164"/>
      <c r="L99" s="159"/>
      <c r="M99" s="165"/>
      <c r="N99" s="166"/>
      <c r="O99" s="166"/>
      <c r="P99" s="166"/>
      <c r="Q99" s="166"/>
      <c r="R99" s="166"/>
      <c r="S99" s="166"/>
      <c r="T99" s="167"/>
      <c r="AT99" s="161" t="s">
        <v>200</v>
      </c>
      <c r="AU99" s="161" t="s">
        <v>22</v>
      </c>
      <c r="AV99" s="13" t="s">
        <v>22</v>
      </c>
      <c r="AW99" s="13" t="s">
        <v>41</v>
      </c>
      <c r="AX99" s="13" t="s">
        <v>88</v>
      </c>
      <c r="AY99" s="161" t="s">
        <v>191</v>
      </c>
    </row>
    <row r="100" spans="1:65" s="2" customFormat="1" ht="37.75" customHeight="1">
      <c r="A100" s="35"/>
      <c r="B100" s="145"/>
      <c r="C100" s="146" t="s">
        <v>215</v>
      </c>
      <c r="D100" s="146" t="s">
        <v>193</v>
      </c>
      <c r="E100" s="147" t="s">
        <v>226</v>
      </c>
      <c r="F100" s="148" t="s">
        <v>227</v>
      </c>
      <c r="G100" s="149" t="s">
        <v>208</v>
      </c>
      <c r="H100" s="150">
        <v>2.4</v>
      </c>
      <c r="I100" s="151"/>
      <c r="J100" s="152">
        <f>ROUND(I100*H100,2)</f>
        <v>0</v>
      </c>
      <c r="K100" s="148" t="s">
        <v>197</v>
      </c>
      <c r="L100" s="36"/>
      <c r="M100" s="153" t="s">
        <v>3</v>
      </c>
      <c r="N100" s="154" t="s">
        <v>52</v>
      </c>
      <c r="O100" s="56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7" t="s">
        <v>198</v>
      </c>
      <c r="AT100" s="157" t="s">
        <v>193</v>
      </c>
      <c r="AU100" s="157" t="s">
        <v>22</v>
      </c>
      <c r="AY100" s="19" t="s">
        <v>191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9" t="s">
        <v>88</v>
      </c>
      <c r="BK100" s="158">
        <f>ROUND(I100*H100,2)</f>
        <v>0</v>
      </c>
      <c r="BL100" s="19" t="s">
        <v>198</v>
      </c>
      <c r="BM100" s="157" t="s">
        <v>792</v>
      </c>
    </row>
    <row r="101" spans="1:47" s="2" customFormat="1" ht="18">
      <c r="A101" s="35"/>
      <c r="B101" s="36"/>
      <c r="C101" s="35"/>
      <c r="D101" s="160" t="s">
        <v>229</v>
      </c>
      <c r="E101" s="35"/>
      <c r="F101" s="176" t="s">
        <v>230</v>
      </c>
      <c r="G101" s="35"/>
      <c r="H101" s="35"/>
      <c r="I101" s="177"/>
      <c r="J101" s="35"/>
      <c r="K101" s="35"/>
      <c r="L101" s="36"/>
      <c r="M101" s="178"/>
      <c r="N101" s="179"/>
      <c r="O101" s="56"/>
      <c r="P101" s="56"/>
      <c r="Q101" s="56"/>
      <c r="R101" s="56"/>
      <c r="S101" s="56"/>
      <c r="T101" s="57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9" t="s">
        <v>229</v>
      </c>
      <c r="AU101" s="19" t="s">
        <v>22</v>
      </c>
    </row>
    <row r="102" spans="2:51" s="13" customFormat="1" ht="10">
      <c r="B102" s="159"/>
      <c r="D102" s="160" t="s">
        <v>200</v>
      </c>
      <c r="E102" s="161" t="s">
        <v>3</v>
      </c>
      <c r="F102" s="162" t="s">
        <v>793</v>
      </c>
      <c r="H102" s="163">
        <v>2.4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200</v>
      </c>
      <c r="AU102" s="161" t="s">
        <v>22</v>
      </c>
      <c r="AV102" s="13" t="s">
        <v>22</v>
      </c>
      <c r="AW102" s="13" t="s">
        <v>41</v>
      </c>
      <c r="AX102" s="13" t="s">
        <v>88</v>
      </c>
      <c r="AY102" s="161" t="s">
        <v>191</v>
      </c>
    </row>
    <row r="103" spans="1:65" s="2" customFormat="1" ht="37.75" customHeight="1">
      <c r="A103" s="35"/>
      <c r="B103" s="145"/>
      <c r="C103" s="146" t="s">
        <v>198</v>
      </c>
      <c r="D103" s="146" t="s">
        <v>193</v>
      </c>
      <c r="E103" s="147" t="s">
        <v>233</v>
      </c>
      <c r="F103" s="148" t="s">
        <v>234</v>
      </c>
      <c r="G103" s="149" t="s">
        <v>208</v>
      </c>
      <c r="H103" s="150">
        <v>1.2</v>
      </c>
      <c r="I103" s="151"/>
      <c r="J103" s="152">
        <f>ROUND(I103*H103,2)</f>
        <v>0</v>
      </c>
      <c r="K103" s="148" t="s">
        <v>197</v>
      </c>
      <c r="L103" s="36"/>
      <c r="M103" s="153" t="s">
        <v>3</v>
      </c>
      <c r="N103" s="154" t="s">
        <v>52</v>
      </c>
      <c r="O103" s="56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7" t="s">
        <v>198</v>
      </c>
      <c r="AT103" s="157" t="s">
        <v>193</v>
      </c>
      <c r="AU103" s="157" t="s">
        <v>22</v>
      </c>
      <c r="AY103" s="19" t="s">
        <v>191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9" t="s">
        <v>88</v>
      </c>
      <c r="BK103" s="158">
        <f>ROUND(I103*H103,2)</f>
        <v>0</v>
      </c>
      <c r="BL103" s="19" t="s">
        <v>198</v>
      </c>
      <c r="BM103" s="157" t="s">
        <v>794</v>
      </c>
    </row>
    <row r="104" spans="1:47" s="2" customFormat="1" ht="18">
      <c r="A104" s="35"/>
      <c r="B104" s="36"/>
      <c r="C104" s="35"/>
      <c r="D104" s="160" t="s">
        <v>229</v>
      </c>
      <c r="E104" s="35"/>
      <c r="F104" s="176" t="s">
        <v>236</v>
      </c>
      <c r="G104" s="35"/>
      <c r="H104" s="35"/>
      <c r="I104" s="177"/>
      <c r="J104" s="35"/>
      <c r="K104" s="35"/>
      <c r="L104" s="36"/>
      <c r="M104" s="178"/>
      <c r="N104" s="179"/>
      <c r="O104" s="56"/>
      <c r="P104" s="56"/>
      <c r="Q104" s="56"/>
      <c r="R104" s="56"/>
      <c r="S104" s="56"/>
      <c r="T104" s="57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9" t="s">
        <v>229</v>
      </c>
      <c r="AU104" s="19" t="s">
        <v>22</v>
      </c>
    </row>
    <row r="105" spans="2:51" s="13" customFormat="1" ht="10">
      <c r="B105" s="159"/>
      <c r="D105" s="160" t="s">
        <v>200</v>
      </c>
      <c r="E105" s="161" t="s">
        <v>3</v>
      </c>
      <c r="F105" s="162" t="s">
        <v>795</v>
      </c>
      <c r="H105" s="163">
        <v>1.2</v>
      </c>
      <c r="I105" s="164"/>
      <c r="L105" s="159"/>
      <c r="M105" s="165"/>
      <c r="N105" s="166"/>
      <c r="O105" s="166"/>
      <c r="P105" s="166"/>
      <c r="Q105" s="166"/>
      <c r="R105" s="166"/>
      <c r="S105" s="166"/>
      <c r="T105" s="167"/>
      <c r="AT105" s="161" t="s">
        <v>200</v>
      </c>
      <c r="AU105" s="161" t="s">
        <v>22</v>
      </c>
      <c r="AV105" s="13" t="s">
        <v>22</v>
      </c>
      <c r="AW105" s="13" t="s">
        <v>41</v>
      </c>
      <c r="AX105" s="13" t="s">
        <v>88</v>
      </c>
      <c r="AY105" s="161" t="s">
        <v>191</v>
      </c>
    </row>
    <row r="106" spans="1:65" s="2" customFormat="1" ht="37.75" customHeight="1">
      <c r="A106" s="35"/>
      <c r="B106" s="145"/>
      <c r="C106" s="146" t="s">
        <v>225</v>
      </c>
      <c r="D106" s="146" t="s">
        <v>193</v>
      </c>
      <c r="E106" s="147" t="s">
        <v>239</v>
      </c>
      <c r="F106" s="148" t="s">
        <v>240</v>
      </c>
      <c r="G106" s="149" t="s">
        <v>208</v>
      </c>
      <c r="H106" s="150">
        <v>1.2</v>
      </c>
      <c r="I106" s="151"/>
      <c r="J106" s="152">
        <f>ROUND(I106*H106,2)</f>
        <v>0</v>
      </c>
      <c r="K106" s="148" t="s">
        <v>197</v>
      </c>
      <c r="L106" s="36"/>
      <c r="M106" s="153" t="s">
        <v>3</v>
      </c>
      <c r="N106" s="154" t="s">
        <v>52</v>
      </c>
      <c r="O106" s="56"/>
      <c r="P106" s="155">
        <f>O106*H106</f>
        <v>0</v>
      </c>
      <c r="Q106" s="155">
        <v>0</v>
      </c>
      <c r="R106" s="155">
        <f>Q106*H106</f>
        <v>0</v>
      </c>
      <c r="S106" s="155">
        <v>0</v>
      </c>
      <c r="T106" s="15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57" t="s">
        <v>198</v>
      </c>
      <c r="AT106" s="157" t="s">
        <v>193</v>
      </c>
      <c r="AU106" s="157" t="s">
        <v>22</v>
      </c>
      <c r="AY106" s="19" t="s">
        <v>191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19" t="s">
        <v>88</v>
      </c>
      <c r="BK106" s="158">
        <f>ROUND(I106*H106,2)</f>
        <v>0</v>
      </c>
      <c r="BL106" s="19" t="s">
        <v>198</v>
      </c>
      <c r="BM106" s="157" t="s">
        <v>796</v>
      </c>
    </row>
    <row r="107" spans="2:51" s="13" customFormat="1" ht="10">
      <c r="B107" s="159"/>
      <c r="D107" s="160" t="s">
        <v>200</v>
      </c>
      <c r="E107" s="161" t="s">
        <v>3</v>
      </c>
      <c r="F107" s="162" t="s">
        <v>797</v>
      </c>
      <c r="H107" s="163">
        <v>1.2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200</v>
      </c>
      <c r="AU107" s="161" t="s">
        <v>22</v>
      </c>
      <c r="AV107" s="13" t="s">
        <v>22</v>
      </c>
      <c r="AW107" s="13" t="s">
        <v>41</v>
      </c>
      <c r="AX107" s="13" t="s">
        <v>88</v>
      </c>
      <c r="AY107" s="161" t="s">
        <v>191</v>
      </c>
    </row>
    <row r="108" spans="1:65" s="2" customFormat="1" ht="24.15" customHeight="1">
      <c r="A108" s="35"/>
      <c r="B108" s="145"/>
      <c r="C108" s="146" t="s">
        <v>232</v>
      </c>
      <c r="D108" s="146" t="s">
        <v>193</v>
      </c>
      <c r="E108" s="147" t="s">
        <v>245</v>
      </c>
      <c r="F108" s="148" t="s">
        <v>246</v>
      </c>
      <c r="G108" s="149" t="s">
        <v>208</v>
      </c>
      <c r="H108" s="150">
        <v>1.2</v>
      </c>
      <c r="I108" s="151"/>
      <c r="J108" s="152">
        <f>ROUND(I108*H108,2)</f>
        <v>0</v>
      </c>
      <c r="K108" s="148" t="s">
        <v>197</v>
      </c>
      <c r="L108" s="36"/>
      <c r="M108" s="153" t="s">
        <v>3</v>
      </c>
      <c r="N108" s="154" t="s">
        <v>52</v>
      </c>
      <c r="O108" s="56"/>
      <c r="P108" s="155">
        <f>O108*H108</f>
        <v>0</v>
      </c>
      <c r="Q108" s="155">
        <v>0</v>
      </c>
      <c r="R108" s="155">
        <f>Q108*H108</f>
        <v>0</v>
      </c>
      <c r="S108" s="155">
        <v>0</v>
      </c>
      <c r="T108" s="15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7" t="s">
        <v>198</v>
      </c>
      <c r="AT108" s="157" t="s">
        <v>193</v>
      </c>
      <c r="AU108" s="157" t="s">
        <v>22</v>
      </c>
      <c r="AY108" s="19" t="s">
        <v>191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9" t="s">
        <v>88</v>
      </c>
      <c r="BK108" s="158">
        <f>ROUND(I108*H108,2)</f>
        <v>0</v>
      </c>
      <c r="BL108" s="19" t="s">
        <v>198</v>
      </c>
      <c r="BM108" s="157" t="s">
        <v>798</v>
      </c>
    </row>
    <row r="109" spans="2:51" s="13" customFormat="1" ht="10">
      <c r="B109" s="159"/>
      <c r="D109" s="160" t="s">
        <v>200</v>
      </c>
      <c r="E109" s="161" t="s">
        <v>3</v>
      </c>
      <c r="F109" s="162" t="s">
        <v>799</v>
      </c>
      <c r="H109" s="163">
        <v>1.2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200</v>
      </c>
      <c r="AU109" s="161" t="s">
        <v>22</v>
      </c>
      <c r="AV109" s="13" t="s">
        <v>22</v>
      </c>
      <c r="AW109" s="13" t="s">
        <v>41</v>
      </c>
      <c r="AX109" s="13" t="s">
        <v>88</v>
      </c>
      <c r="AY109" s="161" t="s">
        <v>191</v>
      </c>
    </row>
    <row r="110" spans="1:65" s="2" customFormat="1" ht="24.15" customHeight="1">
      <c r="A110" s="35"/>
      <c r="B110" s="145"/>
      <c r="C110" s="146" t="s">
        <v>238</v>
      </c>
      <c r="D110" s="146" t="s">
        <v>193</v>
      </c>
      <c r="E110" s="147" t="s">
        <v>800</v>
      </c>
      <c r="F110" s="148" t="s">
        <v>801</v>
      </c>
      <c r="G110" s="149" t="s">
        <v>196</v>
      </c>
      <c r="H110" s="150">
        <v>12</v>
      </c>
      <c r="I110" s="151"/>
      <c r="J110" s="152">
        <f>ROUND(I110*H110,2)</f>
        <v>0</v>
      </c>
      <c r="K110" s="148" t="s">
        <v>197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198</v>
      </c>
      <c r="AT110" s="157" t="s">
        <v>193</v>
      </c>
      <c r="AU110" s="157" t="s">
        <v>22</v>
      </c>
      <c r="AY110" s="19" t="s">
        <v>191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198</v>
      </c>
      <c r="BM110" s="157" t="s">
        <v>802</v>
      </c>
    </row>
    <row r="111" spans="1:65" s="2" customFormat="1" ht="24.15" customHeight="1">
      <c r="A111" s="35"/>
      <c r="B111" s="145"/>
      <c r="C111" s="146" t="s">
        <v>244</v>
      </c>
      <c r="D111" s="146" t="s">
        <v>193</v>
      </c>
      <c r="E111" s="147" t="s">
        <v>250</v>
      </c>
      <c r="F111" s="148" t="s">
        <v>251</v>
      </c>
      <c r="G111" s="149" t="s">
        <v>252</v>
      </c>
      <c r="H111" s="150">
        <v>2.4</v>
      </c>
      <c r="I111" s="151"/>
      <c r="J111" s="152">
        <f>ROUND(I111*H111,2)</f>
        <v>0</v>
      </c>
      <c r="K111" s="148" t="s">
        <v>197</v>
      </c>
      <c r="L111" s="36"/>
      <c r="M111" s="153" t="s">
        <v>3</v>
      </c>
      <c r="N111" s="154" t="s">
        <v>52</v>
      </c>
      <c r="O111" s="56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198</v>
      </c>
      <c r="AT111" s="157" t="s">
        <v>193</v>
      </c>
      <c r="AU111" s="157" t="s">
        <v>22</v>
      </c>
      <c r="AY111" s="19" t="s">
        <v>191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88</v>
      </c>
      <c r="BK111" s="158">
        <f>ROUND(I111*H111,2)</f>
        <v>0</v>
      </c>
      <c r="BL111" s="19" t="s">
        <v>198</v>
      </c>
      <c r="BM111" s="157" t="s">
        <v>803</v>
      </c>
    </row>
    <row r="112" spans="2:51" s="13" customFormat="1" ht="10">
      <c r="B112" s="159"/>
      <c r="D112" s="160" t="s">
        <v>200</v>
      </c>
      <c r="E112" s="161" t="s">
        <v>3</v>
      </c>
      <c r="F112" s="162" t="s">
        <v>804</v>
      </c>
      <c r="H112" s="163">
        <v>2.4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200</v>
      </c>
      <c r="AU112" s="161" t="s">
        <v>22</v>
      </c>
      <c r="AV112" s="13" t="s">
        <v>22</v>
      </c>
      <c r="AW112" s="13" t="s">
        <v>41</v>
      </c>
      <c r="AX112" s="13" t="s">
        <v>88</v>
      </c>
      <c r="AY112" s="161" t="s">
        <v>191</v>
      </c>
    </row>
    <row r="113" spans="1:65" s="2" customFormat="1" ht="24.15" customHeight="1">
      <c r="A113" s="35"/>
      <c r="B113" s="145"/>
      <c r="C113" s="146" t="s">
        <v>249</v>
      </c>
      <c r="D113" s="146" t="s">
        <v>193</v>
      </c>
      <c r="E113" s="147" t="s">
        <v>805</v>
      </c>
      <c r="F113" s="148" t="s">
        <v>806</v>
      </c>
      <c r="G113" s="149" t="s">
        <v>208</v>
      </c>
      <c r="H113" s="150">
        <v>1.2</v>
      </c>
      <c r="I113" s="151"/>
      <c r="J113" s="152">
        <f>ROUND(I113*H113,2)</f>
        <v>0</v>
      </c>
      <c r="K113" s="148" t="s">
        <v>197</v>
      </c>
      <c r="L113" s="36"/>
      <c r="M113" s="153" t="s">
        <v>3</v>
      </c>
      <c r="N113" s="154" t="s">
        <v>52</v>
      </c>
      <c r="O113" s="56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198</v>
      </c>
      <c r="AT113" s="157" t="s">
        <v>193</v>
      </c>
      <c r="AU113" s="157" t="s">
        <v>22</v>
      </c>
      <c r="AY113" s="19" t="s">
        <v>191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198</v>
      </c>
      <c r="BM113" s="157" t="s">
        <v>807</v>
      </c>
    </row>
    <row r="114" spans="2:51" s="13" customFormat="1" ht="10">
      <c r="B114" s="159"/>
      <c r="D114" s="160" t="s">
        <v>200</v>
      </c>
      <c r="E114" s="161" t="s">
        <v>3</v>
      </c>
      <c r="F114" s="162" t="s">
        <v>791</v>
      </c>
      <c r="H114" s="163">
        <v>1.2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200</v>
      </c>
      <c r="AU114" s="161" t="s">
        <v>22</v>
      </c>
      <c r="AV114" s="13" t="s">
        <v>22</v>
      </c>
      <c r="AW114" s="13" t="s">
        <v>41</v>
      </c>
      <c r="AX114" s="13" t="s">
        <v>88</v>
      </c>
      <c r="AY114" s="161" t="s">
        <v>191</v>
      </c>
    </row>
    <row r="115" spans="1:65" s="2" customFormat="1" ht="24.15" customHeight="1">
      <c r="A115" s="35"/>
      <c r="B115" s="145"/>
      <c r="C115" s="146" t="s">
        <v>255</v>
      </c>
      <c r="D115" s="146" t="s">
        <v>193</v>
      </c>
      <c r="E115" s="147" t="s">
        <v>759</v>
      </c>
      <c r="F115" s="148" t="s">
        <v>760</v>
      </c>
      <c r="G115" s="149" t="s">
        <v>196</v>
      </c>
      <c r="H115" s="150">
        <v>8</v>
      </c>
      <c r="I115" s="151"/>
      <c r="J115" s="152">
        <f>ROUND(I115*H115,2)</f>
        <v>0</v>
      </c>
      <c r="K115" s="148" t="s">
        <v>197</v>
      </c>
      <c r="L115" s="36"/>
      <c r="M115" s="153" t="s">
        <v>3</v>
      </c>
      <c r="N115" s="154" t="s">
        <v>52</v>
      </c>
      <c r="O115" s="56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7" t="s">
        <v>198</v>
      </c>
      <c r="AT115" s="157" t="s">
        <v>193</v>
      </c>
      <c r="AU115" s="157" t="s">
        <v>22</v>
      </c>
      <c r="AY115" s="19" t="s">
        <v>191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88</v>
      </c>
      <c r="BK115" s="158">
        <f>ROUND(I115*H115,2)</f>
        <v>0</v>
      </c>
      <c r="BL115" s="19" t="s">
        <v>198</v>
      </c>
      <c r="BM115" s="157" t="s">
        <v>808</v>
      </c>
    </row>
    <row r="116" spans="2:51" s="13" customFormat="1" ht="10">
      <c r="B116" s="159"/>
      <c r="D116" s="160" t="s">
        <v>200</v>
      </c>
      <c r="E116" s="161" t="s">
        <v>3</v>
      </c>
      <c r="F116" s="162" t="s">
        <v>809</v>
      </c>
      <c r="H116" s="163">
        <v>8</v>
      </c>
      <c r="I116" s="164"/>
      <c r="L116" s="159"/>
      <c r="M116" s="165"/>
      <c r="N116" s="166"/>
      <c r="O116" s="166"/>
      <c r="P116" s="166"/>
      <c r="Q116" s="166"/>
      <c r="R116" s="166"/>
      <c r="S116" s="166"/>
      <c r="T116" s="167"/>
      <c r="AT116" s="161" t="s">
        <v>200</v>
      </c>
      <c r="AU116" s="161" t="s">
        <v>22</v>
      </c>
      <c r="AV116" s="13" t="s">
        <v>22</v>
      </c>
      <c r="AW116" s="13" t="s">
        <v>41</v>
      </c>
      <c r="AX116" s="13" t="s">
        <v>88</v>
      </c>
      <c r="AY116" s="161" t="s">
        <v>191</v>
      </c>
    </row>
    <row r="117" spans="2:63" s="12" customFormat="1" ht="22.75" customHeight="1">
      <c r="B117" s="132"/>
      <c r="D117" s="133" t="s">
        <v>80</v>
      </c>
      <c r="E117" s="143" t="s">
        <v>249</v>
      </c>
      <c r="F117" s="143" t="s">
        <v>387</v>
      </c>
      <c r="I117" s="135"/>
      <c r="J117" s="144">
        <f>BK117</f>
        <v>0</v>
      </c>
      <c r="L117" s="132"/>
      <c r="M117" s="137"/>
      <c r="N117" s="138"/>
      <c r="O117" s="138"/>
      <c r="P117" s="139">
        <f>SUM(P118:P120)</f>
        <v>0</v>
      </c>
      <c r="Q117" s="138"/>
      <c r="R117" s="139">
        <f>SUM(R118:R120)</f>
        <v>0.006336</v>
      </c>
      <c r="S117" s="138"/>
      <c r="T117" s="140">
        <f>SUM(T118:T120)</f>
        <v>0</v>
      </c>
      <c r="AR117" s="133" t="s">
        <v>88</v>
      </c>
      <c r="AT117" s="141" t="s">
        <v>80</v>
      </c>
      <c r="AU117" s="141" t="s">
        <v>88</v>
      </c>
      <c r="AY117" s="133" t="s">
        <v>191</v>
      </c>
      <c r="BK117" s="142">
        <f>SUM(BK118:BK120)</f>
        <v>0</v>
      </c>
    </row>
    <row r="118" spans="1:65" s="2" customFormat="1" ht="24.15" customHeight="1">
      <c r="A118" s="35"/>
      <c r="B118" s="145"/>
      <c r="C118" s="146" t="s">
        <v>263</v>
      </c>
      <c r="D118" s="146" t="s">
        <v>193</v>
      </c>
      <c r="E118" s="147" t="s">
        <v>456</v>
      </c>
      <c r="F118" s="148" t="s">
        <v>457</v>
      </c>
      <c r="G118" s="149" t="s">
        <v>196</v>
      </c>
      <c r="H118" s="150">
        <v>13.2</v>
      </c>
      <c r="I118" s="151"/>
      <c r="J118" s="152">
        <f>ROUND(I118*H118,2)</f>
        <v>0</v>
      </c>
      <c r="K118" s="148" t="s">
        <v>197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0.00048</v>
      </c>
      <c r="R118" s="155">
        <f>Q118*H118</f>
        <v>0.006336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198</v>
      </c>
      <c r="AT118" s="157" t="s">
        <v>193</v>
      </c>
      <c r="AU118" s="157" t="s">
        <v>22</v>
      </c>
      <c r="AY118" s="19" t="s">
        <v>191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198</v>
      </c>
      <c r="BM118" s="157" t="s">
        <v>810</v>
      </c>
    </row>
    <row r="119" spans="2:51" s="13" customFormat="1" ht="10">
      <c r="B119" s="159"/>
      <c r="D119" s="160" t="s">
        <v>200</v>
      </c>
      <c r="E119" s="161" t="s">
        <v>3</v>
      </c>
      <c r="F119" s="162" t="s">
        <v>811</v>
      </c>
      <c r="H119" s="163">
        <v>12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200</v>
      </c>
      <c r="AU119" s="161" t="s">
        <v>22</v>
      </c>
      <c r="AV119" s="13" t="s">
        <v>22</v>
      </c>
      <c r="AW119" s="13" t="s">
        <v>41</v>
      </c>
      <c r="AX119" s="13" t="s">
        <v>81</v>
      </c>
      <c r="AY119" s="161" t="s">
        <v>191</v>
      </c>
    </row>
    <row r="120" spans="2:51" s="13" customFormat="1" ht="10">
      <c r="B120" s="159"/>
      <c r="D120" s="160" t="s">
        <v>200</v>
      </c>
      <c r="E120" s="161" t="s">
        <v>3</v>
      </c>
      <c r="F120" s="162" t="s">
        <v>812</v>
      </c>
      <c r="H120" s="163">
        <v>13.2</v>
      </c>
      <c r="I120" s="164"/>
      <c r="L120" s="159"/>
      <c r="M120" s="165"/>
      <c r="N120" s="166"/>
      <c r="O120" s="166"/>
      <c r="P120" s="166"/>
      <c r="Q120" s="166"/>
      <c r="R120" s="166"/>
      <c r="S120" s="166"/>
      <c r="T120" s="167"/>
      <c r="AT120" s="161" t="s">
        <v>200</v>
      </c>
      <c r="AU120" s="161" t="s">
        <v>22</v>
      </c>
      <c r="AV120" s="13" t="s">
        <v>22</v>
      </c>
      <c r="AW120" s="13" t="s">
        <v>41</v>
      </c>
      <c r="AX120" s="13" t="s">
        <v>88</v>
      </c>
      <c r="AY120" s="161" t="s">
        <v>191</v>
      </c>
    </row>
    <row r="121" spans="2:63" s="12" customFormat="1" ht="25.9" customHeight="1">
      <c r="B121" s="132"/>
      <c r="D121" s="133" t="s">
        <v>80</v>
      </c>
      <c r="E121" s="134" t="s">
        <v>813</v>
      </c>
      <c r="F121" s="134" t="s">
        <v>814</v>
      </c>
      <c r="I121" s="135"/>
      <c r="J121" s="136">
        <f>BK121</f>
        <v>0</v>
      </c>
      <c r="L121" s="132"/>
      <c r="M121" s="137"/>
      <c r="N121" s="138"/>
      <c r="O121" s="138"/>
      <c r="P121" s="139">
        <f>P122+P127+P133+P138</f>
        <v>0</v>
      </c>
      <c r="Q121" s="138"/>
      <c r="R121" s="139">
        <f>R122+R127+R133+R138</f>
        <v>1.22069</v>
      </c>
      <c r="S121" s="138"/>
      <c r="T121" s="140">
        <f>T122+T127+T133+T138</f>
        <v>0</v>
      </c>
      <c r="AR121" s="133" t="s">
        <v>22</v>
      </c>
      <c r="AT121" s="141" t="s">
        <v>80</v>
      </c>
      <c r="AU121" s="141" t="s">
        <v>81</v>
      </c>
      <c r="AY121" s="133" t="s">
        <v>191</v>
      </c>
      <c r="BK121" s="142">
        <f>BK122+BK127+BK133+BK138</f>
        <v>0</v>
      </c>
    </row>
    <row r="122" spans="2:63" s="12" customFormat="1" ht="22.75" customHeight="1">
      <c r="B122" s="132"/>
      <c r="D122" s="133" t="s">
        <v>80</v>
      </c>
      <c r="E122" s="143" t="s">
        <v>815</v>
      </c>
      <c r="F122" s="143" t="s">
        <v>816</v>
      </c>
      <c r="I122" s="135"/>
      <c r="J122" s="144">
        <f>BK122</f>
        <v>0</v>
      </c>
      <c r="L122" s="132"/>
      <c r="M122" s="137"/>
      <c r="N122" s="138"/>
      <c r="O122" s="138"/>
      <c r="P122" s="139">
        <f>SUM(P123:P126)</f>
        <v>0</v>
      </c>
      <c r="Q122" s="138"/>
      <c r="R122" s="139">
        <f>SUM(R123:R126)</f>
        <v>0.08210999999999999</v>
      </c>
      <c r="S122" s="138"/>
      <c r="T122" s="140">
        <f>SUM(T123:T126)</f>
        <v>0</v>
      </c>
      <c r="AR122" s="133" t="s">
        <v>22</v>
      </c>
      <c r="AT122" s="141" t="s">
        <v>80</v>
      </c>
      <c r="AU122" s="141" t="s">
        <v>88</v>
      </c>
      <c r="AY122" s="133" t="s">
        <v>191</v>
      </c>
      <c r="BK122" s="142">
        <f>SUM(BK123:BK126)</f>
        <v>0</v>
      </c>
    </row>
    <row r="123" spans="1:65" s="2" customFormat="1" ht="14.4" customHeight="1">
      <c r="A123" s="35"/>
      <c r="B123" s="145"/>
      <c r="C123" s="146" t="s">
        <v>269</v>
      </c>
      <c r="D123" s="146" t="s">
        <v>193</v>
      </c>
      <c r="E123" s="147" t="s">
        <v>817</v>
      </c>
      <c r="F123" s="148" t="s">
        <v>818</v>
      </c>
      <c r="G123" s="149" t="s">
        <v>196</v>
      </c>
      <c r="H123" s="150">
        <v>21</v>
      </c>
      <c r="I123" s="151"/>
      <c r="J123" s="152">
        <f>ROUND(I123*H123,2)</f>
        <v>0</v>
      </c>
      <c r="K123" s="148" t="s">
        <v>197</v>
      </c>
      <c r="L123" s="36"/>
      <c r="M123" s="153" t="s">
        <v>3</v>
      </c>
      <c r="N123" s="154" t="s">
        <v>52</v>
      </c>
      <c r="O123" s="56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57" t="s">
        <v>296</v>
      </c>
      <c r="AT123" s="157" t="s">
        <v>193</v>
      </c>
      <c r="AU123" s="157" t="s">
        <v>22</v>
      </c>
      <c r="AY123" s="19" t="s">
        <v>191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9" t="s">
        <v>88</v>
      </c>
      <c r="BK123" s="158">
        <f>ROUND(I123*H123,2)</f>
        <v>0</v>
      </c>
      <c r="BL123" s="19" t="s">
        <v>296</v>
      </c>
      <c r="BM123" s="157" t="s">
        <v>819</v>
      </c>
    </row>
    <row r="124" spans="1:65" s="2" customFormat="1" ht="24.15" customHeight="1">
      <c r="A124" s="35"/>
      <c r="B124" s="145"/>
      <c r="C124" s="180" t="s">
        <v>281</v>
      </c>
      <c r="D124" s="180" t="s">
        <v>264</v>
      </c>
      <c r="E124" s="181" t="s">
        <v>820</v>
      </c>
      <c r="F124" s="182" t="s">
        <v>821</v>
      </c>
      <c r="G124" s="183" t="s">
        <v>196</v>
      </c>
      <c r="H124" s="184">
        <v>24.15</v>
      </c>
      <c r="I124" s="185"/>
      <c r="J124" s="186">
        <f>ROUND(I124*H124,2)</f>
        <v>0</v>
      </c>
      <c r="K124" s="182" t="s">
        <v>197</v>
      </c>
      <c r="L124" s="187"/>
      <c r="M124" s="188" t="s">
        <v>3</v>
      </c>
      <c r="N124" s="189" t="s">
        <v>52</v>
      </c>
      <c r="O124" s="56"/>
      <c r="P124" s="155">
        <f>O124*H124</f>
        <v>0</v>
      </c>
      <c r="Q124" s="155">
        <v>0.0034</v>
      </c>
      <c r="R124" s="155">
        <f>Q124*H124</f>
        <v>0.08210999999999999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388</v>
      </c>
      <c r="AT124" s="157" t="s">
        <v>264</v>
      </c>
      <c r="AU124" s="157" t="s">
        <v>22</v>
      </c>
      <c r="AY124" s="19" t="s">
        <v>191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296</v>
      </c>
      <c r="BM124" s="157" t="s">
        <v>822</v>
      </c>
    </row>
    <row r="125" spans="2:51" s="13" customFormat="1" ht="10">
      <c r="B125" s="159"/>
      <c r="D125" s="160" t="s">
        <v>200</v>
      </c>
      <c r="E125" s="161" t="s">
        <v>3</v>
      </c>
      <c r="F125" s="162" t="s">
        <v>823</v>
      </c>
      <c r="H125" s="163">
        <v>24.15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200</v>
      </c>
      <c r="AU125" s="161" t="s">
        <v>22</v>
      </c>
      <c r="AV125" s="13" t="s">
        <v>22</v>
      </c>
      <c r="AW125" s="13" t="s">
        <v>41</v>
      </c>
      <c r="AX125" s="13" t="s">
        <v>88</v>
      </c>
      <c r="AY125" s="161" t="s">
        <v>191</v>
      </c>
    </row>
    <row r="126" spans="1:65" s="2" customFormat="1" ht="24.15" customHeight="1">
      <c r="A126" s="35"/>
      <c r="B126" s="145"/>
      <c r="C126" s="146" t="s">
        <v>287</v>
      </c>
      <c r="D126" s="146" t="s">
        <v>193</v>
      </c>
      <c r="E126" s="147" t="s">
        <v>824</v>
      </c>
      <c r="F126" s="148" t="s">
        <v>825</v>
      </c>
      <c r="G126" s="149" t="s">
        <v>252</v>
      </c>
      <c r="H126" s="150">
        <v>0.082</v>
      </c>
      <c r="I126" s="151"/>
      <c r="J126" s="152">
        <f>ROUND(I126*H126,2)</f>
        <v>0</v>
      </c>
      <c r="K126" s="148" t="s">
        <v>197</v>
      </c>
      <c r="L126" s="36"/>
      <c r="M126" s="153" t="s">
        <v>3</v>
      </c>
      <c r="N126" s="154" t="s">
        <v>52</v>
      </c>
      <c r="O126" s="56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296</v>
      </c>
      <c r="AT126" s="157" t="s">
        <v>193</v>
      </c>
      <c r="AU126" s="157" t="s">
        <v>22</v>
      </c>
      <c r="AY126" s="19" t="s">
        <v>191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296</v>
      </c>
      <c r="BM126" s="157" t="s">
        <v>826</v>
      </c>
    </row>
    <row r="127" spans="2:63" s="12" customFormat="1" ht="22.75" customHeight="1">
      <c r="B127" s="132"/>
      <c r="D127" s="133" t="s">
        <v>80</v>
      </c>
      <c r="E127" s="143" t="s">
        <v>827</v>
      </c>
      <c r="F127" s="143" t="s">
        <v>828</v>
      </c>
      <c r="I127" s="135"/>
      <c r="J127" s="144">
        <f>BK127</f>
        <v>0</v>
      </c>
      <c r="L127" s="132"/>
      <c r="M127" s="137"/>
      <c r="N127" s="138"/>
      <c r="O127" s="138"/>
      <c r="P127" s="139">
        <f>SUM(P128:P132)</f>
        <v>0</v>
      </c>
      <c r="Q127" s="138"/>
      <c r="R127" s="139">
        <f>SUM(R128:R132)</f>
        <v>0.895</v>
      </c>
      <c r="S127" s="138"/>
      <c r="T127" s="140">
        <f>SUM(T128:T132)</f>
        <v>0</v>
      </c>
      <c r="AR127" s="133" t="s">
        <v>22</v>
      </c>
      <c r="AT127" s="141" t="s">
        <v>80</v>
      </c>
      <c r="AU127" s="141" t="s">
        <v>88</v>
      </c>
      <c r="AY127" s="133" t="s">
        <v>191</v>
      </c>
      <c r="BK127" s="142">
        <f>SUM(BK128:BK132)</f>
        <v>0</v>
      </c>
    </row>
    <row r="128" spans="1:65" s="2" customFormat="1" ht="24.15" customHeight="1">
      <c r="A128" s="35"/>
      <c r="B128" s="145"/>
      <c r="C128" s="146" t="s">
        <v>9</v>
      </c>
      <c r="D128" s="146" t="s">
        <v>193</v>
      </c>
      <c r="E128" s="147" t="s">
        <v>829</v>
      </c>
      <c r="F128" s="148" t="s">
        <v>830</v>
      </c>
      <c r="G128" s="149" t="s">
        <v>391</v>
      </c>
      <c r="H128" s="150">
        <v>1</v>
      </c>
      <c r="I128" s="151"/>
      <c r="J128" s="152">
        <f>ROUND(I128*H128,2)</f>
        <v>0</v>
      </c>
      <c r="K128" s="148" t="s">
        <v>3</v>
      </c>
      <c r="L128" s="36"/>
      <c r="M128" s="153" t="s">
        <v>3</v>
      </c>
      <c r="N128" s="154" t="s">
        <v>52</v>
      </c>
      <c r="O128" s="56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296</v>
      </c>
      <c r="AT128" s="157" t="s">
        <v>193</v>
      </c>
      <c r="AU128" s="157" t="s">
        <v>22</v>
      </c>
      <c r="AY128" s="19" t="s">
        <v>191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296</v>
      </c>
      <c r="BM128" s="157" t="s">
        <v>831</v>
      </c>
    </row>
    <row r="129" spans="1:47" s="2" customFormat="1" ht="18">
      <c r="A129" s="35"/>
      <c r="B129" s="36"/>
      <c r="C129" s="35"/>
      <c r="D129" s="160" t="s">
        <v>229</v>
      </c>
      <c r="E129" s="35"/>
      <c r="F129" s="176" t="s">
        <v>832</v>
      </c>
      <c r="G129" s="35"/>
      <c r="H129" s="35"/>
      <c r="I129" s="177"/>
      <c r="J129" s="35"/>
      <c r="K129" s="35"/>
      <c r="L129" s="36"/>
      <c r="M129" s="178"/>
      <c r="N129" s="179"/>
      <c r="O129" s="56"/>
      <c r="P129" s="56"/>
      <c r="Q129" s="56"/>
      <c r="R129" s="56"/>
      <c r="S129" s="56"/>
      <c r="T129" s="57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9" t="s">
        <v>229</v>
      </c>
      <c r="AU129" s="19" t="s">
        <v>22</v>
      </c>
    </row>
    <row r="130" spans="1:65" s="2" customFormat="1" ht="14.4" customHeight="1">
      <c r="A130" s="35"/>
      <c r="B130" s="145"/>
      <c r="C130" s="180" t="s">
        <v>296</v>
      </c>
      <c r="D130" s="180" t="s">
        <v>264</v>
      </c>
      <c r="E130" s="181" t="s">
        <v>833</v>
      </c>
      <c r="F130" s="182" t="s">
        <v>834</v>
      </c>
      <c r="G130" s="183" t="s">
        <v>391</v>
      </c>
      <c r="H130" s="184">
        <v>1</v>
      </c>
      <c r="I130" s="185"/>
      <c r="J130" s="186">
        <f>ROUND(I130*H130,2)</f>
        <v>0</v>
      </c>
      <c r="K130" s="182" t="s">
        <v>3</v>
      </c>
      <c r="L130" s="187"/>
      <c r="M130" s="188" t="s">
        <v>3</v>
      </c>
      <c r="N130" s="189" t="s">
        <v>52</v>
      </c>
      <c r="O130" s="56"/>
      <c r="P130" s="155">
        <f>O130*H130</f>
        <v>0</v>
      </c>
      <c r="Q130" s="155">
        <v>0.895</v>
      </c>
      <c r="R130" s="155">
        <f>Q130*H130</f>
        <v>0.895</v>
      </c>
      <c r="S130" s="155">
        <v>0</v>
      </c>
      <c r="T130" s="15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7" t="s">
        <v>388</v>
      </c>
      <c r="AT130" s="157" t="s">
        <v>264</v>
      </c>
      <c r="AU130" s="157" t="s">
        <v>22</v>
      </c>
      <c r="AY130" s="19" t="s">
        <v>191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88</v>
      </c>
      <c r="BK130" s="158">
        <f>ROUND(I130*H130,2)</f>
        <v>0</v>
      </c>
      <c r="BL130" s="19" t="s">
        <v>296</v>
      </c>
      <c r="BM130" s="157" t="s">
        <v>835</v>
      </c>
    </row>
    <row r="131" spans="1:47" s="2" customFormat="1" ht="36">
      <c r="A131" s="35"/>
      <c r="B131" s="36"/>
      <c r="C131" s="35"/>
      <c r="D131" s="160" t="s">
        <v>229</v>
      </c>
      <c r="E131" s="35"/>
      <c r="F131" s="176" t="s">
        <v>836</v>
      </c>
      <c r="G131" s="35"/>
      <c r="H131" s="35"/>
      <c r="I131" s="177"/>
      <c r="J131" s="35"/>
      <c r="K131" s="35"/>
      <c r="L131" s="36"/>
      <c r="M131" s="178"/>
      <c r="N131" s="179"/>
      <c r="O131" s="56"/>
      <c r="P131" s="56"/>
      <c r="Q131" s="56"/>
      <c r="R131" s="56"/>
      <c r="S131" s="56"/>
      <c r="T131" s="5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9" t="s">
        <v>229</v>
      </c>
      <c r="AU131" s="19" t="s">
        <v>22</v>
      </c>
    </row>
    <row r="132" spans="1:65" s="2" customFormat="1" ht="24.15" customHeight="1">
      <c r="A132" s="35"/>
      <c r="B132" s="145"/>
      <c r="C132" s="146" t="s">
        <v>301</v>
      </c>
      <c r="D132" s="146" t="s">
        <v>193</v>
      </c>
      <c r="E132" s="147" t="s">
        <v>837</v>
      </c>
      <c r="F132" s="148" t="s">
        <v>838</v>
      </c>
      <c r="G132" s="149" t="s">
        <v>252</v>
      </c>
      <c r="H132" s="150">
        <v>0.895</v>
      </c>
      <c r="I132" s="151"/>
      <c r="J132" s="152">
        <f>ROUND(I132*H132,2)</f>
        <v>0</v>
      </c>
      <c r="K132" s="148" t="s">
        <v>197</v>
      </c>
      <c r="L132" s="36"/>
      <c r="M132" s="153" t="s">
        <v>3</v>
      </c>
      <c r="N132" s="154" t="s">
        <v>52</v>
      </c>
      <c r="O132" s="56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296</v>
      </c>
      <c r="AT132" s="157" t="s">
        <v>193</v>
      </c>
      <c r="AU132" s="157" t="s">
        <v>22</v>
      </c>
      <c r="AY132" s="19" t="s">
        <v>191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296</v>
      </c>
      <c r="BM132" s="157" t="s">
        <v>839</v>
      </c>
    </row>
    <row r="133" spans="2:63" s="12" customFormat="1" ht="22.75" customHeight="1">
      <c r="B133" s="132"/>
      <c r="D133" s="133" t="s">
        <v>80</v>
      </c>
      <c r="E133" s="143" t="s">
        <v>840</v>
      </c>
      <c r="F133" s="143" t="s">
        <v>841</v>
      </c>
      <c r="I133" s="135"/>
      <c r="J133" s="144">
        <f>BK133</f>
        <v>0</v>
      </c>
      <c r="L133" s="132"/>
      <c r="M133" s="137"/>
      <c r="N133" s="138"/>
      <c r="O133" s="138"/>
      <c r="P133" s="139">
        <f>SUM(P134:P137)</f>
        <v>0</v>
      </c>
      <c r="Q133" s="138"/>
      <c r="R133" s="139">
        <f>SUM(R134:R137)</f>
        <v>0.03106</v>
      </c>
      <c r="S133" s="138"/>
      <c r="T133" s="140">
        <f>SUM(T134:T137)</f>
        <v>0</v>
      </c>
      <c r="AR133" s="133" t="s">
        <v>22</v>
      </c>
      <c r="AT133" s="141" t="s">
        <v>80</v>
      </c>
      <c r="AU133" s="141" t="s">
        <v>88</v>
      </c>
      <c r="AY133" s="133" t="s">
        <v>191</v>
      </c>
      <c r="BK133" s="142">
        <f>SUM(BK134:BK137)</f>
        <v>0</v>
      </c>
    </row>
    <row r="134" spans="1:65" s="2" customFormat="1" ht="14.4" customHeight="1">
      <c r="A134" s="35"/>
      <c r="B134" s="145"/>
      <c r="C134" s="146" t="s">
        <v>306</v>
      </c>
      <c r="D134" s="146" t="s">
        <v>193</v>
      </c>
      <c r="E134" s="147" t="s">
        <v>842</v>
      </c>
      <c r="F134" s="148" t="s">
        <v>843</v>
      </c>
      <c r="G134" s="149" t="s">
        <v>222</v>
      </c>
      <c r="H134" s="150">
        <v>10</v>
      </c>
      <c r="I134" s="151"/>
      <c r="J134" s="152">
        <f>ROUND(I134*H134,2)</f>
        <v>0</v>
      </c>
      <c r="K134" s="148" t="s">
        <v>197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0.00228</v>
      </c>
      <c r="R134" s="155">
        <f>Q134*H134</f>
        <v>0.0228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296</v>
      </c>
      <c r="AT134" s="157" t="s">
        <v>193</v>
      </c>
      <c r="AU134" s="157" t="s">
        <v>22</v>
      </c>
      <c r="AY134" s="19" t="s">
        <v>191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296</v>
      </c>
      <c r="BM134" s="157" t="s">
        <v>844</v>
      </c>
    </row>
    <row r="135" spans="1:65" s="2" customFormat="1" ht="24.15" customHeight="1">
      <c r="A135" s="35"/>
      <c r="B135" s="145"/>
      <c r="C135" s="146" t="s">
        <v>310</v>
      </c>
      <c r="D135" s="146" t="s">
        <v>193</v>
      </c>
      <c r="E135" s="147" t="s">
        <v>845</v>
      </c>
      <c r="F135" s="148" t="s">
        <v>846</v>
      </c>
      <c r="G135" s="149" t="s">
        <v>391</v>
      </c>
      <c r="H135" s="150">
        <v>2</v>
      </c>
      <c r="I135" s="151"/>
      <c r="J135" s="152">
        <f>ROUND(I135*H135,2)</f>
        <v>0</v>
      </c>
      <c r="K135" s="148" t="s">
        <v>197</v>
      </c>
      <c r="L135" s="36"/>
      <c r="M135" s="153" t="s">
        <v>3</v>
      </c>
      <c r="N135" s="154" t="s">
        <v>52</v>
      </c>
      <c r="O135" s="56"/>
      <c r="P135" s="155">
        <f>O135*H135</f>
        <v>0</v>
      </c>
      <c r="Q135" s="155">
        <v>0.00031</v>
      </c>
      <c r="R135" s="155">
        <f>Q135*H135</f>
        <v>0.00062</v>
      </c>
      <c r="S135" s="155">
        <v>0</v>
      </c>
      <c r="T135" s="15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57" t="s">
        <v>296</v>
      </c>
      <c r="AT135" s="157" t="s">
        <v>193</v>
      </c>
      <c r="AU135" s="157" t="s">
        <v>22</v>
      </c>
      <c r="AY135" s="19" t="s">
        <v>191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9" t="s">
        <v>88</v>
      </c>
      <c r="BK135" s="158">
        <f>ROUND(I135*H135,2)</f>
        <v>0</v>
      </c>
      <c r="BL135" s="19" t="s">
        <v>296</v>
      </c>
      <c r="BM135" s="157" t="s">
        <v>847</v>
      </c>
    </row>
    <row r="136" spans="1:65" s="2" customFormat="1" ht="24.15" customHeight="1">
      <c r="A136" s="35"/>
      <c r="B136" s="145"/>
      <c r="C136" s="146" t="s">
        <v>315</v>
      </c>
      <c r="D136" s="146" t="s">
        <v>193</v>
      </c>
      <c r="E136" s="147" t="s">
        <v>848</v>
      </c>
      <c r="F136" s="148" t="s">
        <v>849</v>
      </c>
      <c r="G136" s="149" t="s">
        <v>222</v>
      </c>
      <c r="H136" s="150">
        <v>4</v>
      </c>
      <c r="I136" s="151"/>
      <c r="J136" s="152">
        <f>ROUND(I136*H136,2)</f>
        <v>0</v>
      </c>
      <c r="K136" s="148" t="s">
        <v>197</v>
      </c>
      <c r="L136" s="36"/>
      <c r="M136" s="153" t="s">
        <v>3</v>
      </c>
      <c r="N136" s="154" t="s">
        <v>52</v>
      </c>
      <c r="O136" s="56"/>
      <c r="P136" s="155">
        <f>O136*H136</f>
        <v>0</v>
      </c>
      <c r="Q136" s="155">
        <v>0.00191</v>
      </c>
      <c r="R136" s="155">
        <f>Q136*H136</f>
        <v>0.00764</v>
      </c>
      <c r="S136" s="155">
        <v>0</v>
      </c>
      <c r="T136" s="15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57" t="s">
        <v>296</v>
      </c>
      <c r="AT136" s="157" t="s">
        <v>193</v>
      </c>
      <c r="AU136" s="157" t="s">
        <v>22</v>
      </c>
      <c r="AY136" s="19" t="s">
        <v>191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88</v>
      </c>
      <c r="BK136" s="158">
        <f>ROUND(I136*H136,2)</f>
        <v>0</v>
      </c>
      <c r="BL136" s="19" t="s">
        <v>296</v>
      </c>
      <c r="BM136" s="157" t="s">
        <v>850</v>
      </c>
    </row>
    <row r="137" spans="1:65" s="2" customFormat="1" ht="24.15" customHeight="1">
      <c r="A137" s="35"/>
      <c r="B137" s="145"/>
      <c r="C137" s="146" t="s">
        <v>8</v>
      </c>
      <c r="D137" s="146" t="s">
        <v>193</v>
      </c>
      <c r="E137" s="147" t="s">
        <v>851</v>
      </c>
      <c r="F137" s="148" t="s">
        <v>852</v>
      </c>
      <c r="G137" s="149" t="s">
        <v>252</v>
      </c>
      <c r="H137" s="150">
        <v>0.031</v>
      </c>
      <c r="I137" s="151"/>
      <c r="J137" s="152">
        <f>ROUND(I137*H137,2)</f>
        <v>0</v>
      </c>
      <c r="K137" s="148" t="s">
        <v>197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296</v>
      </c>
      <c r="AT137" s="157" t="s">
        <v>193</v>
      </c>
      <c r="AU137" s="157" t="s">
        <v>22</v>
      </c>
      <c r="AY137" s="19" t="s">
        <v>191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296</v>
      </c>
      <c r="BM137" s="157" t="s">
        <v>853</v>
      </c>
    </row>
    <row r="138" spans="2:63" s="12" customFormat="1" ht="22.75" customHeight="1">
      <c r="B138" s="132"/>
      <c r="D138" s="133" t="s">
        <v>80</v>
      </c>
      <c r="E138" s="143" t="s">
        <v>854</v>
      </c>
      <c r="F138" s="143" t="s">
        <v>855</v>
      </c>
      <c r="I138" s="135"/>
      <c r="J138" s="144">
        <f>BK138</f>
        <v>0</v>
      </c>
      <c r="L138" s="132"/>
      <c r="M138" s="137"/>
      <c r="N138" s="138"/>
      <c r="O138" s="138"/>
      <c r="P138" s="139">
        <f>SUM(P139:P143)</f>
        <v>0</v>
      </c>
      <c r="Q138" s="138"/>
      <c r="R138" s="139">
        <f>SUM(R139:R143)</f>
        <v>0.21252000000000001</v>
      </c>
      <c r="S138" s="138"/>
      <c r="T138" s="140">
        <f>SUM(T139:T143)</f>
        <v>0</v>
      </c>
      <c r="AR138" s="133" t="s">
        <v>22</v>
      </c>
      <c r="AT138" s="141" t="s">
        <v>80</v>
      </c>
      <c r="AU138" s="141" t="s">
        <v>88</v>
      </c>
      <c r="AY138" s="133" t="s">
        <v>191</v>
      </c>
      <c r="BK138" s="142">
        <f>SUM(BK139:BK143)</f>
        <v>0</v>
      </c>
    </row>
    <row r="139" spans="1:65" s="2" customFormat="1" ht="14.4" customHeight="1">
      <c r="A139" s="35"/>
      <c r="B139" s="145"/>
      <c r="C139" s="146" t="s">
        <v>327</v>
      </c>
      <c r="D139" s="146" t="s">
        <v>193</v>
      </c>
      <c r="E139" s="147" t="s">
        <v>856</v>
      </c>
      <c r="F139" s="148" t="s">
        <v>857</v>
      </c>
      <c r="G139" s="149" t="s">
        <v>196</v>
      </c>
      <c r="H139" s="150">
        <v>21</v>
      </c>
      <c r="I139" s="151"/>
      <c r="J139" s="152">
        <f>ROUND(I139*H139,2)</f>
        <v>0</v>
      </c>
      <c r="K139" s="148" t="s">
        <v>197</v>
      </c>
      <c r="L139" s="36"/>
      <c r="M139" s="153" t="s">
        <v>3</v>
      </c>
      <c r="N139" s="154" t="s">
        <v>52</v>
      </c>
      <c r="O139" s="56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296</v>
      </c>
      <c r="AT139" s="157" t="s">
        <v>193</v>
      </c>
      <c r="AU139" s="157" t="s">
        <v>22</v>
      </c>
      <c r="AY139" s="19" t="s">
        <v>191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296</v>
      </c>
      <c r="BM139" s="157" t="s">
        <v>858</v>
      </c>
    </row>
    <row r="140" spans="1:65" s="2" customFormat="1" ht="14.4" customHeight="1">
      <c r="A140" s="35"/>
      <c r="B140" s="145"/>
      <c r="C140" s="180" t="s">
        <v>332</v>
      </c>
      <c r="D140" s="180" t="s">
        <v>264</v>
      </c>
      <c r="E140" s="181" t="s">
        <v>859</v>
      </c>
      <c r="F140" s="182" t="s">
        <v>860</v>
      </c>
      <c r="G140" s="183" t="s">
        <v>196</v>
      </c>
      <c r="H140" s="184">
        <v>23.1</v>
      </c>
      <c r="I140" s="185"/>
      <c r="J140" s="186">
        <f>ROUND(I140*H140,2)</f>
        <v>0</v>
      </c>
      <c r="K140" s="182" t="s">
        <v>197</v>
      </c>
      <c r="L140" s="187"/>
      <c r="M140" s="188" t="s">
        <v>3</v>
      </c>
      <c r="N140" s="189" t="s">
        <v>52</v>
      </c>
      <c r="O140" s="56"/>
      <c r="P140" s="155">
        <f>O140*H140</f>
        <v>0</v>
      </c>
      <c r="Q140" s="155">
        <v>0.0092</v>
      </c>
      <c r="R140" s="155">
        <f>Q140*H140</f>
        <v>0.21252000000000001</v>
      </c>
      <c r="S140" s="155">
        <v>0</v>
      </c>
      <c r="T140" s="15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7" t="s">
        <v>388</v>
      </c>
      <c r="AT140" s="157" t="s">
        <v>264</v>
      </c>
      <c r="AU140" s="157" t="s">
        <v>22</v>
      </c>
      <c r="AY140" s="19" t="s">
        <v>191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9" t="s">
        <v>88</v>
      </c>
      <c r="BK140" s="158">
        <f>ROUND(I140*H140,2)</f>
        <v>0</v>
      </c>
      <c r="BL140" s="19" t="s">
        <v>296</v>
      </c>
      <c r="BM140" s="157" t="s">
        <v>861</v>
      </c>
    </row>
    <row r="141" spans="2:51" s="13" customFormat="1" ht="10">
      <c r="B141" s="159"/>
      <c r="D141" s="160" t="s">
        <v>200</v>
      </c>
      <c r="E141" s="161" t="s">
        <v>3</v>
      </c>
      <c r="F141" s="162" t="s">
        <v>862</v>
      </c>
      <c r="H141" s="163">
        <v>23.1</v>
      </c>
      <c r="I141" s="164"/>
      <c r="L141" s="159"/>
      <c r="M141" s="165"/>
      <c r="N141" s="166"/>
      <c r="O141" s="166"/>
      <c r="P141" s="166"/>
      <c r="Q141" s="166"/>
      <c r="R141" s="166"/>
      <c r="S141" s="166"/>
      <c r="T141" s="167"/>
      <c r="AT141" s="161" t="s">
        <v>200</v>
      </c>
      <c r="AU141" s="161" t="s">
        <v>22</v>
      </c>
      <c r="AV141" s="13" t="s">
        <v>22</v>
      </c>
      <c r="AW141" s="13" t="s">
        <v>41</v>
      </c>
      <c r="AX141" s="13" t="s">
        <v>88</v>
      </c>
      <c r="AY141" s="161" t="s">
        <v>191</v>
      </c>
    </row>
    <row r="142" spans="1:65" s="2" customFormat="1" ht="14.4" customHeight="1">
      <c r="A142" s="35"/>
      <c r="B142" s="145"/>
      <c r="C142" s="146" t="s">
        <v>340</v>
      </c>
      <c r="D142" s="146" t="s">
        <v>193</v>
      </c>
      <c r="E142" s="147" t="s">
        <v>863</v>
      </c>
      <c r="F142" s="148" t="s">
        <v>864</v>
      </c>
      <c r="G142" s="149" t="s">
        <v>222</v>
      </c>
      <c r="H142" s="150">
        <v>5</v>
      </c>
      <c r="I142" s="151"/>
      <c r="J142" s="152">
        <f>ROUND(I142*H142,2)</f>
        <v>0</v>
      </c>
      <c r="K142" s="148" t="s">
        <v>197</v>
      </c>
      <c r="L142" s="36"/>
      <c r="M142" s="153" t="s">
        <v>3</v>
      </c>
      <c r="N142" s="154" t="s">
        <v>52</v>
      </c>
      <c r="O142" s="56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296</v>
      </c>
      <c r="AT142" s="157" t="s">
        <v>193</v>
      </c>
      <c r="AU142" s="157" t="s">
        <v>22</v>
      </c>
      <c r="AY142" s="19" t="s">
        <v>191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88</v>
      </c>
      <c r="BK142" s="158">
        <f>ROUND(I142*H142,2)</f>
        <v>0</v>
      </c>
      <c r="BL142" s="19" t="s">
        <v>296</v>
      </c>
      <c r="BM142" s="157" t="s">
        <v>865</v>
      </c>
    </row>
    <row r="143" spans="1:65" s="2" customFormat="1" ht="24.15" customHeight="1">
      <c r="A143" s="35"/>
      <c r="B143" s="145"/>
      <c r="C143" s="146" t="s">
        <v>344</v>
      </c>
      <c r="D143" s="146" t="s">
        <v>193</v>
      </c>
      <c r="E143" s="147" t="s">
        <v>866</v>
      </c>
      <c r="F143" s="148" t="s">
        <v>867</v>
      </c>
      <c r="G143" s="149" t="s">
        <v>252</v>
      </c>
      <c r="H143" s="150">
        <v>0.213</v>
      </c>
      <c r="I143" s="151"/>
      <c r="J143" s="152">
        <f>ROUND(I143*H143,2)</f>
        <v>0</v>
      </c>
      <c r="K143" s="148" t="s">
        <v>197</v>
      </c>
      <c r="L143" s="36"/>
      <c r="M143" s="198" t="s">
        <v>3</v>
      </c>
      <c r="N143" s="199" t="s">
        <v>52</v>
      </c>
      <c r="O143" s="200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7" t="s">
        <v>296</v>
      </c>
      <c r="AT143" s="157" t="s">
        <v>193</v>
      </c>
      <c r="AU143" s="157" t="s">
        <v>22</v>
      </c>
      <c r="AY143" s="19" t="s">
        <v>191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9" t="s">
        <v>88</v>
      </c>
      <c r="BK143" s="158">
        <f>ROUND(I143*H143,2)</f>
        <v>0</v>
      </c>
      <c r="BL143" s="19" t="s">
        <v>296</v>
      </c>
      <c r="BM143" s="157" t="s">
        <v>868</v>
      </c>
    </row>
    <row r="144" spans="1:31" s="2" customFormat="1" ht="7" customHeight="1">
      <c r="A144" s="35"/>
      <c r="B144" s="45"/>
      <c r="C144" s="46"/>
      <c r="D144" s="46"/>
      <c r="E144" s="46"/>
      <c r="F144" s="46"/>
      <c r="G144" s="46"/>
      <c r="H144" s="46"/>
      <c r="I144" s="46"/>
      <c r="J144" s="46"/>
      <c r="K144" s="46"/>
      <c r="L144" s="36"/>
      <c r="M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</sheetData>
  <autoFilter ref="C92:K143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3"/>
  <sheetViews>
    <sheetView showGridLines="0" workbookViewId="0" topLeftCell="A152">
      <selection activeCell="F171" sqref="F171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112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163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869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ROUND(J94,2)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ROUND((SUM(BE94:BE212)),2)</f>
        <v>0</v>
      </c>
      <c r="G35" s="35"/>
      <c r="H35" s="35"/>
      <c r="I35" s="104">
        <v>0.21</v>
      </c>
      <c r="J35" s="103">
        <f>ROUND(((SUM(BE94:BE212))*I35),2)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ROUND((SUM(BF94:BF212)),2)</f>
        <v>0</v>
      </c>
      <c r="G36" s="35"/>
      <c r="H36" s="35"/>
      <c r="I36" s="104">
        <v>0.15</v>
      </c>
      <c r="J36" s="103">
        <f>ROUND(((SUM(BF94:BF212))*I36),2)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ROUND((SUM(BG94:BG212)),2)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ROUND((SUM(BH94:BH212)),2)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ROUND((SUM(BI94:BI212)),2)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163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107 - Víceúčelové hřiště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J94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J95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J96</f>
        <v>0</v>
      </c>
      <c r="L65" s="118"/>
    </row>
    <row r="66" spans="2:12" s="10" customFormat="1" ht="19.9" customHeight="1">
      <c r="B66" s="118"/>
      <c r="D66" s="119" t="s">
        <v>172</v>
      </c>
      <c r="E66" s="120"/>
      <c r="F66" s="120"/>
      <c r="G66" s="120"/>
      <c r="H66" s="120"/>
      <c r="I66" s="120"/>
      <c r="J66" s="121">
        <f>J132</f>
        <v>0</v>
      </c>
      <c r="L66" s="118"/>
    </row>
    <row r="67" spans="2:12" s="10" customFormat="1" ht="19.9" customHeight="1">
      <c r="B67" s="118"/>
      <c r="D67" s="119" t="s">
        <v>870</v>
      </c>
      <c r="E67" s="120"/>
      <c r="F67" s="120"/>
      <c r="G67" s="120"/>
      <c r="H67" s="120"/>
      <c r="I67" s="120"/>
      <c r="J67" s="121">
        <f>J151</f>
        <v>0</v>
      </c>
      <c r="L67" s="118"/>
    </row>
    <row r="68" spans="2:12" s="10" customFormat="1" ht="19.9" customHeight="1">
      <c r="B68" s="118"/>
      <c r="D68" s="119" t="s">
        <v>871</v>
      </c>
      <c r="E68" s="120"/>
      <c r="F68" s="120"/>
      <c r="G68" s="120"/>
      <c r="H68" s="120"/>
      <c r="I68" s="120"/>
      <c r="J68" s="121">
        <f>J163</f>
        <v>0</v>
      </c>
      <c r="L68" s="118"/>
    </row>
    <row r="69" spans="2:12" s="10" customFormat="1" ht="19.9" customHeight="1">
      <c r="B69" s="118"/>
      <c r="D69" s="119" t="s">
        <v>173</v>
      </c>
      <c r="E69" s="120"/>
      <c r="F69" s="120"/>
      <c r="G69" s="120"/>
      <c r="H69" s="120"/>
      <c r="I69" s="120"/>
      <c r="J69" s="121">
        <f>J166</f>
        <v>0</v>
      </c>
      <c r="L69" s="118"/>
    </row>
    <row r="70" spans="2:12" s="10" customFormat="1" ht="19.9" customHeight="1">
      <c r="B70" s="118"/>
      <c r="D70" s="119" t="s">
        <v>872</v>
      </c>
      <c r="E70" s="120"/>
      <c r="F70" s="120"/>
      <c r="G70" s="120"/>
      <c r="H70" s="120"/>
      <c r="I70" s="120"/>
      <c r="J70" s="121">
        <f>J182</f>
        <v>0</v>
      </c>
      <c r="L70" s="118"/>
    </row>
    <row r="71" spans="2:12" s="10" customFormat="1" ht="19.9" customHeight="1">
      <c r="B71" s="118"/>
      <c r="D71" s="119" t="s">
        <v>174</v>
      </c>
      <c r="E71" s="120"/>
      <c r="F71" s="120"/>
      <c r="G71" s="120"/>
      <c r="H71" s="120"/>
      <c r="I71" s="120"/>
      <c r="J71" s="121">
        <f>J197</f>
        <v>0</v>
      </c>
      <c r="L71" s="118"/>
    </row>
    <row r="72" spans="2:12" s="10" customFormat="1" ht="19.9" customHeight="1">
      <c r="B72" s="118"/>
      <c r="D72" s="119" t="s">
        <v>175</v>
      </c>
      <c r="E72" s="120"/>
      <c r="F72" s="120"/>
      <c r="G72" s="120"/>
      <c r="H72" s="120"/>
      <c r="I72" s="120"/>
      <c r="J72" s="121">
        <f>J211</f>
        <v>0</v>
      </c>
      <c r="L72" s="118"/>
    </row>
    <row r="73" spans="1:31" s="2" customFormat="1" ht="21.75" customHeight="1">
      <c r="A73" s="35"/>
      <c r="B73" s="36"/>
      <c r="C73" s="35"/>
      <c r="D73" s="35"/>
      <c r="E73" s="35"/>
      <c r="F73" s="35"/>
      <c r="G73" s="35"/>
      <c r="H73" s="35"/>
      <c r="I73" s="35"/>
      <c r="J73" s="35"/>
      <c r="K73" s="35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7" customHeight="1">
      <c r="A74" s="35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7" customHeight="1">
      <c r="A78" s="35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" customHeight="1">
      <c r="A79" s="35"/>
      <c r="B79" s="36"/>
      <c r="C79" s="23" t="s">
        <v>176</v>
      </c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7" customHeight="1">
      <c r="A80" s="35"/>
      <c r="B80" s="36"/>
      <c r="C80" s="35"/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17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337" t="str">
        <f>E7</f>
        <v>Výstavba ZTV Za Školou II. etapa - aktualizace</v>
      </c>
      <c r="F82" s="338"/>
      <c r="G82" s="338"/>
      <c r="H82" s="338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2:12" s="1" customFormat="1" ht="12" customHeight="1">
      <c r="B83" s="22"/>
      <c r="C83" s="29" t="s">
        <v>162</v>
      </c>
      <c r="L83" s="22"/>
    </row>
    <row r="84" spans="1:31" s="2" customFormat="1" ht="16.5" customHeight="1">
      <c r="A84" s="35"/>
      <c r="B84" s="36"/>
      <c r="C84" s="35"/>
      <c r="D84" s="35"/>
      <c r="E84" s="337" t="s">
        <v>163</v>
      </c>
      <c r="F84" s="339"/>
      <c r="G84" s="339"/>
      <c r="H84" s="339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164</v>
      </c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5"/>
      <c r="D86" s="35"/>
      <c r="E86" s="295" t="str">
        <f>E11</f>
        <v>SO 107 - Víceúčelové hřiště</v>
      </c>
      <c r="F86" s="339"/>
      <c r="G86" s="339"/>
      <c r="H86" s="339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7" customHeight="1">
      <c r="A87" s="35"/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23</v>
      </c>
      <c r="D88" s="35"/>
      <c r="E88" s="35"/>
      <c r="F88" s="27" t="str">
        <f>F14</f>
        <v>Dačice</v>
      </c>
      <c r="G88" s="35"/>
      <c r="H88" s="35"/>
      <c r="I88" s="29" t="s">
        <v>25</v>
      </c>
      <c r="J88" s="53" t="str">
        <f>IF(J14="","",J14)</f>
        <v>3. 1. 2022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40" customHeight="1">
      <c r="A90" s="35"/>
      <c r="B90" s="36"/>
      <c r="C90" s="29" t="s">
        <v>31</v>
      </c>
      <c r="D90" s="35"/>
      <c r="E90" s="35"/>
      <c r="F90" s="27" t="str">
        <f>E17</f>
        <v>Město Dačice, Krajířova 27, 38013 Dačice</v>
      </c>
      <c r="G90" s="35"/>
      <c r="H90" s="35"/>
      <c r="I90" s="29" t="s">
        <v>38</v>
      </c>
      <c r="J90" s="33" t="str">
        <f>E23</f>
        <v>Ing. arch. Martin Jirovský Ph.D., MBA</v>
      </c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" customHeight="1">
      <c r="A91" s="35"/>
      <c r="B91" s="36"/>
      <c r="C91" s="29" t="s">
        <v>36</v>
      </c>
      <c r="D91" s="35"/>
      <c r="E91" s="35"/>
      <c r="F91" s="27" t="str">
        <f>IF(E20="","",E20)</f>
        <v>Vyplň údaj</v>
      </c>
      <c r="G91" s="35"/>
      <c r="H91" s="35"/>
      <c r="I91" s="29" t="s">
        <v>42</v>
      </c>
      <c r="J91" s="33" t="str">
        <f>E26</f>
        <v>Ateliér M.A.A.T., s.r.o.; Petra Stejskalová</v>
      </c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0.25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9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1" customFormat="1" ht="29.25" customHeight="1">
      <c r="A93" s="122"/>
      <c r="B93" s="123"/>
      <c r="C93" s="124" t="s">
        <v>177</v>
      </c>
      <c r="D93" s="125" t="s">
        <v>66</v>
      </c>
      <c r="E93" s="125" t="s">
        <v>62</v>
      </c>
      <c r="F93" s="125" t="s">
        <v>63</v>
      </c>
      <c r="G93" s="125" t="s">
        <v>178</v>
      </c>
      <c r="H93" s="125" t="s">
        <v>179</v>
      </c>
      <c r="I93" s="125" t="s">
        <v>180</v>
      </c>
      <c r="J93" s="125" t="s">
        <v>168</v>
      </c>
      <c r="K93" s="126" t="s">
        <v>181</v>
      </c>
      <c r="L93" s="127"/>
      <c r="M93" s="60" t="s">
        <v>3</v>
      </c>
      <c r="N93" s="61" t="s">
        <v>51</v>
      </c>
      <c r="O93" s="61" t="s">
        <v>182</v>
      </c>
      <c r="P93" s="61" t="s">
        <v>183</v>
      </c>
      <c r="Q93" s="61" t="s">
        <v>184</v>
      </c>
      <c r="R93" s="61" t="s">
        <v>185</v>
      </c>
      <c r="S93" s="61" t="s">
        <v>186</v>
      </c>
      <c r="T93" s="62" t="s">
        <v>187</v>
      </c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</row>
    <row r="94" spans="1:63" s="2" customFormat="1" ht="22.75" customHeight="1">
      <c r="A94" s="35"/>
      <c r="B94" s="36"/>
      <c r="C94" s="67" t="s">
        <v>188</v>
      </c>
      <c r="D94" s="35"/>
      <c r="E94" s="35"/>
      <c r="F94" s="35"/>
      <c r="G94" s="35"/>
      <c r="H94" s="35"/>
      <c r="I94" s="35"/>
      <c r="J94" s="128">
        <f>BK94</f>
        <v>0</v>
      </c>
      <c r="K94" s="35"/>
      <c r="L94" s="36"/>
      <c r="M94" s="63"/>
      <c r="N94" s="54"/>
      <c r="O94" s="64"/>
      <c r="P94" s="129">
        <f>P95</f>
        <v>0</v>
      </c>
      <c r="Q94" s="64"/>
      <c r="R94" s="129">
        <f>R95</f>
        <v>1057.28832022</v>
      </c>
      <c r="S94" s="64"/>
      <c r="T94" s="130">
        <f>T95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9" t="s">
        <v>80</v>
      </c>
      <c r="AU94" s="19" t="s">
        <v>169</v>
      </c>
      <c r="BK94" s="131">
        <f>BK95</f>
        <v>0</v>
      </c>
    </row>
    <row r="95" spans="2:63" s="12" customFormat="1" ht="25.9" customHeight="1">
      <c r="B95" s="132"/>
      <c r="D95" s="133" t="s">
        <v>80</v>
      </c>
      <c r="E95" s="134" t="s">
        <v>189</v>
      </c>
      <c r="F95" s="134" t="s">
        <v>190</v>
      </c>
      <c r="I95" s="135"/>
      <c r="J95" s="136">
        <f>BK95</f>
        <v>0</v>
      </c>
      <c r="L95" s="132"/>
      <c r="M95" s="137"/>
      <c r="N95" s="138"/>
      <c r="O95" s="138"/>
      <c r="P95" s="139">
        <f>P96+P132+P151+P163+P166+P182+P197+P211</f>
        <v>0</v>
      </c>
      <c r="Q95" s="138"/>
      <c r="R95" s="139">
        <f>R96+R132+R151+R163+R166+R182+R197+R211</f>
        <v>1057.28832022</v>
      </c>
      <c r="S95" s="138"/>
      <c r="T95" s="140">
        <f>T96+T132+T151+T163+T166+T182+T197+T211</f>
        <v>0</v>
      </c>
      <c r="AR95" s="133" t="s">
        <v>88</v>
      </c>
      <c r="AT95" s="141" t="s">
        <v>80</v>
      </c>
      <c r="AU95" s="141" t="s">
        <v>81</v>
      </c>
      <c r="AY95" s="133" t="s">
        <v>191</v>
      </c>
      <c r="BK95" s="142">
        <f>BK96+BK132+BK151+BK163+BK166+BK182+BK197+BK211</f>
        <v>0</v>
      </c>
    </row>
    <row r="96" spans="2:63" s="12" customFormat="1" ht="22.75" customHeight="1">
      <c r="B96" s="132"/>
      <c r="D96" s="133" t="s">
        <v>80</v>
      </c>
      <c r="E96" s="143" t="s">
        <v>88</v>
      </c>
      <c r="F96" s="143" t="s">
        <v>192</v>
      </c>
      <c r="I96" s="135"/>
      <c r="J96" s="144">
        <f>BK96</f>
        <v>0</v>
      </c>
      <c r="L96" s="132"/>
      <c r="M96" s="137"/>
      <c r="N96" s="138"/>
      <c r="O96" s="138"/>
      <c r="P96" s="139">
        <f>SUM(P97:P131)</f>
        <v>0</v>
      </c>
      <c r="Q96" s="138"/>
      <c r="R96" s="139">
        <f>SUM(R97:R131)</f>
        <v>0</v>
      </c>
      <c r="S96" s="138"/>
      <c r="T96" s="140">
        <f>SUM(T97:T131)</f>
        <v>0</v>
      </c>
      <c r="AR96" s="133" t="s">
        <v>88</v>
      </c>
      <c r="AT96" s="141" t="s">
        <v>80</v>
      </c>
      <c r="AU96" s="141" t="s">
        <v>88</v>
      </c>
      <c r="AY96" s="133" t="s">
        <v>191</v>
      </c>
      <c r="BK96" s="142">
        <f>SUM(BK97:BK131)</f>
        <v>0</v>
      </c>
    </row>
    <row r="97" spans="1:65" s="2" customFormat="1" ht="14.4" customHeight="1">
      <c r="A97" s="35"/>
      <c r="B97" s="145"/>
      <c r="C97" s="146" t="s">
        <v>88</v>
      </c>
      <c r="D97" s="146" t="s">
        <v>193</v>
      </c>
      <c r="E97" s="147" t="s">
        <v>873</v>
      </c>
      <c r="F97" s="148" t="s">
        <v>874</v>
      </c>
      <c r="G97" s="149" t="s">
        <v>196</v>
      </c>
      <c r="H97" s="150">
        <v>680.75</v>
      </c>
      <c r="I97" s="151"/>
      <c r="J97" s="152">
        <f>ROUND(I97*H97,2)</f>
        <v>0</v>
      </c>
      <c r="K97" s="148" t="s">
        <v>197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0</v>
      </c>
      <c r="R97" s="155">
        <f>Q97*H97</f>
        <v>0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198</v>
      </c>
      <c r="AT97" s="157" t="s">
        <v>193</v>
      </c>
      <c r="AU97" s="157" t="s">
        <v>22</v>
      </c>
      <c r="AY97" s="19" t="s">
        <v>191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198</v>
      </c>
      <c r="BM97" s="157" t="s">
        <v>875</v>
      </c>
    </row>
    <row r="98" spans="2:51" s="13" customFormat="1" ht="10">
      <c r="B98" s="159"/>
      <c r="D98" s="160" t="s">
        <v>200</v>
      </c>
      <c r="E98" s="161" t="s">
        <v>3</v>
      </c>
      <c r="F98" s="162" t="s">
        <v>876</v>
      </c>
      <c r="H98" s="163">
        <v>680.75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200</v>
      </c>
      <c r="AU98" s="161" t="s">
        <v>22</v>
      </c>
      <c r="AV98" s="13" t="s">
        <v>22</v>
      </c>
      <c r="AW98" s="13" t="s">
        <v>41</v>
      </c>
      <c r="AX98" s="13" t="s">
        <v>88</v>
      </c>
      <c r="AY98" s="161" t="s">
        <v>191</v>
      </c>
    </row>
    <row r="99" spans="1:65" s="2" customFormat="1" ht="14.4" customHeight="1">
      <c r="A99" s="35"/>
      <c r="B99" s="145"/>
      <c r="C99" s="146" t="s">
        <v>22</v>
      </c>
      <c r="D99" s="146" t="s">
        <v>193</v>
      </c>
      <c r="E99" s="147" t="s">
        <v>488</v>
      </c>
      <c r="F99" s="148" t="s">
        <v>489</v>
      </c>
      <c r="G99" s="149" t="s">
        <v>208</v>
      </c>
      <c r="H99" s="150">
        <v>641.88</v>
      </c>
      <c r="I99" s="151"/>
      <c r="J99" s="152">
        <f>ROUND(I99*H99,2)</f>
        <v>0</v>
      </c>
      <c r="K99" s="148" t="s">
        <v>197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198</v>
      </c>
      <c r="AT99" s="157" t="s">
        <v>193</v>
      </c>
      <c r="AU99" s="157" t="s">
        <v>22</v>
      </c>
      <c r="AY99" s="19" t="s">
        <v>191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198</v>
      </c>
      <c r="BM99" s="157" t="s">
        <v>877</v>
      </c>
    </row>
    <row r="100" spans="2:51" s="13" customFormat="1" ht="10">
      <c r="B100" s="159"/>
      <c r="D100" s="160" t="s">
        <v>200</v>
      </c>
      <c r="E100" s="161" t="s">
        <v>3</v>
      </c>
      <c r="F100" s="162" t="s">
        <v>878</v>
      </c>
      <c r="H100" s="163">
        <v>641.88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200</v>
      </c>
      <c r="AU100" s="161" t="s">
        <v>22</v>
      </c>
      <c r="AV100" s="13" t="s">
        <v>22</v>
      </c>
      <c r="AW100" s="13" t="s">
        <v>41</v>
      </c>
      <c r="AX100" s="13" t="s">
        <v>88</v>
      </c>
      <c r="AY100" s="161" t="s">
        <v>191</v>
      </c>
    </row>
    <row r="101" spans="1:65" s="2" customFormat="1" ht="14.4" customHeight="1">
      <c r="A101" s="35"/>
      <c r="B101" s="145"/>
      <c r="C101" s="146" t="s">
        <v>215</v>
      </c>
      <c r="D101" s="146" t="s">
        <v>193</v>
      </c>
      <c r="E101" s="147" t="s">
        <v>879</v>
      </c>
      <c r="F101" s="148" t="s">
        <v>880</v>
      </c>
      <c r="G101" s="149" t="s">
        <v>222</v>
      </c>
      <c r="H101" s="150">
        <v>31</v>
      </c>
      <c r="I101" s="151"/>
      <c r="J101" s="152">
        <f>ROUND(I101*H101,2)</f>
        <v>0</v>
      </c>
      <c r="K101" s="148" t="s">
        <v>197</v>
      </c>
      <c r="L101" s="36"/>
      <c r="M101" s="153" t="s">
        <v>3</v>
      </c>
      <c r="N101" s="154" t="s">
        <v>52</v>
      </c>
      <c r="O101" s="56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57" t="s">
        <v>198</v>
      </c>
      <c r="AT101" s="157" t="s">
        <v>193</v>
      </c>
      <c r="AU101" s="157" t="s">
        <v>22</v>
      </c>
      <c r="AY101" s="19" t="s">
        <v>191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88</v>
      </c>
      <c r="BK101" s="158">
        <f>ROUND(I101*H101,2)</f>
        <v>0</v>
      </c>
      <c r="BL101" s="19" t="s">
        <v>198</v>
      </c>
      <c r="BM101" s="157" t="s">
        <v>881</v>
      </c>
    </row>
    <row r="102" spans="2:51" s="13" customFormat="1" ht="10">
      <c r="B102" s="159"/>
      <c r="D102" s="160" t="s">
        <v>200</v>
      </c>
      <c r="E102" s="161" t="s">
        <v>3</v>
      </c>
      <c r="F102" s="162" t="s">
        <v>882</v>
      </c>
      <c r="H102" s="163">
        <v>29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200</v>
      </c>
      <c r="AU102" s="161" t="s">
        <v>22</v>
      </c>
      <c r="AV102" s="13" t="s">
        <v>22</v>
      </c>
      <c r="AW102" s="13" t="s">
        <v>41</v>
      </c>
      <c r="AX102" s="13" t="s">
        <v>81</v>
      </c>
      <c r="AY102" s="161" t="s">
        <v>191</v>
      </c>
    </row>
    <row r="103" spans="2:51" s="13" customFormat="1" ht="10">
      <c r="B103" s="159"/>
      <c r="D103" s="160" t="s">
        <v>200</v>
      </c>
      <c r="E103" s="161" t="s">
        <v>3</v>
      </c>
      <c r="F103" s="162" t="s">
        <v>883</v>
      </c>
      <c r="H103" s="163">
        <v>2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200</v>
      </c>
      <c r="AU103" s="161" t="s">
        <v>22</v>
      </c>
      <c r="AV103" s="13" t="s">
        <v>22</v>
      </c>
      <c r="AW103" s="13" t="s">
        <v>41</v>
      </c>
      <c r="AX103" s="13" t="s">
        <v>81</v>
      </c>
      <c r="AY103" s="161" t="s">
        <v>191</v>
      </c>
    </row>
    <row r="104" spans="2:51" s="14" customFormat="1" ht="10">
      <c r="B104" s="168"/>
      <c r="D104" s="160" t="s">
        <v>200</v>
      </c>
      <c r="E104" s="169" t="s">
        <v>3</v>
      </c>
      <c r="F104" s="170" t="s">
        <v>205</v>
      </c>
      <c r="H104" s="171">
        <v>31</v>
      </c>
      <c r="I104" s="172"/>
      <c r="L104" s="168"/>
      <c r="M104" s="173"/>
      <c r="N104" s="174"/>
      <c r="O104" s="174"/>
      <c r="P104" s="174"/>
      <c r="Q104" s="174"/>
      <c r="R104" s="174"/>
      <c r="S104" s="174"/>
      <c r="T104" s="175"/>
      <c r="AT104" s="169" t="s">
        <v>200</v>
      </c>
      <c r="AU104" s="169" t="s">
        <v>22</v>
      </c>
      <c r="AV104" s="14" t="s">
        <v>198</v>
      </c>
      <c r="AW104" s="14" t="s">
        <v>41</v>
      </c>
      <c r="AX104" s="14" t="s">
        <v>88</v>
      </c>
      <c r="AY104" s="169" t="s">
        <v>191</v>
      </c>
    </row>
    <row r="105" spans="1:65" s="2" customFormat="1" ht="24.15" customHeight="1">
      <c r="A105" s="35"/>
      <c r="B105" s="145"/>
      <c r="C105" s="146" t="s">
        <v>198</v>
      </c>
      <c r="D105" s="146" t="s">
        <v>193</v>
      </c>
      <c r="E105" s="147" t="s">
        <v>884</v>
      </c>
      <c r="F105" s="148" t="s">
        <v>885</v>
      </c>
      <c r="G105" s="149" t="s">
        <v>208</v>
      </c>
      <c r="H105" s="150">
        <v>6.746</v>
      </c>
      <c r="I105" s="151"/>
      <c r="J105" s="152">
        <f>ROUND(I105*H105,2)</f>
        <v>0</v>
      </c>
      <c r="K105" s="148" t="s">
        <v>197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198</v>
      </c>
      <c r="AT105" s="157" t="s">
        <v>193</v>
      </c>
      <c r="AU105" s="157" t="s">
        <v>22</v>
      </c>
      <c r="AY105" s="19" t="s">
        <v>191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198</v>
      </c>
      <c r="BM105" s="157" t="s">
        <v>886</v>
      </c>
    </row>
    <row r="106" spans="2:51" s="13" customFormat="1" ht="10">
      <c r="B106" s="159"/>
      <c r="D106" s="160" t="s">
        <v>200</v>
      </c>
      <c r="E106" s="161" t="s">
        <v>3</v>
      </c>
      <c r="F106" s="162" t="s">
        <v>887</v>
      </c>
      <c r="H106" s="163">
        <v>5.914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200</v>
      </c>
      <c r="AU106" s="161" t="s">
        <v>22</v>
      </c>
      <c r="AV106" s="13" t="s">
        <v>22</v>
      </c>
      <c r="AW106" s="13" t="s">
        <v>41</v>
      </c>
      <c r="AX106" s="13" t="s">
        <v>81</v>
      </c>
      <c r="AY106" s="161" t="s">
        <v>191</v>
      </c>
    </row>
    <row r="107" spans="2:51" s="13" customFormat="1" ht="10">
      <c r="B107" s="159"/>
      <c r="D107" s="160" t="s">
        <v>200</v>
      </c>
      <c r="E107" s="161" t="s">
        <v>3</v>
      </c>
      <c r="F107" s="162" t="s">
        <v>888</v>
      </c>
      <c r="H107" s="163">
        <v>0.832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200</v>
      </c>
      <c r="AU107" s="161" t="s">
        <v>22</v>
      </c>
      <c r="AV107" s="13" t="s">
        <v>22</v>
      </c>
      <c r="AW107" s="13" t="s">
        <v>41</v>
      </c>
      <c r="AX107" s="13" t="s">
        <v>81</v>
      </c>
      <c r="AY107" s="161" t="s">
        <v>191</v>
      </c>
    </row>
    <row r="108" spans="2:51" s="14" customFormat="1" ht="10">
      <c r="B108" s="168"/>
      <c r="D108" s="160" t="s">
        <v>200</v>
      </c>
      <c r="E108" s="169" t="s">
        <v>3</v>
      </c>
      <c r="F108" s="170" t="s">
        <v>205</v>
      </c>
      <c r="H108" s="171">
        <v>6.7459999999999996</v>
      </c>
      <c r="I108" s="172"/>
      <c r="L108" s="168"/>
      <c r="M108" s="173"/>
      <c r="N108" s="174"/>
      <c r="O108" s="174"/>
      <c r="P108" s="174"/>
      <c r="Q108" s="174"/>
      <c r="R108" s="174"/>
      <c r="S108" s="174"/>
      <c r="T108" s="175"/>
      <c r="AT108" s="169" t="s">
        <v>200</v>
      </c>
      <c r="AU108" s="169" t="s">
        <v>22</v>
      </c>
      <c r="AV108" s="14" t="s">
        <v>198</v>
      </c>
      <c r="AW108" s="14" t="s">
        <v>41</v>
      </c>
      <c r="AX108" s="14" t="s">
        <v>88</v>
      </c>
      <c r="AY108" s="169" t="s">
        <v>191</v>
      </c>
    </row>
    <row r="109" spans="1:65" s="2" customFormat="1" ht="37.75" customHeight="1">
      <c r="A109" s="35"/>
      <c r="B109" s="145"/>
      <c r="C109" s="146" t="s">
        <v>225</v>
      </c>
      <c r="D109" s="146" t="s">
        <v>193</v>
      </c>
      <c r="E109" s="147" t="s">
        <v>220</v>
      </c>
      <c r="F109" s="148" t="s">
        <v>221</v>
      </c>
      <c r="G109" s="149" t="s">
        <v>222</v>
      </c>
      <c r="H109" s="150">
        <v>246.8</v>
      </c>
      <c r="I109" s="151"/>
      <c r="J109" s="152">
        <f>ROUND(I109*H109,2)</f>
        <v>0</v>
      </c>
      <c r="K109" s="148" t="s">
        <v>197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198</v>
      </c>
      <c r="AT109" s="157" t="s">
        <v>193</v>
      </c>
      <c r="AU109" s="157" t="s">
        <v>22</v>
      </c>
      <c r="AY109" s="19" t="s">
        <v>191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198</v>
      </c>
      <c r="BM109" s="157" t="s">
        <v>889</v>
      </c>
    </row>
    <row r="110" spans="2:51" s="13" customFormat="1" ht="10">
      <c r="B110" s="159"/>
      <c r="D110" s="160" t="s">
        <v>200</v>
      </c>
      <c r="E110" s="161" t="s">
        <v>3</v>
      </c>
      <c r="F110" s="162" t="s">
        <v>890</v>
      </c>
      <c r="H110" s="163">
        <v>130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200</v>
      </c>
      <c r="AU110" s="161" t="s">
        <v>22</v>
      </c>
      <c r="AV110" s="13" t="s">
        <v>22</v>
      </c>
      <c r="AW110" s="13" t="s">
        <v>41</v>
      </c>
      <c r="AX110" s="13" t="s">
        <v>81</v>
      </c>
      <c r="AY110" s="161" t="s">
        <v>191</v>
      </c>
    </row>
    <row r="111" spans="2:51" s="13" customFormat="1" ht="10">
      <c r="B111" s="159"/>
      <c r="D111" s="160" t="s">
        <v>200</v>
      </c>
      <c r="E111" s="161" t="s">
        <v>3</v>
      </c>
      <c r="F111" s="162" t="s">
        <v>891</v>
      </c>
      <c r="H111" s="163">
        <v>116.8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200</v>
      </c>
      <c r="AU111" s="161" t="s">
        <v>22</v>
      </c>
      <c r="AV111" s="13" t="s">
        <v>22</v>
      </c>
      <c r="AW111" s="13" t="s">
        <v>41</v>
      </c>
      <c r="AX111" s="13" t="s">
        <v>81</v>
      </c>
      <c r="AY111" s="161" t="s">
        <v>191</v>
      </c>
    </row>
    <row r="112" spans="2:51" s="14" customFormat="1" ht="10">
      <c r="B112" s="168"/>
      <c r="D112" s="160" t="s">
        <v>200</v>
      </c>
      <c r="E112" s="169" t="s">
        <v>3</v>
      </c>
      <c r="F112" s="170" t="s">
        <v>205</v>
      </c>
      <c r="H112" s="171">
        <v>246.8</v>
      </c>
      <c r="I112" s="172"/>
      <c r="L112" s="168"/>
      <c r="M112" s="173"/>
      <c r="N112" s="174"/>
      <c r="O112" s="174"/>
      <c r="P112" s="174"/>
      <c r="Q112" s="174"/>
      <c r="R112" s="174"/>
      <c r="S112" s="174"/>
      <c r="T112" s="175"/>
      <c r="AT112" s="169" t="s">
        <v>200</v>
      </c>
      <c r="AU112" s="169" t="s">
        <v>22</v>
      </c>
      <c r="AV112" s="14" t="s">
        <v>198</v>
      </c>
      <c r="AW112" s="14" t="s">
        <v>41</v>
      </c>
      <c r="AX112" s="14" t="s">
        <v>88</v>
      </c>
      <c r="AY112" s="169" t="s">
        <v>191</v>
      </c>
    </row>
    <row r="113" spans="1:65" s="2" customFormat="1" ht="37.75" customHeight="1">
      <c r="A113" s="35"/>
      <c r="B113" s="145"/>
      <c r="C113" s="146" t="s">
        <v>232</v>
      </c>
      <c r="D113" s="146" t="s">
        <v>193</v>
      </c>
      <c r="E113" s="147" t="s">
        <v>233</v>
      </c>
      <c r="F113" s="148" t="s">
        <v>234</v>
      </c>
      <c r="G113" s="149" t="s">
        <v>208</v>
      </c>
      <c r="H113" s="150">
        <v>136.15</v>
      </c>
      <c r="I113" s="151"/>
      <c r="J113" s="152">
        <f>ROUND(I113*H113,2)</f>
        <v>0</v>
      </c>
      <c r="K113" s="148" t="s">
        <v>197</v>
      </c>
      <c r="L113" s="36"/>
      <c r="M113" s="153" t="s">
        <v>3</v>
      </c>
      <c r="N113" s="154" t="s">
        <v>52</v>
      </c>
      <c r="O113" s="56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198</v>
      </c>
      <c r="AT113" s="157" t="s">
        <v>193</v>
      </c>
      <c r="AU113" s="157" t="s">
        <v>22</v>
      </c>
      <c r="AY113" s="19" t="s">
        <v>191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198</v>
      </c>
      <c r="BM113" s="157" t="s">
        <v>892</v>
      </c>
    </row>
    <row r="114" spans="1:47" s="2" customFormat="1" ht="18">
      <c r="A114" s="35"/>
      <c r="B114" s="36"/>
      <c r="C114" s="35"/>
      <c r="D114" s="160" t="s">
        <v>229</v>
      </c>
      <c r="E114" s="35"/>
      <c r="F114" s="176" t="s">
        <v>236</v>
      </c>
      <c r="G114" s="35"/>
      <c r="H114" s="35"/>
      <c r="I114" s="177"/>
      <c r="J114" s="35"/>
      <c r="K114" s="35"/>
      <c r="L114" s="36"/>
      <c r="M114" s="178"/>
      <c r="N114" s="179"/>
      <c r="O114" s="56"/>
      <c r="P114" s="56"/>
      <c r="Q114" s="56"/>
      <c r="R114" s="56"/>
      <c r="S114" s="56"/>
      <c r="T114" s="57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9" t="s">
        <v>229</v>
      </c>
      <c r="AU114" s="19" t="s">
        <v>22</v>
      </c>
    </row>
    <row r="115" spans="2:51" s="13" customFormat="1" ht="10">
      <c r="B115" s="159"/>
      <c r="D115" s="160" t="s">
        <v>200</v>
      </c>
      <c r="E115" s="161" t="s">
        <v>3</v>
      </c>
      <c r="F115" s="162" t="s">
        <v>893</v>
      </c>
      <c r="H115" s="163">
        <v>136.15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200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191</v>
      </c>
    </row>
    <row r="116" spans="1:65" s="2" customFormat="1" ht="37.75" customHeight="1">
      <c r="A116" s="35"/>
      <c r="B116" s="145"/>
      <c r="C116" s="146" t="s">
        <v>238</v>
      </c>
      <c r="D116" s="146" t="s">
        <v>193</v>
      </c>
      <c r="E116" s="147" t="s">
        <v>239</v>
      </c>
      <c r="F116" s="148" t="s">
        <v>240</v>
      </c>
      <c r="G116" s="149" t="s">
        <v>208</v>
      </c>
      <c r="H116" s="150">
        <v>682.058</v>
      </c>
      <c r="I116" s="151"/>
      <c r="J116" s="152">
        <f>ROUND(I116*H116,2)</f>
        <v>0</v>
      </c>
      <c r="K116" s="148" t="s">
        <v>197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198</v>
      </c>
      <c r="AT116" s="157" t="s">
        <v>193</v>
      </c>
      <c r="AU116" s="157" t="s">
        <v>22</v>
      </c>
      <c r="AY116" s="19" t="s">
        <v>191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198</v>
      </c>
      <c r="BM116" s="157" t="s">
        <v>894</v>
      </c>
    </row>
    <row r="117" spans="2:51" s="13" customFormat="1" ht="10">
      <c r="B117" s="159"/>
      <c r="D117" s="160" t="s">
        <v>200</v>
      </c>
      <c r="E117" s="161" t="s">
        <v>3</v>
      </c>
      <c r="F117" s="162" t="s">
        <v>895</v>
      </c>
      <c r="H117" s="163">
        <v>642.57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200</v>
      </c>
      <c r="AU117" s="161" t="s">
        <v>22</v>
      </c>
      <c r="AV117" s="13" t="s">
        <v>22</v>
      </c>
      <c r="AW117" s="13" t="s">
        <v>41</v>
      </c>
      <c r="AX117" s="13" t="s">
        <v>81</v>
      </c>
      <c r="AY117" s="161" t="s">
        <v>191</v>
      </c>
    </row>
    <row r="118" spans="2:51" s="13" customFormat="1" ht="10">
      <c r="B118" s="159"/>
      <c r="D118" s="160" t="s">
        <v>200</v>
      </c>
      <c r="E118" s="161" t="s">
        <v>3</v>
      </c>
      <c r="F118" s="162" t="s">
        <v>896</v>
      </c>
      <c r="H118" s="163">
        <v>39.488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200</v>
      </c>
      <c r="AU118" s="161" t="s">
        <v>22</v>
      </c>
      <c r="AV118" s="13" t="s">
        <v>22</v>
      </c>
      <c r="AW118" s="13" t="s">
        <v>41</v>
      </c>
      <c r="AX118" s="13" t="s">
        <v>81</v>
      </c>
      <c r="AY118" s="161" t="s">
        <v>191</v>
      </c>
    </row>
    <row r="119" spans="2:51" s="14" customFormat="1" ht="10">
      <c r="B119" s="168"/>
      <c r="D119" s="160" t="s">
        <v>200</v>
      </c>
      <c r="E119" s="169" t="s">
        <v>3</v>
      </c>
      <c r="F119" s="170" t="s">
        <v>205</v>
      </c>
      <c r="H119" s="171">
        <v>682.058</v>
      </c>
      <c r="I119" s="172"/>
      <c r="L119" s="168"/>
      <c r="M119" s="173"/>
      <c r="N119" s="174"/>
      <c r="O119" s="174"/>
      <c r="P119" s="174"/>
      <c r="Q119" s="174"/>
      <c r="R119" s="174"/>
      <c r="S119" s="174"/>
      <c r="T119" s="175"/>
      <c r="AT119" s="169" t="s">
        <v>200</v>
      </c>
      <c r="AU119" s="169" t="s">
        <v>22</v>
      </c>
      <c r="AV119" s="14" t="s">
        <v>198</v>
      </c>
      <c r="AW119" s="14" t="s">
        <v>41</v>
      </c>
      <c r="AX119" s="14" t="s">
        <v>88</v>
      </c>
      <c r="AY119" s="169" t="s">
        <v>191</v>
      </c>
    </row>
    <row r="120" spans="1:65" s="2" customFormat="1" ht="24.15" customHeight="1">
      <c r="A120" s="35"/>
      <c r="B120" s="145"/>
      <c r="C120" s="146" t="s">
        <v>244</v>
      </c>
      <c r="D120" s="146" t="s">
        <v>193</v>
      </c>
      <c r="E120" s="147" t="s">
        <v>250</v>
      </c>
      <c r="F120" s="148" t="s">
        <v>251</v>
      </c>
      <c r="G120" s="149" t="s">
        <v>252</v>
      </c>
      <c r="H120" s="150">
        <v>1364.12</v>
      </c>
      <c r="I120" s="151"/>
      <c r="J120" s="152">
        <f>ROUND(I120*H120,2)</f>
        <v>0</v>
      </c>
      <c r="K120" s="148" t="s">
        <v>197</v>
      </c>
      <c r="L120" s="36"/>
      <c r="M120" s="153" t="s">
        <v>3</v>
      </c>
      <c r="N120" s="154" t="s">
        <v>52</v>
      </c>
      <c r="O120" s="56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198</v>
      </c>
      <c r="AT120" s="157" t="s">
        <v>193</v>
      </c>
      <c r="AU120" s="157" t="s">
        <v>22</v>
      </c>
      <c r="AY120" s="19" t="s">
        <v>191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198</v>
      </c>
      <c r="BM120" s="157" t="s">
        <v>897</v>
      </c>
    </row>
    <row r="121" spans="2:51" s="13" customFormat="1" ht="10">
      <c r="B121" s="159"/>
      <c r="D121" s="160" t="s">
        <v>200</v>
      </c>
      <c r="E121" s="161" t="s">
        <v>3</v>
      </c>
      <c r="F121" s="162" t="s">
        <v>898</v>
      </c>
      <c r="H121" s="163">
        <v>1364.12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200</v>
      </c>
      <c r="AU121" s="161" t="s">
        <v>22</v>
      </c>
      <c r="AV121" s="13" t="s">
        <v>22</v>
      </c>
      <c r="AW121" s="13" t="s">
        <v>41</v>
      </c>
      <c r="AX121" s="13" t="s">
        <v>88</v>
      </c>
      <c r="AY121" s="161" t="s">
        <v>191</v>
      </c>
    </row>
    <row r="122" spans="1:65" s="2" customFormat="1" ht="24.15" customHeight="1">
      <c r="A122" s="35"/>
      <c r="B122" s="145"/>
      <c r="C122" s="146" t="s">
        <v>249</v>
      </c>
      <c r="D122" s="146" t="s">
        <v>193</v>
      </c>
      <c r="E122" s="147" t="s">
        <v>899</v>
      </c>
      <c r="F122" s="148" t="s">
        <v>900</v>
      </c>
      <c r="G122" s="149" t="s">
        <v>208</v>
      </c>
      <c r="H122" s="150">
        <v>6.056</v>
      </c>
      <c r="I122" s="151"/>
      <c r="J122" s="152">
        <f>ROUND(I122*H122,2)</f>
        <v>0</v>
      </c>
      <c r="K122" s="148" t="s">
        <v>197</v>
      </c>
      <c r="L122" s="36"/>
      <c r="M122" s="153" t="s">
        <v>3</v>
      </c>
      <c r="N122" s="154" t="s">
        <v>52</v>
      </c>
      <c r="O122" s="56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198</v>
      </c>
      <c r="AT122" s="157" t="s">
        <v>193</v>
      </c>
      <c r="AU122" s="157" t="s">
        <v>22</v>
      </c>
      <c r="AY122" s="19" t="s">
        <v>191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9" t="s">
        <v>88</v>
      </c>
      <c r="BK122" s="158">
        <f>ROUND(I122*H122,2)</f>
        <v>0</v>
      </c>
      <c r="BL122" s="19" t="s">
        <v>198</v>
      </c>
      <c r="BM122" s="157" t="s">
        <v>901</v>
      </c>
    </row>
    <row r="123" spans="2:51" s="13" customFormat="1" ht="10">
      <c r="B123" s="159"/>
      <c r="D123" s="160" t="s">
        <v>200</v>
      </c>
      <c r="E123" s="161" t="s">
        <v>3</v>
      </c>
      <c r="F123" s="162" t="s">
        <v>902</v>
      </c>
      <c r="H123" s="163">
        <v>11.827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200</v>
      </c>
      <c r="AU123" s="161" t="s">
        <v>22</v>
      </c>
      <c r="AV123" s="13" t="s">
        <v>22</v>
      </c>
      <c r="AW123" s="13" t="s">
        <v>41</v>
      </c>
      <c r="AX123" s="13" t="s">
        <v>81</v>
      </c>
      <c r="AY123" s="161" t="s">
        <v>191</v>
      </c>
    </row>
    <row r="124" spans="2:51" s="13" customFormat="1" ht="10">
      <c r="B124" s="159"/>
      <c r="D124" s="160" t="s">
        <v>200</v>
      </c>
      <c r="E124" s="161" t="s">
        <v>3</v>
      </c>
      <c r="F124" s="162" t="s">
        <v>903</v>
      </c>
      <c r="H124" s="163">
        <v>-0.512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200</v>
      </c>
      <c r="AU124" s="161" t="s">
        <v>22</v>
      </c>
      <c r="AV124" s="13" t="s">
        <v>22</v>
      </c>
      <c r="AW124" s="13" t="s">
        <v>41</v>
      </c>
      <c r="AX124" s="13" t="s">
        <v>81</v>
      </c>
      <c r="AY124" s="161" t="s">
        <v>191</v>
      </c>
    </row>
    <row r="125" spans="2:51" s="13" customFormat="1" ht="10">
      <c r="B125" s="159"/>
      <c r="D125" s="160" t="s">
        <v>200</v>
      </c>
      <c r="E125" s="161" t="s">
        <v>3</v>
      </c>
      <c r="F125" s="162" t="s">
        <v>904</v>
      </c>
      <c r="H125" s="163">
        <v>-5.259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200</v>
      </c>
      <c r="AU125" s="161" t="s">
        <v>22</v>
      </c>
      <c r="AV125" s="13" t="s">
        <v>22</v>
      </c>
      <c r="AW125" s="13" t="s">
        <v>41</v>
      </c>
      <c r="AX125" s="13" t="s">
        <v>81</v>
      </c>
      <c r="AY125" s="161" t="s">
        <v>191</v>
      </c>
    </row>
    <row r="126" spans="2:51" s="14" customFormat="1" ht="10">
      <c r="B126" s="168"/>
      <c r="D126" s="160" t="s">
        <v>200</v>
      </c>
      <c r="E126" s="169" t="s">
        <v>3</v>
      </c>
      <c r="F126" s="170" t="s">
        <v>205</v>
      </c>
      <c r="H126" s="171">
        <v>6.055999999999999</v>
      </c>
      <c r="I126" s="172"/>
      <c r="L126" s="168"/>
      <c r="M126" s="173"/>
      <c r="N126" s="174"/>
      <c r="O126" s="174"/>
      <c r="P126" s="174"/>
      <c r="Q126" s="174"/>
      <c r="R126" s="174"/>
      <c r="S126" s="174"/>
      <c r="T126" s="175"/>
      <c r="AT126" s="169" t="s">
        <v>200</v>
      </c>
      <c r="AU126" s="169" t="s">
        <v>22</v>
      </c>
      <c r="AV126" s="14" t="s">
        <v>198</v>
      </c>
      <c r="AW126" s="14" t="s">
        <v>41</v>
      </c>
      <c r="AX126" s="14" t="s">
        <v>88</v>
      </c>
      <c r="AY126" s="169" t="s">
        <v>191</v>
      </c>
    </row>
    <row r="127" spans="1:65" s="2" customFormat="1" ht="14.4" customHeight="1">
      <c r="A127" s="35"/>
      <c r="B127" s="145"/>
      <c r="C127" s="146" t="s">
        <v>255</v>
      </c>
      <c r="D127" s="146" t="s">
        <v>193</v>
      </c>
      <c r="E127" s="147" t="s">
        <v>270</v>
      </c>
      <c r="F127" s="148" t="s">
        <v>271</v>
      </c>
      <c r="G127" s="149" t="s">
        <v>196</v>
      </c>
      <c r="H127" s="150">
        <v>884.988</v>
      </c>
      <c r="I127" s="151"/>
      <c r="J127" s="152">
        <f>ROUND(I127*H127,2)</f>
        <v>0</v>
      </c>
      <c r="K127" s="148" t="s">
        <v>197</v>
      </c>
      <c r="L127" s="36"/>
      <c r="M127" s="153" t="s">
        <v>3</v>
      </c>
      <c r="N127" s="154" t="s">
        <v>52</v>
      </c>
      <c r="O127" s="56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198</v>
      </c>
      <c r="AT127" s="157" t="s">
        <v>193</v>
      </c>
      <c r="AU127" s="157" t="s">
        <v>22</v>
      </c>
      <c r="AY127" s="19" t="s">
        <v>191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198</v>
      </c>
      <c r="BM127" s="157" t="s">
        <v>905</v>
      </c>
    </row>
    <row r="128" spans="1:47" s="2" customFormat="1" ht="18">
      <c r="A128" s="35"/>
      <c r="B128" s="36"/>
      <c r="C128" s="35"/>
      <c r="D128" s="160" t="s">
        <v>229</v>
      </c>
      <c r="E128" s="35"/>
      <c r="F128" s="176" t="s">
        <v>518</v>
      </c>
      <c r="G128" s="35"/>
      <c r="H128" s="35"/>
      <c r="I128" s="177"/>
      <c r="J128" s="35"/>
      <c r="K128" s="35"/>
      <c r="L128" s="36"/>
      <c r="M128" s="178"/>
      <c r="N128" s="179"/>
      <c r="O128" s="56"/>
      <c r="P128" s="56"/>
      <c r="Q128" s="56"/>
      <c r="R128" s="56"/>
      <c r="S128" s="56"/>
      <c r="T128" s="57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9" t="s">
        <v>229</v>
      </c>
      <c r="AU128" s="19" t="s">
        <v>22</v>
      </c>
    </row>
    <row r="129" spans="2:51" s="13" customFormat="1" ht="10">
      <c r="B129" s="159"/>
      <c r="D129" s="160" t="s">
        <v>200</v>
      </c>
      <c r="E129" s="161" t="s">
        <v>3</v>
      </c>
      <c r="F129" s="162" t="s">
        <v>906</v>
      </c>
      <c r="H129" s="163">
        <v>884.988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200</v>
      </c>
      <c r="AU129" s="161" t="s">
        <v>22</v>
      </c>
      <c r="AV129" s="13" t="s">
        <v>22</v>
      </c>
      <c r="AW129" s="13" t="s">
        <v>41</v>
      </c>
      <c r="AX129" s="13" t="s">
        <v>88</v>
      </c>
      <c r="AY129" s="161" t="s">
        <v>191</v>
      </c>
    </row>
    <row r="130" spans="1:65" s="2" customFormat="1" ht="24.15" customHeight="1">
      <c r="A130" s="35"/>
      <c r="B130" s="145"/>
      <c r="C130" s="146" t="s">
        <v>263</v>
      </c>
      <c r="D130" s="146" t="s">
        <v>193</v>
      </c>
      <c r="E130" s="147" t="s">
        <v>282</v>
      </c>
      <c r="F130" s="148" t="s">
        <v>283</v>
      </c>
      <c r="G130" s="149" t="s">
        <v>196</v>
      </c>
      <c r="H130" s="150">
        <v>907.667</v>
      </c>
      <c r="I130" s="151"/>
      <c r="J130" s="152">
        <f>ROUND(I130*H130,2)</f>
        <v>0</v>
      </c>
      <c r="K130" s="148" t="s">
        <v>197</v>
      </c>
      <c r="L130" s="36"/>
      <c r="M130" s="153" t="s">
        <v>3</v>
      </c>
      <c r="N130" s="154" t="s">
        <v>52</v>
      </c>
      <c r="O130" s="56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7" t="s">
        <v>198</v>
      </c>
      <c r="AT130" s="157" t="s">
        <v>193</v>
      </c>
      <c r="AU130" s="157" t="s">
        <v>22</v>
      </c>
      <c r="AY130" s="19" t="s">
        <v>191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88</v>
      </c>
      <c r="BK130" s="158">
        <f>ROUND(I130*H130,2)</f>
        <v>0</v>
      </c>
      <c r="BL130" s="19" t="s">
        <v>198</v>
      </c>
      <c r="BM130" s="157" t="s">
        <v>907</v>
      </c>
    </row>
    <row r="131" spans="2:51" s="13" customFormat="1" ht="10">
      <c r="B131" s="159"/>
      <c r="D131" s="160" t="s">
        <v>200</v>
      </c>
      <c r="E131" s="161" t="s">
        <v>3</v>
      </c>
      <c r="F131" s="162" t="s">
        <v>908</v>
      </c>
      <c r="H131" s="163">
        <v>907.667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200</v>
      </c>
      <c r="AU131" s="161" t="s">
        <v>22</v>
      </c>
      <c r="AV131" s="13" t="s">
        <v>22</v>
      </c>
      <c r="AW131" s="13" t="s">
        <v>41</v>
      </c>
      <c r="AX131" s="13" t="s">
        <v>88</v>
      </c>
      <c r="AY131" s="161" t="s">
        <v>191</v>
      </c>
    </row>
    <row r="132" spans="2:63" s="12" customFormat="1" ht="22.75" customHeight="1">
      <c r="B132" s="132"/>
      <c r="D132" s="133" t="s">
        <v>80</v>
      </c>
      <c r="E132" s="143" t="s">
        <v>22</v>
      </c>
      <c r="F132" s="143" t="s">
        <v>286</v>
      </c>
      <c r="I132" s="135"/>
      <c r="J132" s="144">
        <f>BK132</f>
        <v>0</v>
      </c>
      <c r="L132" s="132"/>
      <c r="M132" s="137"/>
      <c r="N132" s="138"/>
      <c r="O132" s="138"/>
      <c r="P132" s="139">
        <f>SUM(P133:P150)</f>
        <v>0</v>
      </c>
      <c r="Q132" s="138"/>
      <c r="R132" s="139">
        <f>SUM(R133:R150)</f>
        <v>301.63683821</v>
      </c>
      <c r="S132" s="138"/>
      <c r="T132" s="140">
        <f>SUM(T133:T150)</f>
        <v>0</v>
      </c>
      <c r="AR132" s="133" t="s">
        <v>88</v>
      </c>
      <c r="AT132" s="141" t="s">
        <v>80</v>
      </c>
      <c r="AU132" s="141" t="s">
        <v>88</v>
      </c>
      <c r="AY132" s="133" t="s">
        <v>191</v>
      </c>
      <c r="BK132" s="142">
        <f>SUM(BK133:BK150)</f>
        <v>0</v>
      </c>
    </row>
    <row r="133" spans="1:65" s="2" customFormat="1" ht="24.15" customHeight="1">
      <c r="A133" s="35"/>
      <c r="B133" s="145"/>
      <c r="C133" s="146" t="s">
        <v>269</v>
      </c>
      <c r="D133" s="146" t="s">
        <v>193</v>
      </c>
      <c r="E133" s="147" t="s">
        <v>288</v>
      </c>
      <c r="F133" s="148" t="s">
        <v>289</v>
      </c>
      <c r="G133" s="149" t="s">
        <v>196</v>
      </c>
      <c r="H133" s="150">
        <v>116.243</v>
      </c>
      <c r="I133" s="151"/>
      <c r="J133" s="152">
        <f>ROUND(I133*H133,2)</f>
        <v>0</v>
      </c>
      <c r="K133" s="148" t="s">
        <v>197</v>
      </c>
      <c r="L133" s="36"/>
      <c r="M133" s="153" t="s">
        <v>3</v>
      </c>
      <c r="N133" s="154" t="s">
        <v>52</v>
      </c>
      <c r="O133" s="56"/>
      <c r="P133" s="155">
        <f>O133*H133</f>
        <v>0</v>
      </c>
      <c r="Q133" s="155">
        <v>0.00017</v>
      </c>
      <c r="R133" s="155">
        <f>Q133*H133</f>
        <v>0.01976131</v>
      </c>
      <c r="S133" s="155">
        <v>0</v>
      </c>
      <c r="T133" s="15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57" t="s">
        <v>198</v>
      </c>
      <c r="AT133" s="157" t="s">
        <v>193</v>
      </c>
      <c r="AU133" s="157" t="s">
        <v>22</v>
      </c>
      <c r="AY133" s="19" t="s">
        <v>191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9" t="s">
        <v>88</v>
      </c>
      <c r="BK133" s="158">
        <f>ROUND(I133*H133,2)</f>
        <v>0</v>
      </c>
      <c r="BL133" s="19" t="s">
        <v>198</v>
      </c>
      <c r="BM133" s="157" t="s">
        <v>909</v>
      </c>
    </row>
    <row r="134" spans="2:51" s="13" customFormat="1" ht="10">
      <c r="B134" s="159"/>
      <c r="D134" s="160" t="s">
        <v>200</v>
      </c>
      <c r="E134" s="161" t="s">
        <v>3</v>
      </c>
      <c r="F134" s="162" t="s">
        <v>910</v>
      </c>
      <c r="H134" s="163">
        <v>116.243</v>
      </c>
      <c r="I134" s="164"/>
      <c r="L134" s="159"/>
      <c r="M134" s="165"/>
      <c r="N134" s="166"/>
      <c r="O134" s="166"/>
      <c r="P134" s="166"/>
      <c r="Q134" s="166"/>
      <c r="R134" s="166"/>
      <c r="S134" s="166"/>
      <c r="T134" s="167"/>
      <c r="AT134" s="161" t="s">
        <v>200</v>
      </c>
      <c r="AU134" s="161" t="s">
        <v>22</v>
      </c>
      <c r="AV134" s="13" t="s">
        <v>22</v>
      </c>
      <c r="AW134" s="13" t="s">
        <v>41</v>
      </c>
      <c r="AX134" s="13" t="s">
        <v>88</v>
      </c>
      <c r="AY134" s="161" t="s">
        <v>191</v>
      </c>
    </row>
    <row r="135" spans="1:65" s="2" customFormat="1" ht="14.4" customHeight="1">
      <c r="A135" s="35"/>
      <c r="B135" s="145"/>
      <c r="C135" s="180" t="s">
        <v>281</v>
      </c>
      <c r="D135" s="180" t="s">
        <v>264</v>
      </c>
      <c r="E135" s="181" t="s">
        <v>292</v>
      </c>
      <c r="F135" s="182" t="s">
        <v>293</v>
      </c>
      <c r="G135" s="183" t="s">
        <v>196</v>
      </c>
      <c r="H135" s="184">
        <v>127.867</v>
      </c>
      <c r="I135" s="185"/>
      <c r="J135" s="186">
        <f>ROUND(I135*H135,2)</f>
        <v>0</v>
      </c>
      <c r="K135" s="182" t="s">
        <v>197</v>
      </c>
      <c r="L135" s="187"/>
      <c r="M135" s="188" t="s">
        <v>3</v>
      </c>
      <c r="N135" s="189" t="s">
        <v>52</v>
      </c>
      <c r="O135" s="56"/>
      <c r="P135" s="155">
        <f>O135*H135</f>
        <v>0</v>
      </c>
      <c r="Q135" s="155">
        <v>0.0006</v>
      </c>
      <c r="R135" s="155">
        <f>Q135*H135</f>
        <v>0.0767202</v>
      </c>
      <c r="S135" s="155">
        <v>0</v>
      </c>
      <c r="T135" s="15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57" t="s">
        <v>244</v>
      </c>
      <c r="AT135" s="157" t="s">
        <v>264</v>
      </c>
      <c r="AU135" s="157" t="s">
        <v>22</v>
      </c>
      <c r="AY135" s="19" t="s">
        <v>191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9" t="s">
        <v>88</v>
      </c>
      <c r="BK135" s="158">
        <f>ROUND(I135*H135,2)</f>
        <v>0</v>
      </c>
      <c r="BL135" s="19" t="s">
        <v>198</v>
      </c>
      <c r="BM135" s="157" t="s">
        <v>911</v>
      </c>
    </row>
    <row r="136" spans="2:51" s="13" customFormat="1" ht="10">
      <c r="B136" s="159"/>
      <c r="D136" s="160" t="s">
        <v>200</v>
      </c>
      <c r="E136" s="161" t="s">
        <v>3</v>
      </c>
      <c r="F136" s="162" t="s">
        <v>912</v>
      </c>
      <c r="H136" s="163">
        <v>127.867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200</v>
      </c>
      <c r="AU136" s="161" t="s">
        <v>22</v>
      </c>
      <c r="AV136" s="13" t="s">
        <v>22</v>
      </c>
      <c r="AW136" s="13" t="s">
        <v>41</v>
      </c>
      <c r="AX136" s="13" t="s">
        <v>88</v>
      </c>
      <c r="AY136" s="161" t="s">
        <v>191</v>
      </c>
    </row>
    <row r="137" spans="1:65" s="2" customFormat="1" ht="24.15" customHeight="1">
      <c r="A137" s="35"/>
      <c r="B137" s="145"/>
      <c r="C137" s="146" t="s">
        <v>287</v>
      </c>
      <c r="D137" s="146" t="s">
        <v>193</v>
      </c>
      <c r="E137" s="147" t="s">
        <v>913</v>
      </c>
      <c r="F137" s="148" t="s">
        <v>914</v>
      </c>
      <c r="G137" s="149" t="s">
        <v>222</v>
      </c>
      <c r="H137" s="150">
        <v>41</v>
      </c>
      <c r="I137" s="151"/>
      <c r="J137" s="152">
        <f>ROUND(I137*H137,2)</f>
        <v>0</v>
      </c>
      <c r="K137" s="148" t="s">
        <v>197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0.20477</v>
      </c>
      <c r="R137" s="155">
        <f>Q137*H137</f>
        <v>8.395570000000001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198</v>
      </c>
      <c r="AT137" s="157" t="s">
        <v>193</v>
      </c>
      <c r="AU137" s="157" t="s">
        <v>22</v>
      </c>
      <c r="AY137" s="19" t="s">
        <v>191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198</v>
      </c>
      <c r="BM137" s="157" t="s">
        <v>915</v>
      </c>
    </row>
    <row r="138" spans="2:51" s="13" customFormat="1" ht="10">
      <c r="B138" s="159"/>
      <c r="D138" s="160" t="s">
        <v>200</v>
      </c>
      <c r="E138" s="161" t="s">
        <v>3</v>
      </c>
      <c r="F138" s="162" t="s">
        <v>916</v>
      </c>
      <c r="H138" s="163">
        <v>41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200</v>
      </c>
      <c r="AU138" s="161" t="s">
        <v>22</v>
      </c>
      <c r="AV138" s="13" t="s">
        <v>22</v>
      </c>
      <c r="AW138" s="13" t="s">
        <v>41</v>
      </c>
      <c r="AX138" s="13" t="s">
        <v>88</v>
      </c>
      <c r="AY138" s="161" t="s">
        <v>191</v>
      </c>
    </row>
    <row r="139" spans="1:65" s="2" customFormat="1" ht="24.15" customHeight="1">
      <c r="A139" s="35"/>
      <c r="B139" s="145"/>
      <c r="C139" s="146" t="s">
        <v>9</v>
      </c>
      <c r="D139" s="146" t="s">
        <v>193</v>
      </c>
      <c r="E139" s="147" t="s">
        <v>917</v>
      </c>
      <c r="F139" s="148" t="s">
        <v>918</v>
      </c>
      <c r="G139" s="149" t="s">
        <v>222</v>
      </c>
      <c r="H139" s="150">
        <v>98</v>
      </c>
      <c r="I139" s="151"/>
      <c r="J139" s="152">
        <f>ROUND(I139*H139,2)</f>
        <v>0</v>
      </c>
      <c r="K139" s="148" t="s">
        <v>3</v>
      </c>
      <c r="L139" s="36"/>
      <c r="M139" s="153" t="s">
        <v>3</v>
      </c>
      <c r="N139" s="154" t="s">
        <v>52</v>
      </c>
      <c r="O139" s="56"/>
      <c r="P139" s="155">
        <f>O139*H139</f>
        <v>0</v>
      </c>
      <c r="Q139" s="155">
        <v>0.20477</v>
      </c>
      <c r="R139" s="155">
        <f>Q139*H139</f>
        <v>20.06746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198</v>
      </c>
      <c r="AT139" s="157" t="s">
        <v>193</v>
      </c>
      <c r="AU139" s="157" t="s">
        <v>22</v>
      </c>
      <c r="AY139" s="19" t="s">
        <v>191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198</v>
      </c>
      <c r="BM139" s="157" t="s">
        <v>919</v>
      </c>
    </row>
    <row r="140" spans="2:51" s="13" customFormat="1" ht="10">
      <c r="B140" s="159"/>
      <c r="D140" s="160" t="s">
        <v>200</v>
      </c>
      <c r="E140" s="161" t="s">
        <v>3</v>
      </c>
      <c r="F140" s="162" t="s">
        <v>920</v>
      </c>
      <c r="H140" s="163">
        <v>98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200</v>
      </c>
      <c r="AU140" s="161" t="s">
        <v>22</v>
      </c>
      <c r="AV140" s="13" t="s">
        <v>22</v>
      </c>
      <c r="AW140" s="13" t="s">
        <v>41</v>
      </c>
      <c r="AX140" s="13" t="s">
        <v>88</v>
      </c>
      <c r="AY140" s="161" t="s">
        <v>191</v>
      </c>
    </row>
    <row r="141" spans="1:65" s="2" customFormat="1" ht="24.15" customHeight="1">
      <c r="A141" s="35"/>
      <c r="B141" s="145"/>
      <c r="C141" s="146" t="s">
        <v>296</v>
      </c>
      <c r="D141" s="146" t="s">
        <v>193</v>
      </c>
      <c r="E141" s="147" t="s">
        <v>297</v>
      </c>
      <c r="F141" s="148" t="s">
        <v>298</v>
      </c>
      <c r="G141" s="149" t="s">
        <v>222</v>
      </c>
      <c r="H141" s="150">
        <v>116.8</v>
      </c>
      <c r="I141" s="151"/>
      <c r="J141" s="152">
        <f>ROUND(I141*H141,2)</f>
        <v>0</v>
      </c>
      <c r="K141" s="148" t="s">
        <v>197</v>
      </c>
      <c r="L141" s="36"/>
      <c r="M141" s="153" t="s">
        <v>3</v>
      </c>
      <c r="N141" s="154" t="s">
        <v>52</v>
      </c>
      <c r="O141" s="56"/>
      <c r="P141" s="155">
        <f>O141*H141</f>
        <v>0</v>
      </c>
      <c r="Q141" s="155">
        <v>0.27411</v>
      </c>
      <c r="R141" s="155">
        <f>Q141*H141</f>
        <v>32.016048000000005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198</v>
      </c>
      <c r="AT141" s="157" t="s">
        <v>193</v>
      </c>
      <c r="AU141" s="157" t="s">
        <v>22</v>
      </c>
      <c r="AY141" s="19" t="s">
        <v>191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88</v>
      </c>
      <c r="BK141" s="158">
        <f>ROUND(I141*H141,2)</f>
        <v>0</v>
      </c>
      <c r="BL141" s="19" t="s">
        <v>198</v>
      </c>
      <c r="BM141" s="157" t="s">
        <v>921</v>
      </c>
    </row>
    <row r="142" spans="2:51" s="13" customFormat="1" ht="10">
      <c r="B142" s="159"/>
      <c r="D142" s="160" t="s">
        <v>200</v>
      </c>
      <c r="E142" s="161" t="s">
        <v>3</v>
      </c>
      <c r="F142" s="162" t="s">
        <v>891</v>
      </c>
      <c r="H142" s="163">
        <v>116.8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200</v>
      </c>
      <c r="AU142" s="161" t="s">
        <v>22</v>
      </c>
      <c r="AV142" s="13" t="s">
        <v>22</v>
      </c>
      <c r="AW142" s="13" t="s">
        <v>41</v>
      </c>
      <c r="AX142" s="13" t="s">
        <v>88</v>
      </c>
      <c r="AY142" s="161" t="s">
        <v>191</v>
      </c>
    </row>
    <row r="143" spans="1:65" s="2" customFormat="1" ht="14.4" customHeight="1">
      <c r="A143" s="35"/>
      <c r="B143" s="145"/>
      <c r="C143" s="146" t="s">
        <v>301</v>
      </c>
      <c r="D143" s="146" t="s">
        <v>193</v>
      </c>
      <c r="E143" s="147" t="s">
        <v>922</v>
      </c>
      <c r="F143" s="148" t="s">
        <v>923</v>
      </c>
      <c r="G143" s="149" t="s">
        <v>208</v>
      </c>
      <c r="H143" s="150">
        <v>52.99</v>
      </c>
      <c r="I143" s="151"/>
      <c r="J143" s="152">
        <f>ROUND(I143*H143,2)</f>
        <v>0</v>
      </c>
      <c r="K143" s="148" t="s">
        <v>197</v>
      </c>
      <c r="L143" s="36"/>
      <c r="M143" s="153" t="s">
        <v>3</v>
      </c>
      <c r="N143" s="154" t="s">
        <v>52</v>
      </c>
      <c r="O143" s="56"/>
      <c r="P143" s="155">
        <f>O143*H143</f>
        <v>0</v>
      </c>
      <c r="Q143" s="155">
        <v>2.45329</v>
      </c>
      <c r="R143" s="155">
        <f>Q143*H143</f>
        <v>129.9998371</v>
      </c>
      <c r="S143" s="155">
        <v>0</v>
      </c>
      <c r="T143" s="15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7" t="s">
        <v>198</v>
      </c>
      <c r="AT143" s="157" t="s">
        <v>193</v>
      </c>
      <c r="AU143" s="157" t="s">
        <v>22</v>
      </c>
      <c r="AY143" s="19" t="s">
        <v>191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9" t="s">
        <v>88</v>
      </c>
      <c r="BK143" s="158">
        <f>ROUND(I143*H143,2)</f>
        <v>0</v>
      </c>
      <c r="BL143" s="19" t="s">
        <v>198</v>
      </c>
      <c r="BM143" s="157" t="s">
        <v>924</v>
      </c>
    </row>
    <row r="144" spans="2:51" s="13" customFormat="1" ht="10">
      <c r="B144" s="159"/>
      <c r="D144" s="160" t="s">
        <v>200</v>
      </c>
      <c r="E144" s="161" t="s">
        <v>3</v>
      </c>
      <c r="F144" s="162" t="s">
        <v>925</v>
      </c>
      <c r="H144" s="163">
        <v>52.99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200</v>
      </c>
      <c r="AU144" s="161" t="s">
        <v>22</v>
      </c>
      <c r="AV144" s="13" t="s">
        <v>22</v>
      </c>
      <c r="AW144" s="13" t="s">
        <v>41</v>
      </c>
      <c r="AX144" s="13" t="s">
        <v>88</v>
      </c>
      <c r="AY144" s="161" t="s">
        <v>191</v>
      </c>
    </row>
    <row r="145" spans="1:65" s="2" customFormat="1" ht="14.4" customHeight="1">
      <c r="A145" s="35"/>
      <c r="B145" s="145"/>
      <c r="C145" s="146" t="s">
        <v>306</v>
      </c>
      <c r="D145" s="146" t="s">
        <v>193</v>
      </c>
      <c r="E145" s="147" t="s">
        <v>926</v>
      </c>
      <c r="F145" s="148" t="s">
        <v>927</v>
      </c>
      <c r="G145" s="149" t="s">
        <v>208</v>
      </c>
      <c r="H145" s="150">
        <v>44.16</v>
      </c>
      <c r="I145" s="151"/>
      <c r="J145" s="152">
        <f>ROUND(I145*H145,2)</f>
        <v>0</v>
      </c>
      <c r="K145" s="148" t="s">
        <v>197</v>
      </c>
      <c r="L145" s="36"/>
      <c r="M145" s="153" t="s">
        <v>3</v>
      </c>
      <c r="N145" s="154" t="s">
        <v>52</v>
      </c>
      <c r="O145" s="56"/>
      <c r="P145" s="155">
        <f>O145*H145</f>
        <v>0</v>
      </c>
      <c r="Q145" s="155">
        <v>2.45329</v>
      </c>
      <c r="R145" s="155">
        <f>Q145*H145</f>
        <v>108.3372864</v>
      </c>
      <c r="S145" s="155">
        <v>0</v>
      </c>
      <c r="T145" s="15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57" t="s">
        <v>198</v>
      </c>
      <c r="AT145" s="157" t="s">
        <v>193</v>
      </c>
      <c r="AU145" s="157" t="s">
        <v>22</v>
      </c>
      <c r="AY145" s="19" t="s">
        <v>191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9" t="s">
        <v>88</v>
      </c>
      <c r="BK145" s="158">
        <f>ROUND(I145*H145,2)</f>
        <v>0</v>
      </c>
      <c r="BL145" s="19" t="s">
        <v>198</v>
      </c>
      <c r="BM145" s="157" t="s">
        <v>928</v>
      </c>
    </row>
    <row r="146" spans="2:51" s="13" customFormat="1" ht="10">
      <c r="B146" s="159"/>
      <c r="D146" s="160" t="s">
        <v>200</v>
      </c>
      <c r="E146" s="161" t="s">
        <v>3</v>
      </c>
      <c r="F146" s="162" t="s">
        <v>929</v>
      </c>
      <c r="H146" s="163">
        <v>44.16</v>
      </c>
      <c r="I146" s="164"/>
      <c r="L146" s="159"/>
      <c r="M146" s="165"/>
      <c r="N146" s="166"/>
      <c r="O146" s="166"/>
      <c r="P146" s="166"/>
      <c r="Q146" s="166"/>
      <c r="R146" s="166"/>
      <c r="S146" s="166"/>
      <c r="T146" s="167"/>
      <c r="AT146" s="161" t="s">
        <v>200</v>
      </c>
      <c r="AU146" s="161" t="s">
        <v>22</v>
      </c>
      <c r="AV146" s="13" t="s">
        <v>22</v>
      </c>
      <c r="AW146" s="13" t="s">
        <v>41</v>
      </c>
      <c r="AX146" s="13" t="s">
        <v>88</v>
      </c>
      <c r="AY146" s="161" t="s">
        <v>191</v>
      </c>
    </row>
    <row r="147" spans="1:65" s="2" customFormat="1" ht="14.4" customHeight="1">
      <c r="A147" s="35"/>
      <c r="B147" s="145"/>
      <c r="C147" s="146" t="s">
        <v>310</v>
      </c>
      <c r="D147" s="146" t="s">
        <v>193</v>
      </c>
      <c r="E147" s="147" t="s">
        <v>930</v>
      </c>
      <c r="F147" s="148" t="s">
        <v>931</v>
      </c>
      <c r="G147" s="149" t="s">
        <v>196</v>
      </c>
      <c r="H147" s="150">
        <v>140</v>
      </c>
      <c r="I147" s="151"/>
      <c r="J147" s="152">
        <f>ROUND(I147*H147,2)</f>
        <v>0</v>
      </c>
      <c r="K147" s="148" t="s">
        <v>197</v>
      </c>
      <c r="L147" s="36"/>
      <c r="M147" s="153" t="s">
        <v>3</v>
      </c>
      <c r="N147" s="154" t="s">
        <v>52</v>
      </c>
      <c r="O147" s="56"/>
      <c r="P147" s="155">
        <f>O147*H147</f>
        <v>0</v>
      </c>
      <c r="Q147" s="155">
        <v>0.00275</v>
      </c>
      <c r="R147" s="155">
        <f>Q147*H147</f>
        <v>0.38499999999999995</v>
      </c>
      <c r="S147" s="155">
        <v>0</v>
      </c>
      <c r="T147" s="15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198</v>
      </c>
      <c r="AT147" s="157" t="s">
        <v>193</v>
      </c>
      <c r="AU147" s="157" t="s">
        <v>22</v>
      </c>
      <c r="AY147" s="19" t="s">
        <v>191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88</v>
      </c>
      <c r="BK147" s="158">
        <f>ROUND(I147*H147,2)</f>
        <v>0</v>
      </c>
      <c r="BL147" s="19" t="s">
        <v>198</v>
      </c>
      <c r="BM147" s="157" t="s">
        <v>932</v>
      </c>
    </row>
    <row r="148" spans="1:65" s="2" customFormat="1" ht="14.4" customHeight="1">
      <c r="A148" s="35"/>
      <c r="B148" s="145"/>
      <c r="C148" s="146" t="s">
        <v>315</v>
      </c>
      <c r="D148" s="146" t="s">
        <v>193</v>
      </c>
      <c r="E148" s="147" t="s">
        <v>933</v>
      </c>
      <c r="F148" s="148" t="s">
        <v>934</v>
      </c>
      <c r="G148" s="149" t="s">
        <v>196</v>
      </c>
      <c r="H148" s="150">
        <v>140</v>
      </c>
      <c r="I148" s="151"/>
      <c r="J148" s="152">
        <f>ROUND(I148*H148,2)</f>
        <v>0</v>
      </c>
      <c r="K148" s="148" t="s">
        <v>197</v>
      </c>
      <c r="L148" s="36"/>
      <c r="M148" s="153" t="s">
        <v>3</v>
      </c>
      <c r="N148" s="154" t="s">
        <v>52</v>
      </c>
      <c r="O148" s="56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198</v>
      </c>
      <c r="AT148" s="157" t="s">
        <v>193</v>
      </c>
      <c r="AU148" s="157" t="s">
        <v>22</v>
      </c>
      <c r="AY148" s="19" t="s">
        <v>191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88</v>
      </c>
      <c r="BK148" s="158">
        <f>ROUND(I148*H148,2)</f>
        <v>0</v>
      </c>
      <c r="BL148" s="19" t="s">
        <v>198</v>
      </c>
      <c r="BM148" s="157" t="s">
        <v>935</v>
      </c>
    </row>
    <row r="149" spans="1:65" s="2" customFormat="1" ht="24.15" customHeight="1">
      <c r="A149" s="35"/>
      <c r="B149" s="145"/>
      <c r="C149" s="146" t="s">
        <v>8</v>
      </c>
      <c r="D149" s="146" t="s">
        <v>193</v>
      </c>
      <c r="E149" s="147" t="s">
        <v>936</v>
      </c>
      <c r="F149" s="148" t="s">
        <v>937</v>
      </c>
      <c r="G149" s="149" t="s">
        <v>252</v>
      </c>
      <c r="H149" s="150">
        <v>2.208</v>
      </c>
      <c r="I149" s="151"/>
      <c r="J149" s="152">
        <f>ROUND(I149*H149,2)</f>
        <v>0</v>
      </c>
      <c r="K149" s="148" t="s">
        <v>197</v>
      </c>
      <c r="L149" s="36"/>
      <c r="M149" s="153" t="s">
        <v>3</v>
      </c>
      <c r="N149" s="154" t="s">
        <v>52</v>
      </c>
      <c r="O149" s="56"/>
      <c r="P149" s="155">
        <f>O149*H149</f>
        <v>0</v>
      </c>
      <c r="Q149" s="155">
        <v>1.0594</v>
      </c>
      <c r="R149" s="155">
        <f>Q149*H149</f>
        <v>2.3391552</v>
      </c>
      <c r="S149" s="155">
        <v>0</v>
      </c>
      <c r="T149" s="15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198</v>
      </c>
      <c r="AT149" s="157" t="s">
        <v>193</v>
      </c>
      <c r="AU149" s="157" t="s">
        <v>22</v>
      </c>
      <c r="AY149" s="19" t="s">
        <v>191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9" t="s">
        <v>88</v>
      </c>
      <c r="BK149" s="158">
        <f>ROUND(I149*H149,2)</f>
        <v>0</v>
      </c>
      <c r="BL149" s="19" t="s">
        <v>198</v>
      </c>
      <c r="BM149" s="157" t="s">
        <v>938</v>
      </c>
    </row>
    <row r="150" spans="2:51" s="13" customFormat="1" ht="10">
      <c r="B150" s="159"/>
      <c r="D150" s="160" t="s">
        <v>200</v>
      </c>
      <c r="E150" s="161" t="s">
        <v>3</v>
      </c>
      <c r="F150" s="162" t="s">
        <v>939</v>
      </c>
      <c r="H150" s="163">
        <v>2.208</v>
      </c>
      <c r="I150" s="164"/>
      <c r="L150" s="159"/>
      <c r="M150" s="165"/>
      <c r="N150" s="166"/>
      <c r="O150" s="166"/>
      <c r="P150" s="166"/>
      <c r="Q150" s="166"/>
      <c r="R150" s="166"/>
      <c r="S150" s="166"/>
      <c r="T150" s="167"/>
      <c r="AT150" s="161" t="s">
        <v>200</v>
      </c>
      <c r="AU150" s="161" t="s">
        <v>22</v>
      </c>
      <c r="AV150" s="13" t="s">
        <v>22</v>
      </c>
      <c r="AW150" s="13" t="s">
        <v>41</v>
      </c>
      <c r="AX150" s="13" t="s">
        <v>88</v>
      </c>
      <c r="AY150" s="161" t="s">
        <v>191</v>
      </c>
    </row>
    <row r="151" spans="2:63" s="12" customFormat="1" ht="22.75" customHeight="1">
      <c r="B151" s="132"/>
      <c r="D151" s="133" t="s">
        <v>80</v>
      </c>
      <c r="E151" s="143" t="s">
        <v>215</v>
      </c>
      <c r="F151" s="143" t="s">
        <v>940</v>
      </c>
      <c r="I151" s="135"/>
      <c r="J151" s="144">
        <f>BK151</f>
        <v>0</v>
      </c>
      <c r="L151" s="132"/>
      <c r="M151" s="137"/>
      <c r="N151" s="138"/>
      <c r="O151" s="138"/>
      <c r="P151" s="139">
        <f>SUM(P152:P162)</f>
        <v>0</v>
      </c>
      <c r="Q151" s="138"/>
      <c r="R151" s="139">
        <f>SUM(R152:R162)</f>
        <v>24.69962</v>
      </c>
      <c r="S151" s="138"/>
      <c r="T151" s="140">
        <f>SUM(T152:T162)</f>
        <v>0</v>
      </c>
      <c r="AR151" s="133" t="s">
        <v>88</v>
      </c>
      <c r="AT151" s="141" t="s">
        <v>80</v>
      </c>
      <c r="AU151" s="141" t="s">
        <v>88</v>
      </c>
      <c r="AY151" s="133" t="s">
        <v>191</v>
      </c>
      <c r="BK151" s="142">
        <f>SUM(BK152:BK162)</f>
        <v>0</v>
      </c>
    </row>
    <row r="152" spans="1:65" s="2" customFormat="1" ht="24.15" customHeight="1">
      <c r="A152" s="35"/>
      <c r="B152" s="145"/>
      <c r="C152" s="146" t="s">
        <v>327</v>
      </c>
      <c r="D152" s="146" t="s">
        <v>193</v>
      </c>
      <c r="E152" s="147" t="s">
        <v>941</v>
      </c>
      <c r="F152" s="148" t="s">
        <v>942</v>
      </c>
      <c r="G152" s="149" t="s">
        <v>391</v>
      </c>
      <c r="H152" s="150">
        <v>58</v>
      </c>
      <c r="I152" s="151"/>
      <c r="J152" s="152">
        <f aca="true" t="shared" si="0" ref="J152:J160">ROUND(I152*H152,2)</f>
        <v>0</v>
      </c>
      <c r="K152" s="148" t="s">
        <v>197</v>
      </c>
      <c r="L152" s="36"/>
      <c r="M152" s="153" t="s">
        <v>3</v>
      </c>
      <c r="N152" s="154" t="s">
        <v>52</v>
      </c>
      <c r="O152" s="56"/>
      <c r="P152" s="155">
        <f aca="true" t="shared" si="1" ref="P152:P160">O152*H152</f>
        <v>0</v>
      </c>
      <c r="Q152" s="155">
        <v>0.17489</v>
      </c>
      <c r="R152" s="155">
        <f aca="true" t="shared" si="2" ref="R152:R160">Q152*H152</f>
        <v>10.143619999999999</v>
      </c>
      <c r="S152" s="155">
        <v>0</v>
      </c>
      <c r="T152" s="156">
        <f aca="true" t="shared" si="3" ref="T152:T160"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198</v>
      </c>
      <c r="AT152" s="157" t="s">
        <v>193</v>
      </c>
      <c r="AU152" s="157" t="s">
        <v>22</v>
      </c>
      <c r="AY152" s="19" t="s">
        <v>191</v>
      </c>
      <c r="BE152" s="158">
        <f aca="true" t="shared" si="4" ref="BE152:BE160">IF(N152="základní",J152,0)</f>
        <v>0</v>
      </c>
      <c r="BF152" s="158">
        <f aca="true" t="shared" si="5" ref="BF152:BF160">IF(N152="snížená",J152,0)</f>
        <v>0</v>
      </c>
      <c r="BG152" s="158">
        <f aca="true" t="shared" si="6" ref="BG152:BG160">IF(N152="zákl. přenesená",J152,0)</f>
        <v>0</v>
      </c>
      <c r="BH152" s="158">
        <f aca="true" t="shared" si="7" ref="BH152:BH160">IF(N152="sníž. přenesená",J152,0)</f>
        <v>0</v>
      </c>
      <c r="BI152" s="158">
        <f aca="true" t="shared" si="8" ref="BI152:BI160">IF(N152="nulová",J152,0)</f>
        <v>0</v>
      </c>
      <c r="BJ152" s="19" t="s">
        <v>88</v>
      </c>
      <c r="BK152" s="158">
        <f aca="true" t="shared" si="9" ref="BK152:BK160">ROUND(I152*H152,2)</f>
        <v>0</v>
      </c>
      <c r="BL152" s="19" t="s">
        <v>198</v>
      </c>
      <c r="BM152" s="157" t="s">
        <v>943</v>
      </c>
    </row>
    <row r="153" spans="1:65" s="2" customFormat="1" ht="24">
      <c r="A153" s="35"/>
      <c r="B153" s="145"/>
      <c r="C153" s="180" t="s">
        <v>332</v>
      </c>
      <c r="D153" s="180" t="s">
        <v>264</v>
      </c>
      <c r="E153" s="181" t="s">
        <v>944</v>
      </c>
      <c r="F153" s="182" t="s">
        <v>945</v>
      </c>
      <c r="G153" s="183" t="s">
        <v>391</v>
      </c>
      <c r="H153" s="184">
        <v>58</v>
      </c>
      <c r="I153" s="185"/>
      <c r="J153" s="186">
        <f t="shared" si="0"/>
        <v>0</v>
      </c>
      <c r="K153" s="182" t="s">
        <v>3</v>
      </c>
      <c r="L153" s="187"/>
      <c r="M153" s="188" t="s">
        <v>3</v>
      </c>
      <c r="N153" s="189" t="s">
        <v>52</v>
      </c>
      <c r="O153" s="56"/>
      <c r="P153" s="155">
        <f t="shared" si="1"/>
        <v>0</v>
      </c>
      <c r="Q153" s="155">
        <v>0.0089</v>
      </c>
      <c r="R153" s="155">
        <f t="shared" si="2"/>
        <v>0.5162</v>
      </c>
      <c r="S153" s="155">
        <v>0</v>
      </c>
      <c r="T153" s="156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244</v>
      </c>
      <c r="AT153" s="157" t="s">
        <v>264</v>
      </c>
      <c r="AU153" s="157" t="s">
        <v>22</v>
      </c>
      <c r="AY153" s="19" t="s">
        <v>191</v>
      </c>
      <c r="BE153" s="158">
        <f t="shared" si="4"/>
        <v>0</v>
      </c>
      <c r="BF153" s="158">
        <f t="shared" si="5"/>
        <v>0</v>
      </c>
      <c r="BG153" s="158">
        <f t="shared" si="6"/>
        <v>0</v>
      </c>
      <c r="BH153" s="158">
        <f t="shared" si="7"/>
        <v>0</v>
      </c>
      <c r="BI153" s="158">
        <f t="shared" si="8"/>
        <v>0</v>
      </c>
      <c r="BJ153" s="19" t="s">
        <v>88</v>
      </c>
      <c r="BK153" s="158">
        <f t="shared" si="9"/>
        <v>0</v>
      </c>
      <c r="BL153" s="19" t="s">
        <v>198</v>
      </c>
      <c r="BM153" s="157" t="s">
        <v>946</v>
      </c>
    </row>
    <row r="154" spans="1:65" s="2" customFormat="1" ht="24.15" customHeight="1">
      <c r="A154" s="35"/>
      <c r="B154" s="145"/>
      <c r="C154" s="180" t="s">
        <v>340</v>
      </c>
      <c r="D154" s="180" t="s">
        <v>264</v>
      </c>
      <c r="E154" s="181" t="s">
        <v>947</v>
      </c>
      <c r="F154" s="182" t="s">
        <v>948</v>
      </c>
      <c r="G154" s="183" t="s">
        <v>391</v>
      </c>
      <c r="H154" s="184">
        <v>22</v>
      </c>
      <c r="I154" s="185"/>
      <c r="J154" s="186">
        <f t="shared" si="0"/>
        <v>0</v>
      </c>
      <c r="K154" s="182" t="s">
        <v>3</v>
      </c>
      <c r="L154" s="187"/>
      <c r="M154" s="188" t="s">
        <v>3</v>
      </c>
      <c r="N154" s="189" t="s">
        <v>52</v>
      </c>
      <c r="O154" s="56"/>
      <c r="P154" s="155">
        <f t="shared" si="1"/>
        <v>0</v>
      </c>
      <c r="Q154" s="155">
        <v>0.006</v>
      </c>
      <c r="R154" s="155">
        <f t="shared" si="2"/>
        <v>0.132</v>
      </c>
      <c r="S154" s="155">
        <v>0</v>
      </c>
      <c r="T154" s="156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244</v>
      </c>
      <c r="AT154" s="157" t="s">
        <v>264</v>
      </c>
      <c r="AU154" s="157" t="s">
        <v>22</v>
      </c>
      <c r="AY154" s="19" t="s">
        <v>191</v>
      </c>
      <c r="BE154" s="158">
        <f t="shared" si="4"/>
        <v>0</v>
      </c>
      <c r="BF154" s="158">
        <f t="shared" si="5"/>
        <v>0</v>
      </c>
      <c r="BG154" s="158">
        <f t="shared" si="6"/>
        <v>0</v>
      </c>
      <c r="BH154" s="158">
        <f t="shared" si="7"/>
        <v>0</v>
      </c>
      <c r="BI154" s="158">
        <f t="shared" si="8"/>
        <v>0</v>
      </c>
      <c r="BJ154" s="19" t="s">
        <v>88</v>
      </c>
      <c r="BK154" s="158">
        <f t="shared" si="9"/>
        <v>0</v>
      </c>
      <c r="BL154" s="19" t="s">
        <v>198</v>
      </c>
      <c r="BM154" s="157" t="s">
        <v>949</v>
      </c>
    </row>
    <row r="155" spans="1:65" s="2" customFormat="1" ht="14.4" customHeight="1">
      <c r="A155" s="35"/>
      <c r="B155" s="145"/>
      <c r="C155" s="180" t="s">
        <v>344</v>
      </c>
      <c r="D155" s="180" t="s">
        <v>264</v>
      </c>
      <c r="E155" s="181" t="s">
        <v>950</v>
      </c>
      <c r="F155" s="182" t="s">
        <v>951</v>
      </c>
      <c r="G155" s="183" t="s">
        <v>391</v>
      </c>
      <c r="H155" s="184">
        <v>58</v>
      </c>
      <c r="I155" s="185"/>
      <c r="J155" s="186">
        <f t="shared" si="0"/>
        <v>0</v>
      </c>
      <c r="K155" s="182" t="s">
        <v>197</v>
      </c>
      <c r="L155" s="187"/>
      <c r="M155" s="188" t="s">
        <v>3</v>
      </c>
      <c r="N155" s="189" t="s">
        <v>52</v>
      </c>
      <c r="O155" s="56"/>
      <c r="P155" s="155">
        <f t="shared" si="1"/>
        <v>0</v>
      </c>
      <c r="Q155" s="155">
        <v>0.0001</v>
      </c>
      <c r="R155" s="155">
        <f t="shared" si="2"/>
        <v>0.0058000000000000005</v>
      </c>
      <c r="S155" s="155">
        <v>0</v>
      </c>
      <c r="T155" s="156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57" t="s">
        <v>244</v>
      </c>
      <c r="AT155" s="157" t="s">
        <v>264</v>
      </c>
      <c r="AU155" s="157" t="s">
        <v>22</v>
      </c>
      <c r="AY155" s="19" t="s">
        <v>191</v>
      </c>
      <c r="BE155" s="158">
        <f t="shared" si="4"/>
        <v>0</v>
      </c>
      <c r="BF155" s="158">
        <f t="shared" si="5"/>
        <v>0</v>
      </c>
      <c r="BG155" s="158">
        <f t="shared" si="6"/>
        <v>0</v>
      </c>
      <c r="BH155" s="158">
        <f t="shared" si="7"/>
        <v>0</v>
      </c>
      <c r="BI155" s="158">
        <f t="shared" si="8"/>
        <v>0</v>
      </c>
      <c r="BJ155" s="19" t="s">
        <v>88</v>
      </c>
      <c r="BK155" s="158">
        <f t="shared" si="9"/>
        <v>0</v>
      </c>
      <c r="BL155" s="19" t="s">
        <v>198</v>
      </c>
      <c r="BM155" s="157" t="s">
        <v>952</v>
      </c>
    </row>
    <row r="156" spans="1:65" s="2" customFormat="1" ht="14.4" customHeight="1">
      <c r="A156" s="35"/>
      <c r="B156" s="145"/>
      <c r="C156" s="146" t="s">
        <v>353</v>
      </c>
      <c r="D156" s="146" t="s">
        <v>193</v>
      </c>
      <c r="E156" s="147" t="s">
        <v>953</v>
      </c>
      <c r="F156" s="148" t="s">
        <v>954</v>
      </c>
      <c r="G156" s="149" t="s">
        <v>391</v>
      </c>
      <c r="H156" s="150">
        <v>1</v>
      </c>
      <c r="I156" s="151"/>
      <c r="J156" s="152">
        <f t="shared" si="0"/>
        <v>0</v>
      </c>
      <c r="K156" s="148" t="s">
        <v>197</v>
      </c>
      <c r="L156" s="36"/>
      <c r="M156" s="153" t="s">
        <v>3</v>
      </c>
      <c r="N156" s="154" t="s">
        <v>52</v>
      </c>
      <c r="O156" s="56"/>
      <c r="P156" s="155">
        <f t="shared" si="1"/>
        <v>0</v>
      </c>
      <c r="Q156" s="155">
        <v>0</v>
      </c>
      <c r="R156" s="155">
        <f t="shared" si="2"/>
        <v>0</v>
      </c>
      <c r="S156" s="155">
        <v>0</v>
      </c>
      <c r="T156" s="156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198</v>
      </c>
      <c r="AT156" s="157" t="s">
        <v>193</v>
      </c>
      <c r="AU156" s="157" t="s">
        <v>22</v>
      </c>
      <c r="AY156" s="19" t="s">
        <v>191</v>
      </c>
      <c r="BE156" s="158">
        <f t="shared" si="4"/>
        <v>0</v>
      </c>
      <c r="BF156" s="158">
        <f t="shared" si="5"/>
        <v>0</v>
      </c>
      <c r="BG156" s="158">
        <f t="shared" si="6"/>
        <v>0</v>
      </c>
      <c r="BH156" s="158">
        <f t="shared" si="7"/>
        <v>0</v>
      </c>
      <c r="BI156" s="158">
        <f t="shared" si="8"/>
        <v>0</v>
      </c>
      <c r="BJ156" s="19" t="s">
        <v>88</v>
      </c>
      <c r="BK156" s="158">
        <f t="shared" si="9"/>
        <v>0</v>
      </c>
      <c r="BL156" s="19" t="s">
        <v>198</v>
      </c>
      <c r="BM156" s="157" t="s">
        <v>955</v>
      </c>
    </row>
    <row r="157" spans="1:65" s="2" customFormat="1" ht="14.4" customHeight="1">
      <c r="A157" s="35"/>
      <c r="B157" s="145"/>
      <c r="C157" s="180" t="s">
        <v>357</v>
      </c>
      <c r="D157" s="180" t="s">
        <v>264</v>
      </c>
      <c r="E157" s="181" t="s">
        <v>956</v>
      </c>
      <c r="F157" s="182" t="s">
        <v>957</v>
      </c>
      <c r="G157" s="183" t="s">
        <v>391</v>
      </c>
      <c r="H157" s="184">
        <v>1</v>
      </c>
      <c r="I157" s="185"/>
      <c r="J157" s="186">
        <f t="shared" si="0"/>
        <v>0</v>
      </c>
      <c r="K157" s="182" t="s">
        <v>197</v>
      </c>
      <c r="L157" s="187"/>
      <c r="M157" s="188" t="s">
        <v>3</v>
      </c>
      <c r="N157" s="189" t="s">
        <v>52</v>
      </c>
      <c r="O157" s="56"/>
      <c r="P157" s="155">
        <f t="shared" si="1"/>
        <v>0</v>
      </c>
      <c r="Q157" s="155">
        <v>0</v>
      </c>
      <c r="R157" s="155">
        <f t="shared" si="2"/>
        <v>0</v>
      </c>
      <c r="S157" s="155">
        <v>0</v>
      </c>
      <c r="T157" s="156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57" t="s">
        <v>244</v>
      </c>
      <c r="AT157" s="157" t="s">
        <v>264</v>
      </c>
      <c r="AU157" s="157" t="s">
        <v>22</v>
      </c>
      <c r="AY157" s="19" t="s">
        <v>191</v>
      </c>
      <c r="BE157" s="158">
        <f t="shared" si="4"/>
        <v>0</v>
      </c>
      <c r="BF157" s="158">
        <f t="shared" si="5"/>
        <v>0</v>
      </c>
      <c r="BG157" s="158">
        <f t="shared" si="6"/>
        <v>0</v>
      </c>
      <c r="BH157" s="158">
        <f t="shared" si="7"/>
        <v>0</v>
      </c>
      <c r="BI157" s="158">
        <f t="shared" si="8"/>
        <v>0</v>
      </c>
      <c r="BJ157" s="19" t="s">
        <v>88</v>
      </c>
      <c r="BK157" s="158">
        <f t="shared" si="9"/>
        <v>0</v>
      </c>
      <c r="BL157" s="19" t="s">
        <v>198</v>
      </c>
      <c r="BM157" s="157" t="s">
        <v>958</v>
      </c>
    </row>
    <row r="158" spans="1:65" s="2" customFormat="1" ht="14.4" customHeight="1">
      <c r="A158" s="35"/>
      <c r="B158" s="145"/>
      <c r="C158" s="146" t="s">
        <v>365</v>
      </c>
      <c r="D158" s="146" t="s">
        <v>193</v>
      </c>
      <c r="E158" s="147" t="s">
        <v>959</v>
      </c>
      <c r="F158" s="148" t="s">
        <v>960</v>
      </c>
      <c r="G158" s="149" t="s">
        <v>391</v>
      </c>
      <c r="H158" s="150">
        <v>55</v>
      </c>
      <c r="I158" s="151"/>
      <c r="J158" s="152">
        <f t="shared" si="0"/>
        <v>0</v>
      </c>
      <c r="K158" s="148" t="s">
        <v>197</v>
      </c>
      <c r="L158" s="36"/>
      <c r="M158" s="153" t="s">
        <v>3</v>
      </c>
      <c r="N158" s="154" t="s">
        <v>52</v>
      </c>
      <c r="O158" s="56"/>
      <c r="P158" s="155">
        <f t="shared" si="1"/>
        <v>0</v>
      </c>
      <c r="Q158" s="155">
        <v>0.0004</v>
      </c>
      <c r="R158" s="155">
        <f t="shared" si="2"/>
        <v>0.022000000000000002</v>
      </c>
      <c r="S158" s="155">
        <v>0</v>
      </c>
      <c r="T158" s="156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198</v>
      </c>
      <c r="AT158" s="157" t="s">
        <v>193</v>
      </c>
      <c r="AU158" s="157" t="s">
        <v>22</v>
      </c>
      <c r="AY158" s="19" t="s">
        <v>191</v>
      </c>
      <c r="BE158" s="158">
        <f t="shared" si="4"/>
        <v>0</v>
      </c>
      <c r="BF158" s="158">
        <f t="shared" si="5"/>
        <v>0</v>
      </c>
      <c r="BG158" s="158">
        <f t="shared" si="6"/>
        <v>0</v>
      </c>
      <c r="BH158" s="158">
        <f t="shared" si="7"/>
        <v>0</v>
      </c>
      <c r="BI158" s="158">
        <f t="shared" si="8"/>
        <v>0</v>
      </c>
      <c r="BJ158" s="19" t="s">
        <v>88</v>
      </c>
      <c r="BK158" s="158">
        <f t="shared" si="9"/>
        <v>0</v>
      </c>
      <c r="BL158" s="19" t="s">
        <v>198</v>
      </c>
      <c r="BM158" s="157" t="s">
        <v>961</v>
      </c>
    </row>
    <row r="159" spans="1:65" s="2" customFormat="1" ht="14.4" customHeight="1">
      <c r="A159" s="35"/>
      <c r="B159" s="145"/>
      <c r="C159" s="180" t="s">
        <v>371</v>
      </c>
      <c r="D159" s="180" t="s">
        <v>264</v>
      </c>
      <c r="E159" s="181" t="s">
        <v>962</v>
      </c>
      <c r="F159" s="182" t="s">
        <v>963</v>
      </c>
      <c r="G159" s="183" t="s">
        <v>391</v>
      </c>
      <c r="H159" s="184">
        <v>55</v>
      </c>
      <c r="I159" s="185"/>
      <c r="J159" s="186">
        <f t="shared" si="0"/>
        <v>0</v>
      </c>
      <c r="K159" s="182" t="s">
        <v>3</v>
      </c>
      <c r="L159" s="187"/>
      <c r="M159" s="188" t="s">
        <v>3</v>
      </c>
      <c r="N159" s="189" t="s">
        <v>52</v>
      </c>
      <c r="O159" s="56"/>
      <c r="P159" s="155">
        <f t="shared" si="1"/>
        <v>0</v>
      </c>
      <c r="Q159" s="155">
        <v>0.066</v>
      </c>
      <c r="R159" s="155">
        <f t="shared" si="2"/>
        <v>3.6300000000000003</v>
      </c>
      <c r="S159" s="155">
        <v>0</v>
      </c>
      <c r="T159" s="156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57" t="s">
        <v>244</v>
      </c>
      <c r="AT159" s="157" t="s">
        <v>264</v>
      </c>
      <c r="AU159" s="157" t="s">
        <v>22</v>
      </c>
      <c r="AY159" s="19" t="s">
        <v>191</v>
      </c>
      <c r="BE159" s="158">
        <f t="shared" si="4"/>
        <v>0</v>
      </c>
      <c r="BF159" s="158">
        <f t="shared" si="5"/>
        <v>0</v>
      </c>
      <c r="BG159" s="158">
        <f t="shared" si="6"/>
        <v>0</v>
      </c>
      <c r="BH159" s="158">
        <f t="shared" si="7"/>
        <v>0</v>
      </c>
      <c r="BI159" s="158">
        <f t="shared" si="8"/>
        <v>0</v>
      </c>
      <c r="BJ159" s="19" t="s">
        <v>88</v>
      </c>
      <c r="BK159" s="158">
        <f t="shared" si="9"/>
        <v>0</v>
      </c>
      <c r="BL159" s="19" t="s">
        <v>198</v>
      </c>
      <c r="BM159" s="157" t="s">
        <v>964</v>
      </c>
    </row>
    <row r="160" spans="1:65" s="2" customFormat="1" ht="14.4" customHeight="1">
      <c r="A160" s="35"/>
      <c r="B160" s="145"/>
      <c r="C160" s="146" t="s">
        <v>376</v>
      </c>
      <c r="D160" s="146" t="s">
        <v>193</v>
      </c>
      <c r="E160" s="147" t="s">
        <v>965</v>
      </c>
      <c r="F160" s="148" t="s">
        <v>966</v>
      </c>
      <c r="G160" s="149" t="s">
        <v>222</v>
      </c>
      <c r="H160" s="150">
        <v>110.58</v>
      </c>
      <c r="I160" s="151"/>
      <c r="J160" s="152">
        <f t="shared" si="0"/>
        <v>0</v>
      </c>
      <c r="K160" s="148" t="s">
        <v>197</v>
      </c>
      <c r="L160" s="36"/>
      <c r="M160" s="153" t="s">
        <v>3</v>
      </c>
      <c r="N160" s="154" t="s">
        <v>52</v>
      </c>
      <c r="O160" s="56"/>
      <c r="P160" s="155">
        <f t="shared" si="1"/>
        <v>0</v>
      </c>
      <c r="Q160" s="155">
        <v>0</v>
      </c>
      <c r="R160" s="155">
        <f t="shared" si="2"/>
        <v>0</v>
      </c>
      <c r="S160" s="155">
        <v>0</v>
      </c>
      <c r="T160" s="156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198</v>
      </c>
      <c r="AT160" s="157" t="s">
        <v>193</v>
      </c>
      <c r="AU160" s="157" t="s">
        <v>22</v>
      </c>
      <c r="AY160" s="19" t="s">
        <v>191</v>
      </c>
      <c r="BE160" s="158">
        <f t="shared" si="4"/>
        <v>0</v>
      </c>
      <c r="BF160" s="158">
        <f t="shared" si="5"/>
        <v>0</v>
      </c>
      <c r="BG160" s="158">
        <f t="shared" si="6"/>
        <v>0</v>
      </c>
      <c r="BH160" s="158">
        <f t="shared" si="7"/>
        <v>0</v>
      </c>
      <c r="BI160" s="158">
        <f t="shared" si="8"/>
        <v>0</v>
      </c>
      <c r="BJ160" s="19" t="s">
        <v>88</v>
      </c>
      <c r="BK160" s="158">
        <f t="shared" si="9"/>
        <v>0</v>
      </c>
      <c r="BL160" s="19" t="s">
        <v>198</v>
      </c>
      <c r="BM160" s="157" t="s">
        <v>967</v>
      </c>
    </row>
    <row r="161" spans="2:51" s="13" customFormat="1" ht="10">
      <c r="B161" s="159"/>
      <c r="D161" s="160" t="s">
        <v>200</v>
      </c>
      <c r="E161" s="161" t="s">
        <v>3</v>
      </c>
      <c r="F161" s="162" t="s">
        <v>968</v>
      </c>
      <c r="H161" s="163">
        <v>110.58</v>
      </c>
      <c r="I161" s="164"/>
      <c r="L161" s="159"/>
      <c r="M161" s="165"/>
      <c r="N161" s="166"/>
      <c r="O161" s="166"/>
      <c r="P161" s="166"/>
      <c r="Q161" s="166"/>
      <c r="R161" s="166"/>
      <c r="S161" s="166"/>
      <c r="T161" s="167"/>
      <c r="AT161" s="161" t="s">
        <v>200</v>
      </c>
      <c r="AU161" s="161" t="s">
        <v>22</v>
      </c>
      <c r="AV161" s="13" t="s">
        <v>22</v>
      </c>
      <c r="AW161" s="13" t="s">
        <v>41</v>
      </c>
      <c r="AX161" s="13" t="s">
        <v>88</v>
      </c>
      <c r="AY161" s="161" t="s">
        <v>191</v>
      </c>
    </row>
    <row r="162" spans="1:65" s="2" customFormat="1" ht="24.15" customHeight="1">
      <c r="A162" s="35"/>
      <c r="B162" s="145"/>
      <c r="C162" s="180" t="s">
        <v>382</v>
      </c>
      <c r="D162" s="180" t="s">
        <v>264</v>
      </c>
      <c r="E162" s="181" t="s">
        <v>969</v>
      </c>
      <c r="F162" s="182" t="s">
        <v>970</v>
      </c>
      <c r="G162" s="183" t="s">
        <v>222</v>
      </c>
      <c r="H162" s="184">
        <v>125</v>
      </c>
      <c r="I162" s="185"/>
      <c r="J162" s="186">
        <f>ROUND(I162*H162,2)</f>
        <v>0</v>
      </c>
      <c r="K162" s="182" t="s">
        <v>3</v>
      </c>
      <c r="L162" s="187"/>
      <c r="M162" s="188" t="s">
        <v>3</v>
      </c>
      <c r="N162" s="189" t="s">
        <v>52</v>
      </c>
      <c r="O162" s="56"/>
      <c r="P162" s="155">
        <f>O162*H162</f>
        <v>0</v>
      </c>
      <c r="Q162" s="155">
        <v>0.082</v>
      </c>
      <c r="R162" s="155">
        <f>Q162*H162</f>
        <v>10.25</v>
      </c>
      <c r="S162" s="155">
        <v>0</v>
      </c>
      <c r="T162" s="15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57" t="s">
        <v>244</v>
      </c>
      <c r="AT162" s="157" t="s">
        <v>264</v>
      </c>
      <c r="AU162" s="157" t="s">
        <v>22</v>
      </c>
      <c r="AY162" s="19" t="s">
        <v>191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9" t="s">
        <v>88</v>
      </c>
      <c r="BK162" s="158">
        <f>ROUND(I162*H162,2)</f>
        <v>0</v>
      </c>
      <c r="BL162" s="19" t="s">
        <v>198</v>
      </c>
      <c r="BM162" s="157" t="s">
        <v>971</v>
      </c>
    </row>
    <row r="163" spans="2:63" s="12" customFormat="1" ht="22.75" customHeight="1">
      <c r="B163" s="132"/>
      <c r="D163" s="133" t="s">
        <v>80</v>
      </c>
      <c r="E163" s="143" t="s">
        <v>198</v>
      </c>
      <c r="F163" s="143" t="s">
        <v>972</v>
      </c>
      <c r="I163" s="135"/>
      <c r="J163" s="144">
        <f>BK163</f>
        <v>0</v>
      </c>
      <c r="L163" s="132"/>
      <c r="M163" s="137"/>
      <c r="N163" s="138"/>
      <c r="O163" s="138"/>
      <c r="P163" s="139">
        <f>SUM(P164:P165)</f>
        <v>0</v>
      </c>
      <c r="Q163" s="138"/>
      <c r="R163" s="139">
        <f>SUM(R164:R165)</f>
        <v>1.143808</v>
      </c>
      <c r="S163" s="138"/>
      <c r="T163" s="140">
        <f>SUM(T164:T165)</f>
        <v>0</v>
      </c>
      <c r="AR163" s="133" t="s">
        <v>88</v>
      </c>
      <c r="AT163" s="141" t="s">
        <v>80</v>
      </c>
      <c r="AU163" s="141" t="s">
        <v>88</v>
      </c>
      <c r="AY163" s="133" t="s">
        <v>191</v>
      </c>
      <c r="BK163" s="142">
        <f>SUM(BK164:BK165)</f>
        <v>0</v>
      </c>
    </row>
    <row r="164" spans="1:65" s="2" customFormat="1" ht="24.15" customHeight="1">
      <c r="A164" s="35"/>
      <c r="B164" s="145"/>
      <c r="C164" s="146" t="s">
        <v>388</v>
      </c>
      <c r="D164" s="146" t="s">
        <v>193</v>
      </c>
      <c r="E164" s="147" t="s">
        <v>973</v>
      </c>
      <c r="F164" s="148" t="s">
        <v>974</v>
      </c>
      <c r="G164" s="149" t="s">
        <v>208</v>
      </c>
      <c r="H164" s="150">
        <v>0.512</v>
      </c>
      <c r="I164" s="151"/>
      <c r="J164" s="152">
        <f>ROUND(I164*H164,2)</f>
        <v>0</v>
      </c>
      <c r="K164" s="148" t="s">
        <v>197</v>
      </c>
      <c r="L164" s="36"/>
      <c r="M164" s="153" t="s">
        <v>3</v>
      </c>
      <c r="N164" s="154" t="s">
        <v>52</v>
      </c>
      <c r="O164" s="56"/>
      <c r="P164" s="155">
        <f>O164*H164</f>
        <v>0</v>
      </c>
      <c r="Q164" s="155">
        <v>2.234</v>
      </c>
      <c r="R164" s="155">
        <f>Q164*H164</f>
        <v>1.143808</v>
      </c>
      <c r="S164" s="155">
        <v>0</v>
      </c>
      <c r="T164" s="15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198</v>
      </c>
      <c r="AT164" s="157" t="s">
        <v>193</v>
      </c>
      <c r="AU164" s="157" t="s">
        <v>22</v>
      </c>
      <c r="AY164" s="19" t="s">
        <v>191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9" t="s">
        <v>88</v>
      </c>
      <c r="BK164" s="158">
        <f>ROUND(I164*H164,2)</f>
        <v>0</v>
      </c>
      <c r="BL164" s="19" t="s">
        <v>198</v>
      </c>
      <c r="BM164" s="157" t="s">
        <v>975</v>
      </c>
    </row>
    <row r="165" spans="2:51" s="13" customFormat="1" ht="10">
      <c r="B165" s="159"/>
      <c r="D165" s="160" t="s">
        <v>200</v>
      </c>
      <c r="E165" s="161" t="s">
        <v>3</v>
      </c>
      <c r="F165" s="162" t="s">
        <v>976</v>
      </c>
      <c r="H165" s="163">
        <v>0.512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200</v>
      </c>
      <c r="AU165" s="161" t="s">
        <v>22</v>
      </c>
      <c r="AV165" s="13" t="s">
        <v>22</v>
      </c>
      <c r="AW165" s="13" t="s">
        <v>41</v>
      </c>
      <c r="AX165" s="13" t="s">
        <v>88</v>
      </c>
      <c r="AY165" s="161" t="s">
        <v>191</v>
      </c>
    </row>
    <row r="166" spans="2:63" s="12" customFormat="1" ht="22.75" customHeight="1">
      <c r="B166" s="132"/>
      <c r="D166" s="133" t="s">
        <v>80</v>
      </c>
      <c r="E166" s="143" t="s">
        <v>225</v>
      </c>
      <c r="F166" s="143" t="s">
        <v>300</v>
      </c>
      <c r="I166" s="135"/>
      <c r="J166" s="144">
        <f>BK166</f>
        <v>0</v>
      </c>
      <c r="L166" s="132"/>
      <c r="M166" s="137"/>
      <c r="N166" s="138"/>
      <c r="O166" s="138"/>
      <c r="P166" s="139">
        <f>SUM(P167:P181)</f>
        <v>0</v>
      </c>
      <c r="Q166" s="138"/>
      <c r="R166" s="139">
        <f>SUM(R167:R181)</f>
        <v>723.4451740100001</v>
      </c>
      <c r="S166" s="138"/>
      <c r="T166" s="140">
        <f>SUM(T167:T181)</f>
        <v>0</v>
      </c>
      <c r="AR166" s="133" t="s">
        <v>88</v>
      </c>
      <c r="AT166" s="141" t="s">
        <v>80</v>
      </c>
      <c r="AU166" s="141" t="s">
        <v>88</v>
      </c>
      <c r="AY166" s="133" t="s">
        <v>191</v>
      </c>
      <c r="BK166" s="142">
        <f>SUM(BK167:BK181)</f>
        <v>0</v>
      </c>
    </row>
    <row r="167" spans="1:65" s="2" customFormat="1" ht="14.4" customHeight="1">
      <c r="A167" s="35"/>
      <c r="B167" s="145"/>
      <c r="C167" s="146" t="s">
        <v>399</v>
      </c>
      <c r="D167" s="146" t="s">
        <v>193</v>
      </c>
      <c r="E167" s="147" t="s">
        <v>977</v>
      </c>
      <c r="F167" s="148" t="s">
        <v>978</v>
      </c>
      <c r="G167" s="149" t="s">
        <v>196</v>
      </c>
      <c r="H167" s="150">
        <v>884.988</v>
      </c>
      <c r="I167" s="151"/>
      <c r="J167" s="152">
        <f>ROUND(I167*H167,2)</f>
        <v>0</v>
      </c>
      <c r="K167" s="148" t="s">
        <v>197</v>
      </c>
      <c r="L167" s="36"/>
      <c r="M167" s="153" t="s">
        <v>3</v>
      </c>
      <c r="N167" s="154" t="s">
        <v>52</v>
      </c>
      <c r="O167" s="56"/>
      <c r="P167" s="155">
        <f>O167*H167</f>
        <v>0</v>
      </c>
      <c r="Q167" s="155">
        <v>0.138</v>
      </c>
      <c r="R167" s="155">
        <f>Q167*H167</f>
        <v>122.12834400000001</v>
      </c>
      <c r="S167" s="155">
        <v>0</v>
      </c>
      <c r="T167" s="15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198</v>
      </c>
      <c r="AT167" s="157" t="s">
        <v>193</v>
      </c>
      <c r="AU167" s="157" t="s">
        <v>22</v>
      </c>
      <c r="AY167" s="19" t="s">
        <v>191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9" t="s">
        <v>88</v>
      </c>
      <c r="BK167" s="158">
        <f>ROUND(I167*H167,2)</f>
        <v>0</v>
      </c>
      <c r="BL167" s="19" t="s">
        <v>198</v>
      </c>
      <c r="BM167" s="157" t="s">
        <v>979</v>
      </c>
    </row>
    <row r="168" spans="2:51" s="13" customFormat="1" ht="10">
      <c r="B168" s="159"/>
      <c r="D168" s="160" t="s">
        <v>200</v>
      </c>
      <c r="E168" s="161" t="s">
        <v>3</v>
      </c>
      <c r="F168" s="162" t="s">
        <v>906</v>
      </c>
      <c r="H168" s="163">
        <v>884.988</v>
      </c>
      <c r="I168" s="164"/>
      <c r="L168" s="159"/>
      <c r="M168" s="165"/>
      <c r="N168" s="166"/>
      <c r="O168" s="166"/>
      <c r="P168" s="166"/>
      <c r="Q168" s="166"/>
      <c r="R168" s="166"/>
      <c r="S168" s="166"/>
      <c r="T168" s="167"/>
      <c r="AT168" s="161" t="s">
        <v>200</v>
      </c>
      <c r="AU168" s="161" t="s">
        <v>22</v>
      </c>
      <c r="AV168" s="13" t="s">
        <v>22</v>
      </c>
      <c r="AW168" s="13" t="s">
        <v>41</v>
      </c>
      <c r="AX168" s="13" t="s">
        <v>88</v>
      </c>
      <c r="AY168" s="161" t="s">
        <v>191</v>
      </c>
    </row>
    <row r="169" spans="1:65" s="2" customFormat="1" ht="24.15" customHeight="1">
      <c r="A169" s="35"/>
      <c r="B169" s="145"/>
      <c r="C169" s="146" t="s">
        <v>403</v>
      </c>
      <c r="D169" s="146" t="s">
        <v>193</v>
      </c>
      <c r="E169" s="147" t="s">
        <v>980</v>
      </c>
      <c r="F169" s="148" t="s">
        <v>981</v>
      </c>
      <c r="G169" s="149" t="s">
        <v>196</v>
      </c>
      <c r="H169" s="150">
        <v>884.988</v>
      </c>
      <c r="I169" s="151"/>
      <c r="J169" s="152">
        <f>ROUND(I169*H169,2)</f>
        <v>0</v>
      </c>
      <c r="K169" s="148" t="s">
        <v>197</v>
      </c>
      <c r="L169" s="36"/>
      <c r="M169" s="153" t="s">
        <v>3</v>
      </c>
      <c r="N169" s="154" t="s">
        <v>52</v>
      </c>
      <c r="O169" s="56"/>
      <c r="P169" s="155">
        <f>O169*H169</f>
        <v>0</v>
      </c>
      <c r="Q169" s="155">
        <v>0.2916</v>
      </c>
      <c r="R169" s="155">
        <f>Q169*H169</f>
        <v>258.06250080000007</v>
      </c>
      <c r="S169" s="155">
        <v>0</v>
      </c>
      <c r="T169" s="15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198</v>
      </c>
      <c r="AT169" s="157" t="s">
        <v>193</v>
      </c>
      <c r="AU169" s="157" t="s">
        <v>22</v>
      </c>
      <c r="AY169" s="19" t="s">
        <v>191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9" t="s">
        <v>88</v>
      </c>
      <c r="BK169" s="158">
        <f>ROUND(I169*H169,2)</f>
        <v>0</v>
      </c>
      <c r="BL169" s="19" t="s">
        <v>198</v>
      </c>
      <c r="BM169" s="157" t="s">
        <v>982</v>
      </c>
    </row>
    <row r="170" spans="2:51" s="13" customFormat="1" ht="10">
      <c r="B170" s="159"/>
      <c r="D170" s="160" t="s">
        <v>200</v>
      </c>
      <c r="E170" s="161" t="s">
        <v>3</v>
      </c>
      <c r="F170" s="162" t="s">
        <v>906</v>
      </c>
      <c r="H170" s="163">
        <v>884.988</v>
      </c>
      <c r="I170" s="164"/>
      <c r="L170" s="159"/>
      <c r="M170" s="165"/>
      <c r="N170" s="166"/>
      <c r="O170" s="166"/>
      <c r="P170" s="166"/>
      <c r="Q170" s="166"/>
      <c r="R170" s="166"/>
      <c r="S170" s="166"/>
      <c r="T170" s="167"/>
      <c r="AT170" s="161" t="s">
        <v>200</v>
      </c>
      <c r="AU170" s="161" t="s">
        <v>22</v>
      </c>
      <c r="AV170" s="13" t="s">
        <v>22</v>
      </c>
      <c r="AW170" s="13" t="s">
        <v>41</v>
      </c>
      <c r="AX170" s="13" t="s">
        <v>88</v>
      </c>
      <c r="AY170" s="161" t="s">
        <v>191</v>
      </c>
    </row>
    <row r="171" spans="1:65" s="2" customFormat="1" ht="24.15" customHeight="1">
      <c r="A171" s="35"/>
      <c r="B171" s="145"/>
      <c r="C171" s="146" t="s">
        <v>407</v>
      </c>
      <c r="D171" s="146" t="s">
        <v>193</v>
      </c>
      <c r="E171" s="147" t="s">
        <v>530</v>
      </c>
      <c r="F171" s="148" t="s">
        <v>983</v>
      </c>
      <c r="G171" s="149" t="s">
        <v>196</v>
      </c>
      <c r="H171" s="150">
        <v>782.874</v>
      </c>
      <c r="I171" s="151"/>
      <c r="J171" s="152">
        <f>ROUND(I171*H171,2)</f>
        <v>0</v>
      </c>
      <c r="K171" s="148" t="s">
        <v>3</v>
      </c>
      <c r="L171" s="36"/>
      <c r="M171" s="153" t="s">
        <v>3</v>
      </c>
      <c r="N171" s="154" t="s">
        <v>52</v>
      </c>
      <c r="O171" s="56"/>
      <c r="P171" s="155">
        <f>O171*H171</f>
        <v>0</v>
      </c>
      <c r="Q171" s="155">
        <v>0.106</v>
      </c>
      <c r="R171" s="155">
        <f>Q171*H171</f>
        <v>82.984644</v>
      </c>
      <c r="S171" s="155">
        <v>0</v>
      </c>
      <c r="T171" s="15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7" t="s">
        <v>198</v>
      </c>
      <c r="AT171" s="157" t="s">
        <v>193</v>
      </c>
      <c r="AU171" s="157" t="s">
        <v>22</v>
      </c>
      <c r="AY171" s="19" t="s">
        <v>191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9" t="s">
        <v>88</v>
      </c>
      <c r="BK171" s="158">
        <f>ROUND(I171*H171,2)</f>
        <v>0</v>
      </c>
      <c r="BL171" s="19" t="s">
        <v>198</v>
      </c>
      <c r="BM171" s="157" t="s">
        <v>984</v>
      </c>
    </row>
    <row r="172" spans="1:47" s="2" customFormat="1" ht="18">
      <c r="A172" s="35"/>
      <c r="B172" s="36"/>
      <c r="C172" s="35"/>
      <c r="D172" s="160" t="s">
        <v>229</v>
      </c>
      <c r="E172" s="35"/>
      <c r="F172" s="176" t="s">
        <v>985</v>
      </c>
      <c r="G172" s="35"/>
      <c r="H172" s="35"/>
      <c r="I172" s="177"/>
      <c r="J172" s="35"/>
      <c r="K172" s="35"/>
      <c r="L172" s="36"/>
      <c r="M172" s="178"/>
      <c r="N172" s="179"/>
      <c r="O172" s="56"/>
      <c r="P172" s="56"/>
      <c r="Q172" s="56"/>
      <c r="R172" s="56"/>
      <c r="S172" s="56"/>
      <c r="T172" s="57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9" t="s">
        <v>229</v>
      </c>
      <c r="AU172" s="19" t="s">
        <v>22</v>
      </c>
    </row>
    <row r="173" spans="2:51" s="13" customFormat="1" ht="10">
      <c r="B173" s="159"/>
      <c r="D173" s="160" t="s">
        <v>200</v>
      </c>
      <c r="E173" s="161" t="s">
        <v>3</v>
      </c>
      <c r="F173" s="162" t="s">
        <v>986</v>
      </c>
      <c r="H173" s="163">
        <v>782.874</v>
      </c>
      <c r="I173" s="164"/>
      <c r="L173" s="159"/>
      <c r="M173" s="165"/>
      <c r="N173" s="166"/>
      <c r="O173" s="166"/>
      <c r="P173" s="166"/>
      <c r="Q173" s="166"/>
      <c r="R173" s="166"/>
      <c r="S173" s="166"/>
      <c r="T173" s="167"/>
      <c r="AT173" s="161" t="s">
        <v>200</v>
      </c>
      <c r="AU173" s="161" t="s">
        <v>22</v>
      </c>
      <c r="AV173" s="13" t="s">
        <v>22</v>
      </c>
      <c r="AW173" s="13" t="s">
        <v>41</v>
      </c>
      <c r="AX173" s="13" t="s">
        <v>88</v>
      </c>
      <c r="AY173" s="161" t="s">
        <v>191</v>
      </c>
    </row>
    <row r="174" spans="1:65" s="2" customFormat="1" ht="14.4" customHeight="1">
      <c r="A174" s="35"/>
      <c r="B174" s="145"/>
      <c r="C174" s="146" t="s">
        <v>411</v>
      </c>
      <c r="D174" s="146" t="s">
        <v>193</v>
      </c>
      <c r="E174" s="147" t="s">
        <v>987</v>
      </c>
      <c r="F174" s="148" t="s">
        <v>988</v>
      </c>
      <c r="G174" s="149" t="s">
        <v>196</v>
      </c>
      <c r="H174" s="150">
        <v>782.874</v>
      </c>
      <c r="I174" s="151"/>
      <c r="J174" s="152">
        <f>ROUND(I174*H174,2)</f>
        <v>0</v>
      </c>
      <c r="K174" s="148" t="s">
        <v>3</v>
      </c>
      <c r="L174" s="36"/>
      <c r="M174" s="153" t="s">
        <v>3</v>
      </c>
      <c r="N174" s="154" t="s">
        <v>52</v>
      </c>
      <c r="O174" s="56"/>
      <c r="P174" s="155">
        <f>O174*H174</f>
        <v>0</v>
      </c>
      <c r="Q174" s="155">
        <v>0.20478</v>
      </c>
      <c r="R174" s="155">
        <f>Q174*H174</f>
        <v>160.31693772</v>
      </c>
      <c r="S174" s="155">
        <v>0</v>
      </c>
      <c r="T174" s="15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57" t="s">
        <v>198</v>
      </c>
      <c r="AT174" s="157" t="s">
        <v>193</v>
      </c>
      <c r="AU174" s="157" t="s">
        <v>22</v>
      </c>
      <c r="AY174" s="19" t="s">
        <v>191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9" t="s">
        <v>88</v>
      </c>
      <c r="BK174" s="158">
        <f>ROUND(I174*H174,2)</f>
        <v>0</v>
      </c>
      <c r="BL174" s="19" t="s">
        <v>198</v>
      </c>
      <c r="BM174" s="157" t="s">
        <v>989</v>
      </c>
    </row>
    <row r="175" spans="1:47" s="2" customFormat="1" ht="18">
      <c r="A175" s="35"/>
      <c r="B175" s="36"/>
      <c r="C175" s="35"/>
      <c r="D175" s="160" t="s">
        <v>229</v>
      </c>
      <c r="E175" s="35"/>
      <c r="F175" s="176" t="s">
        <v>990</v>
      </c>
      <c r="G175" s="35"/>
      <c r="H175" s="35"/>
      <c r="I175" s="177"/>
      <c r="J175" s="35"/>
      <c r="K175" s="35"/>
      <c r="L175" s="36"/>
      <c r="M175" s="178"/>
      <c r="N175" s="179"/>
      <c r="O175" s="56"/>
      <c r="P175" s="56"/>
      <c r="Q175" s="56"/>
      <c r="R175" s="56"/>
      <c r="S175" s="56"/>
      <c r="T175" s="57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9" t="s">
        <v>229</v>
      </c>
      <c r="AU175" s="19" t="s">
        <v>22</v>
      </c>
    </row>
    <row r="176" spans="2:51" s="13" customFormat="1" ht="10">
      <c r="B176" s="159"/>
      <c r="D176" s="160" t="s">
        <v>200</v>
      </c>
      <c r="E176" s="161" t="s">
        <v>3</v>
      </c>
      <c r="F176" s="162" t="s">
        <v>986</v>
      </c>
      <c r="H176" s="163">
        <v>782.874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200</v>
      </c>
      <c r="AU176" s="161" t="s">
        <v>22</v>
      </c>
      <c r="AV176" s="13" t="s">
        <v>22</v>
      </c>
      <c r="AW176" s="13" t="s">
        <v>41</v>
      </c>
      <c r="AX176" s="13" t="s">
        <v>88</v>
      </c>
      <c r="AY176" s="161" t="s">
        <v>191</v>
      </c>
    </row>
    <row r="177" spans="1:65" s="2" customFormat="1" ht="14.4" customHeight="1">
      <c r="A177" s="35"/>
      <c r="B177" s="145"/>
      <c r="C177" s="146" t="s">
        <v>415</v>
      </c>
      <c r="D177" s="146" t="s">
        <v>193</v>
      </c>
      <c r="E177" s="147" t="s">
        <v>991</v>
      </c>
      <c r="F177" s="148" t="s">
        <v>992</v>
      </c>
      <c r="G177" s="149" t="s">
        <v>196</v>
      </c>
      <c r="H177" s="150">
        <v>735.221</v>
      </c>
      <c r="I177" s="151"/>
      <c r="J177" s="152">
        <f>ROUND(I177*H177,2)</f>
        <v>0</v>
      </c>
      <c r="K177" s="148" t="s">
        <v>3</v>
      </c>
      <c r="L177" s="36"/>
      <c r="M177" s="153" t="s">
        <v>3</v>
      </c>
      <c r="N177" s="154" t="s">
        <v>52</v>
      </c>
      <c r="O177" s="56"/>
      <c r="P177" s="155">
        <f>O177*H177</f>
        <v>0</v>
      </c>
      <c r="Q177" s="155">
        <v>0.12169</v>
      </c>
      <c r="R177" s="155">
        <f>Q177*H177</f>
        <v>89.46904349</v>
      </c>
      <c r="S177" s="155">
        <v>0</v>
      </c>
      <c r="T177" s="15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57" t="s">
        <v>198</v>
      </c>
      <c r="AT177" s="157" t="s">
        <v>193</v>
      </c>
      <c r="AU177" s="157" t="s">
        <v>22</v>
      </c>
      <c r="AY177" s="19" t="s">
        <v>191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9" t="s">
        <v>88</v>
      </c>
      <c r="BK177" s="158">
        <f>ROUND(I177*H177,2)</f>
        <v>0</v>
      </c>
      <c r="BL177" s="19" t="s">
        <v>198</v>
      </c>
      <c r="BM177" s="157" t="s">
        <v>993</v>
      </c>
    </row>
    <row r="178" spans="1:47" s="2" customFormat="1" ht="18">
      <c r="A178" s="35"/>
      <c r="B178" s="36"/>
      <c r="C178" s="35"/>
      <c r="D178" s="160" t="s">
        <v>229</v>
      </c>
      <c r="E178" s="35"/>
      <c r="F178" s="176" t="s">
        <v>994</v>
      </c>
      <c r="G178" s="35"/>
      <c r="H178" s="35"/>
      <c r="I178" s="177"/>
      <c r="J178" s="35"/>
      <c r="K178" s="35"/>
      <c r="L178" s="36"/>
      <c r="M178" s="178"/>
      <c r="N178" s="179"/>
      <c r="O178" s="56"/>
      <c r="P178" s="56"/>
      <c r="Q178" s="56"/>
      <c r="R178" s="56"/>
      <c r="S178" s="56"/>
      <c r="T178" s="57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9" t="s">
        <v>229</v>
      </c>
      <c r="AU178" s="19" t="s">
        <v>22</v>
      </c>
    </row>
    <row r="179" spans="2:51" s="13" customFormat="1" ht="10">
      <c r="B179" s="159"/>
      <c r="D179" s="160" t="s">
        <v>200</v>
      </c>
      <c r="E179" s="161" t="s">
        <v>3</v>
      </c>
      <c r="F179" s="162" t="s">
        <v>995</v>
      </c>
      <c r="H179" s="163">
        <v>735.221</v>
      </c>
      <c r="I179" s="164"/>
      <c r="L179" s="159"/>
      <c r="M179" s="165"/>
      <c r="N179" s="166"/>
      <c r="O179" s="166"/>
      <c r="P179" s="166"/>
      <c r="Q179" s="166"/>
      <c r="R179" s="166"/>
      <c r="S179" s="166"/>
      <c r="T179" s="167"/>
      <c r="AT179" s="161" t="s">
        <v>200</v>
      </c>
      <c r="AU179" s="161" t="s">
        <v>22</v>
      </c>
      <c r="AV179" s="13" t="s">
        <v>22</v>
      </c>
      <c r="AW179" s="13" t="s">
        <v>41</v>
      </c>
      <c r="AX179" s="13" t="s">
        <v>88</v>
      </c>
      <c r="AY179" s="161" t="s">
        <v>191</v>
      </c>
    </row>
    <row r="180" spans="1:65" s="2" customFormat="1" ht="24.15" customHeight="1">
      <c r="A180" s="35"/>
      <c r="B180" s="145"/>
      <c r="C180" s="146" t="s">
        <v>419</v>
      </c>
      <c r="D180" s="146" t="s">
        <v>193</v>
      </c>
      <c r="E180" s="147" t="s">
        <v>996</v>
      </c>
      <c r="F180" s="148" t="s">
        <v>997</v>
      </c>
      <c r="G180" s="149" t="s">
        <v>196</v>
      </c>
      <c r="H180" s="150">
        <v>680.76</v>
      </c>
      <c r="I180" s="151"/>
      <c r="J180" s="152">
        <f>ROUND(I180*H180,2)</f>
        <v>0</v>
      </c>
      <c r="K180" s="148" t="s">
        <v>197</v>
      </c>
      <c r="L180" s="36"/>
      <c r="M180" s="153" t="s">
        <v>3</v>
      </c>
      <c r="N180" s="154" t="s">
        <v>52</v>
      </c>
      <c r="O180" s="56"/>
      <c r="P180" s="155">
        <f>O180*H180</f>
        <v>0</v>
      </c>
      <c r="Q180" s="155">
        <v>0.0154</v>
      </c>
      <c r="R180" s="155">
        <f>Q180*H180</f>
        <v>10.483704</v>
      </c>
      <c r="S180" s="155">
        <v>0</v>
      </c>
      <c r="T180" s="15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57" t="s">
        <v>198</v>
      </c>
      <c r="AT180" s="157" t="s">
        <v>193</v>
      </c>
      <c r="AU180" s="157" t="s">
        <v>22</v>
      </c>
      <c r="AY180" s="19" t="s">
        <v>191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9" t="s">
        <v>88</v>
      </c>
      <c r="BK180" s="158">
        <f>ROUND(I180*H180,2)</f>
        <v>0</v>
      </c>
      <c r="BL180" s="19" t="s">
        <v>198</v>
      </c>
      <c r="BM180" s="157" t="s">
        <v>998</v>
      </c>
    </row>
    <row r="181" spans="2:51" s="13" customFormat="1" ht="10">
      <c r="B181" s="159"/>
      <c r="D181" s="160" t="s">
        <v>200</v>
      </c>
      <c r="E181" s="161" t="s">
        <v>3</v>
      </c>
      <c r="F181" s="162" t="s">
        <v>999</v>
      </c>
      <c r="H181" s="163">
        <v>680.76</v>
      </c>
      <c r="I181" s="164"/>
      <c r="L181" s="159"/>
      <c r="M181" s="165"/>
      <c r="N181" s="166"/>
      <c r="O181" s="166"/>
      <c r="P181" s="166"/>
      <c r="Q181" s="166"/>
      <c r="R181" s="166"/>
      <c r="S181" s="166"/>
      <c r="T181" s="167"/>
      <c r="AT181" s="161" t="s">
        <v>200</v>
      </c>
      <c r="AU181" s="161" t="s">
        <v>22</v>
      </c>
      <c r="AV181" s="13" t="s">
        <v>22</v>
      </c>
      <c r="AW181" s="13" t="s">
        <v>41</v>
      </c>
      <c r="AX181" s="13" t="s">
        <v>88</v>
      </c>
      <c r="AY181" s="161" t="s">
        <v>191</v>
      </c>
    </row>
    <row r="182" spans="2:63" s="12" customFormat="1" ht="22.75" customHeight="1">
      <c r="B182" s="132"/>
      <c r="D182" s="133" t="s">
        <v>80</v>
      </c>
      <c r="E182" s="143" t="s">
        <v>244</v>
      </c>
      <c r="F182" s="143" t="s">
        <v>1000</v>
      </c>
      <c r="I182" s="135"/>
      <c r="J182" s="144">
        <f>BK182</f>
        <v>0</v>
      </c>
      <c r="L182" s="132"/>
      <c r="M182" s="137"/>
      <c r="N182" s="138"/>
      <c r="O182" s="138"/>
      <c r="P182" s="139">
        <f>SUM(P183:P196)</f>
        <v>0</v>
      </c>
      <c r="Q182" s="138"/>
      <c r="R182" s="139">
        <f>SUM(R183:R196)</f>
        <v>5.270239999999999</v>
      </c>
      <c r="S182" s="138"/>
      <c r="T182" s="140">
        <f>SUM(T183:T196)</f>
        <v>0</v>
      </c>
      <c r="AR182" s="133" t="s">
        <v>88</v>
      </c>
      <c r="AT182" s="141" t="s">
        <v>80</v>
      </c>
      <c r="AU182" s="141" t="s">
        <v>88</v>
      </c>
      <c r="AY182" s="133" t="s">
        <v>191</v>
      </c>
      <c r="BK182" s="142">
        <f>SUM(BK183:BK196)</f>
        <v>0</v>
      </c>
    </row>
    <row r="183" spans="1:65" s="2" customFormat="1" ht="24.15" customHeight="1">
      <c r="A183" s="35"/>
      <c r="B183" s="145"/>
      <c r="C183" s="146" t="s">
        <v>433</v>
      </c>
      <c r="D183" s="146" t="s">
        <v>193</v>
      </c>
      <c r="E183" s="147" t="s">
        <v>1001</v>
      </c>
      <c r="F183" s="148" t="s">
        <v>1002</v>
      </c>
      <c r="G183" s="149" t="s">
        <v>391</v>
      </c>
      <c r="H183" s="150">
        <v>1</v>
      </c>
      <c r="I183" s="151"/>
      <c r="J183" s="152">
        <f>ROUND(I183*H183,2)</f>
        <v>0</v>
      </c>
      <c r="K183" s="148" t="s">
        <v>197</v>
      </c>
      <c r="L183" s="36"/>
      <c r="M183" s="153" t="s">
        <v>3</v>
      </c>
      <c r="N183" s="154" t="s">
        <v>52</v>
      </c>
      <c r="O183" s="56"/>
      <c r="P183" s="155">
        <f>O183*H183</f>
        <v>0</v>
      </c>
      <c r="Q183" s="155">
        <v>0.03573</v>
      </c>
      <c r="R183" s="155">
        <f>Q183*H183</f>
        <v>0.03573</v>
      </c>
      <c r="S183" s="155">
        <v>0</v>
      </c>
      <c r="T183" s="15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57" t="s">
        <v>198</v>
      </c>
      <c r="AT183" s="157" t="s">
        <v>193</v>
      </c>
      <c r="AU183" s="157" t="s">
        <v>22</v>
      </c>
      <c r="AY183" s="19" t="s">
        <v>191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9" t="s">
        <v>88</v>
      </c>
      <c r="BK183" s="158">
        <f>ROUND(I183*H183,2)</f>
        <v>0</v>
      </c>
      <c r="BL183" s="19" t="s">
        <v>198</v>
      </c>
      <c r="BM183" s="157" t="s">
        <v>1003</v>
      </c>
    </row>
    <row r="184" spans="1:65" s="2" customFormat="1" ht="24.15" customHeight="1">
      <c r="A184" s="35"/>
      <c r="B184" s="145"/>
      <c r="C184" s="146" t="s">
        <v>438</v>
      </c>
      <c r="D184" s="146" t="s">
        <v>193</v>
      </c>
      <c r="E184" s="147" t="s">
        <v>1004</v>
      </c>
      <c r="F184" s="148" t="s">
        <v>1005</v>
      </c>
      <c r="G184" s="149" t="s">
        <v>391</v>
      </c>
      <c r="H184" s="150">
        <v>1</v>
      </c>
      <c r="I184" s="151"/>
      <c r="J184" s="152">
        <f>ROUND(I184*H184,2)</f>
        <v>0</v>
      </c>
      <c r="K184" s="148" t="s">
        <v>197</v>
      </c>
      <c r="L184" s="36"/>
      <c r="M184" s="153" t="s">
        <v>3</v>
      </c>
      <c r="N184" s="154" t="s">
        <v>52</v>
      </c>
      <c r="O184" s="56"/>
      <c r="P184" s="155">
        <f>O184*H184</f>
        <v>0</v>
      </c>
      <c r="Q184" s="155">
        <v>2.11676</v>
      </c>
      <c r="R184" s="155">
        <f>Q184*H184</f>
        <v>2.11676</v>
      </c>
      <c r="S184" s="155">
        <v>0</v>
      </c>
      <c r="T184" s="15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7" t="s">
        <v>198</v>
      </c>
      <c r="AT184" s="157" t="s">
        <v>193</v>
      </c>
      <c r="AU184" s="157" t="s">
        <v>22</v>
      </c>
      <c r="AY184" s="19" t="s">
        <v>191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9" t="s">
        <v>88</v>
      </c>
      <c r="BK184" s="158">
        <f>ROUND(I184*H184,2)</f>
        <v>0</v>
      </c>
      <c r="BL184" s="19" t="s">
        <v>198</v>
      </c>
      <c r="BM184" s="157" t="s">
        <v>1006</v>
      </c>
    </row>
    <row r="185" spans="1:47" s="2" customFormat="1" ht="18">
      <c r="A185" s="35"/>
      <c r="B185" s="36"/>
      <c r="C185" s="35"/>
      <c r="D185" s="160" t="s">
        <v>229</v>
      </c>
      <c r="E185" s="35"/>
      <c r="F185" s="176" t="s">
        <v>1007</v>
      </c>
      <c r="G185" s="35"/>
      <c r="H185" s="35"/>
      <c r="I185" s="177"/>
      <c r="J185" s="35"/>
      <c r="K185" s="35"/>
      <c r="L185" s="36"/>
      <c r="M185" s="178"/>
      <c r="N185" s="179"/>
      <c r="O185" s="56"/>
      <c r="P185" s="56"/>
      <c r="Q185" s="56"/>
      <c r="R185" s="56"/>
      <c r="S185" s="56"/>
      <c r="T185" s="57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9" t="s">
        <v>229</v>
      </c>
      <c r="AU185" s="19" t="s">
        <v>22</v>
      </c>
    </row>
    <row r="186" spans="1:65" s="2" customFormat="1" ht="14.4" customHeight="1">
      <c r="A186" s="35"/>
      <c r="B186" s="145"/>
      <c r="C186" s="180" t="s">
        <v>442</v>
      </c>
      <c r="D186" s="180" t="s">
        <v>264</v>
      </c>
      <c r="E186" s="181" t="s">
        <v>1008</v>
      </c>
      <c r="F186" s="182" t="s">
        <v>1009</v>
      </c>
      <c r="G186" s="183" t="s">
        <v>391</v>
      </c>
      <c r="H186" s="184">
        <v>1</v>
      </c>
      <c r="I186" s="185"/>
      <c r="J186" s="186">
        <f>ROUND(I186*H186,2)</f>
        <v>0</v>
      </c>
      <c r="K186" s="182" t="s">
        <v>197</v>
      </c>
      <c r="L186" s="187"/>
      <c r="M186" s="188" t="s">
        <v>3</v>
      </c>
      <c r="N186" s="189" t="s">
        <v>52</v>
      </c>
      <c r="O186" s="56"/>
      <c r="P186" s="155">
        <f>O186*H186</f>
        <v>0</v>
      </c>
      <c r="Q186" s="155">
        <v>1.229</v>
      </c>
      <c r="R186" s="155">
        <f>Q186*H186</f>
        <v>1.229</v>
      </c>
      <c r="S186" s="155">
        <v>0</v>
      </c>
      <c r="T186" s="15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57" t="s">
        <v>244</v>
      </c>
      <c r="AT186" s="157" t="s">
        <v>264</v>
      </c>
      <c r="AU186" s="157" t="s">
        <v>22</v>
      </c>
      <c r="AY186" s="19" t="s">
        <v>191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9" t="s">
        <v>88</v>
      </c>
      <c r="BK186" s="158">
        <f>ROUND(I186*H186,2)</f>
        <v>0</v>
      </c>
      <c r="BL186" s="19" t="s">
        <v>198</v>
      </c>
      <c r="BM186" s="157" t="s">
        <v>1010</v>
      </c>
    </row>
    <row r="187" spans="1:47" s="2" customFormat="1" ht="18">
      <c r="A187" s="35"/>
      <c r="B187" s="36"/>
      <c r="C187" s="35"/>
      <c r="D187" s="160" t="s">
        <v>229</v>
      </c>
      <c r="E187" s="35"/>
      <c r="F187" s="176" t="s">
        <v>1011</v>
      </c>
      <c r="G187" s="35"/>
      <c r="H187" s="35"/>
      <c r="I187" s="177"/>
      <c r="J187" s="35"/>
      <c r="K187" s="35"/>
      <c r="L187" s="36"/>
      <c r="M187" s="178"/>
      <c r="N187" s="179"/>
      <c r="O187" s="56"/>
      <c r="P187" s="56"/>
      <c r="Q187" s="56"/>
      <c r="R187" s="56"/>
      <c r="S187" s="56"/>
      <c r="T187" s="57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9" t="s">
        <v>229</v>
      </c>
      <c r="AU187" s="19" t="s">
        <v>22</v>
      </c>
    </row>
    <row r="188" spans="1:65" s="2" customFormat="1" ht="14.4" customHeight="1">
      <c r="A188" s="35"/>
      <c r="B188" s="145"/>
      <c r="C188" s="180" t="s">
        <v>30</v>
      </c>
      <c r="D188" s="180" t="s">
        <v>264</v>
      </c>
      <c r="E188" s="181" t="s">
        <v>1012</v>
      </c>
      <c r="F188" s="182" t="s">
        <v>1013</v>
      </c>
      <c r="G188" s="183" t="s">
        <v>391</v>
      </c>
      <c r="H188" s="184">
        <v>1</v>
      </c>
      <c r="I188" s="185"/>
      <c r="J188" s="186">
        <f aca="true" t="shared" si="10" ref="J188:J193">ROUND(I188*H188,2)</f>
        <v>0</v>
      </c>
      <c r="K188" s="182" t="s">
        <v>197</v>
      </c>
      <c r="L188" s="187"/>
      <c r="M188" s="188" t="s">
        <v>3</v>
      </c>
      <c r="N188" s="189" t="s">
        <v>52</v>
      </c>
      <c r="O188" s="56"/>
      <c r="P188" s="155">
        <f aca="true" t="shared" si="11" ref="P188:P193">O188*H188</f>
        <v>0</v>
      </c>
      <c r="Q188" s="155">
        <v>0.526</v>
      </c>
      <c r="R188" s="155">
        <f aca="true" t="shared" si="12" ref="R188:R193">Q188*H188</f>
        <v>0.526</v>
      </c>
      <c r="S188" s="155">
        <v>0</v>
      </c>
      <c r="T188" s="156">
        <f aca="true" t="shared" si="13" ref="T188:T193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57" t="s">
        <v>244</v>
      </c>
      <c r="AT188" s="157" t="s">
        <v>264</v>
      </c>
      <c r="AU188" s="157" t="s">
        <v>22</v>
      </c>
      <c r="AY188" s="19" t="s">
        <v>191</v>
      </c>
      <c r="BE188" s="158">
        <f aca="true" t="shared" si="14" ref="BE188:BE193">IF(N188="základní",J188,0)</f>
        <v>0</v>
      </c>
      <c r="BF188" s="158">
        <f aca="true" t="shared" si="15" ref="BF188:BF193">IF(N188="snížená",J188,0)</f>
        <v>0</v>
      </c>
      <c r="BG188" s="158">
        <f aca="true" t="shared" si="16" ref="BG188:BG193">IF(N188="zákl. přenesená",J188,0)</f>
        <v>0</v>
      </c>
      <c r="BH188" s="158">
        <f aca="true" t="shared" si="17" ref="BH188:BH193">IF(N188="sníž. přenesená",J188,0)</f>
        <v>0</v>
      </c>
      <c r="BI188" s="158">
        <f aca="true" t="shared" si="18" ref="BI188:BI193">IF(N188="nulová",J188,0)</f>
        <v>0</v>
      </c>
      <c r="BJ188" s="19" t="s">
        <v>88</v>
      </c>
      <c r="BK188" s="158">
        <f aca="true" t="shared" si="19" ref="BK188:BK193">ROUND(I188*H188,2)</f>
        <v>0</v>
      </c>
      <c r="BL188" s="19" t="s">
        <v>198</v>
      </c>
      <c r="BM188" s="157" t="s">
        <v>1014</v>
      </c>
    </row>
    <row r="189" spans="1:65" s="2" customFormat="1" ht="14.4" customHeight="1">
      <c r="A189" s="35"/>
      <c r="B189" s="145"/>
      <c r="C189" s="180" t="s">
        <v>451</v>
      </c>
      <c r="D189" s="180" t="s">
        <v>264</v>
      </c>
      <c r="E189" s="181" t="s">
        <v>1015</v>
      </c>
      <c r="F189" s="182" t="s">
        <v>1016</v>
      </c>
      <c r="G189" s="183" t="s">
        <v>391</v>
      </c>
      <c r="H189" s="184">
        <v>1</v>
      </c>
      <c r="I189" s="185"/>
      <c r="J189" s="186">
        <f t="shared" si="10"/>
        <v>0</v>
      </c>
      <c r="K189" s="182" t="s">
        <v>197</v>
      </c>
      <c r="L189" s="187"/>
      <c r="M189" s="188" t="s">
        <v>3</v>
      </c>
      <c r="N189" s="189" t="s">
        <v>52</v>
      </c>
      <c r="O189" s="56"/>
      <c r="P189" s="155">
        <f t="shared" si="11"/>
        <v>0</v>
      </c>
      <c r="Q189" s="155">
        <v>0.262</v>
      </c>
      <c r="R189" s="155">
        <f t="shared" si="12"/>
        <v>0.262</v>
      </c>
      <c r="S189" s="155">
        <v>0</v>
      </c>
      <c r="T189" s="156">
        <f t="shared" si="1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244</v>
      </c>
      <c r="AT189" s="157" t="s">
        <v>264</v>
      </c>
      <c r="AU189" s="157" t="s">
        <v>22</v>
      </c>
      <c r="AY189" s="19" t="s">
        <v>191</v>
      </c>
      <c r="BE189" s="158">
        <f t="shared" si="14"/>
        <v>0</v>
      </c>
      <c r="BF189" s="158">
        <f t="shared" si="15"/>
        <v>0</v>
      </c>
      <c r="BG189" s="158">
        <f t="shared" si="16"/>
        <v>0</v>
      </c>
      <c r="BH189" s="158">
        <f t="shared" si="17"/>
        <v>0</v>
      </c>
      <c r="BI189" s="158">
        <f t="shared" si="18"/>
        <v>0</v>
      </c>
      <c r="BJ189" s="19" t="s">
        <v>88</v>
      </c>
      <c r="BK189" s="158">
        <f t="shared" si="19"/>
        <v>0</v>
      </c>
      <c r="BL189" s="19" t="s">
        <v>198</v>
      </c>
      <c r="BM189" s="157" t="s">
        <v>1017</v>
      </c>
    </row>
    <row r="190" spans="1:65" s="2" customFormat="1" ht="14.4" customHeight="1">
      <c r="A190" s="35"/>
      <c r="B190" s="145"/>
      <c r="C190" s="180" t="s">
        <v>455</v>
      </c>
      <c r="D190" s="180" t="s">
        <v>264</v>
      </c>
      <c r="E190" s="181" t="s">
        <v>1018</v>
      </c>
      <c r="F190" s="182" t="s">
        <v>1019</v>
      </c>
      <c r="G190" s="183" t="s">
        <v>391</v>
      </c>
      <c r="H190" s="184">
        <v>1</v>
      </c>
      <c r="I190" s="185"/>
      <c r="J190" s="186">
        <f t="shared" si="10"/>
        <v>0</v>
      </c>
      <c r="K190" s="182" t="s">
        <v>197</v>
      </c>
      <c r="L190" s="187"/>
      <c r="M190" s="188" t="s">
        <v>3</v>
      </c>
      <c r="N190" s="189" t="s">
        <v>52</v>
      </c>
      <c r="O190" s="56"/>
      <c r="P190" s="155">
        <f t="shared" si="11"/>
        <v>0</v>
      </c>
      <c r="Q190" s="155">
        <v>0.585</v>
      </c>
      <c r="R190" s="155">
        <f t="shared" si="12"/>
        <v>0.585</v>
      </c>
      <c r="S190" s="155">
        <v>0</v>
      </c>
      <c r="T190" s="156">
        <f t="shared" si="1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244</v>
      </c>
      <c r="AT190" s="157" t="s">
        <v>264</v>
      </c>
      <c r="AU190" s="157" t="s">
        <v>22</v>
      </c>
      <c r="AY190" s="19" t="s">
        <v>191</v>
      </c>
      <c r="BE190" s="158">
        <f t="shared" si="14"/>
        <v>0</v>
      </c>
      <c r="BF190" s="158">
        <f t="shared" si="15"/>
        <v>0</v>
      </c>
      <c r="BG190" s="158">
        <f t="shared" si="16"/>
        <v>0</v>
      </c>
      <c r="BH190" s="158">
        <f t="shared" si="17"/>
        <v>0</v>
      </c>
      <c r="BI190" s="158">
        <f t="shared" si="18"/>
        <v>0</v>
      </c>
      <c r="BJ190" s="19" t="s">
        <v>88</v>
      </c>
      <c r="BK190" s="158">
        <f t="shared" si="19"/>
        <v>0</v>
      </c>
      <c r="BL190" s="19" t="s">
        <v>198</v>
      </c>
      <c r="BM190" s="157" t="s">
        <v>1020</v>
      </c>
    </row>
    <row r="191" spans="1:65" s="2" customFormat="1" ht="14.4" customHeight="1">
      <c r="A191" s="35"/>
      <c r="B191" s="145"/>
      <c r="C191" s="180" t="s">
        <v>460</v>
      </c>
      <c r="D191" s="180" t="s">
        <v>264</v>
      </c>
      <c r="E191" s="181" t="s">
        <v>1021</v>
      </c>
      <c r="F191" s="182" t="s">
        <v>1022</v>
      </c>
      <c r="G191" s="183" t="s">
        <v>391</v>
      </c>
      <c r="H191" s="184">
        <v>1</v>
      </c>
      <c r="I191" s="185"/>
      <c r="J191" s="186">
        <f t="shared" si="10"/>
        <v>0</v>
      </c>
      <c r="K191" s="182" t="s">
        <v>197</v>
      </c>
      <c r="L191" s="187"/>
      <c r="M191" s="188" t="s">
        <v>3</v>
      </c>
      <c r="N191" s="189" t="s">
        <v>52</v>
      </c>
      <c r="O191" s="56"/>
      <c r="P191" s="155">
        <f t="shared" si="11"/>
        <v>0</v>
      </c>
      <c r="Q191" s="155">
        <v>0.068</v>
      </c>
      <c r="R191" s="155">
        <f t="shared" si="12"/>
        <v>0.068</v>
      </c>
      <c r="S191" s="155">
        <v>0</v>
      </c>
      <c r="T191" s="156">
        <f t="shared" si="1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57" t="s">
        <v>244</v>
      </c>
      <c r="AT191" s="157" t="s">
        <v>264</v>
      </c>
      <c r="AU191" s="157" t="s">
        <v>22</v>
      </c>
      <c r="AY191" s="19" t="s">
        <v>191</v>
      </c>
      <c r="BE191" s="158">
        <f t="shared" si="14"/>
        <v>0</v>
      </c>
      <c r="BF191" s="158">
        <f t="shared" si="15"/>
        <v>0</v>
      </c>
      <c r="BG191" s="158">
        <f t="shared" si="16"/>
        <v>0</v>
      </c>
      <c r="BH191" s="158">
        <f t="shared" si="17"/>
        <v>0</v>
      </c>
      <c r="BI191" s="158">
        <f t="shared" si="18"/>
        <v>0</v>
      </c>
      <c r="BJ191" s="19" t="s">
        <v>88</v>
      </c>
      <c r="BK191" s="158">
        <f t="shared" si="19"/>
        <v>0</v>
      </c>
      <c r="BL191" s="19" t="s">
        <v>198</v>
      </c>
      <c r="BM191" s="157" t="s">
        <v>1023</v>
      </c>
    </row>
    <row r="192" spans="1:65" s="2" customFormat="1" ht="14.4" customHeight="1">
      <c r="A192" s="35"/>
      <c r="B192" s="145"/>
      <c r="C192" s="180" t="s">
        <v>467</v>
      </c>
      <c r="D192" s="180" t="s">
        <v>264</v>
      </c>
      <c r="E192" s="181" t="s">
        <v>1024</v>
      </c>
      <c r="F192" s="182" t="s">
        <v>1025</v>
      </c>
      <c r="G192" s="183" t="s">
        <v>391</v>
      </c>
      <c r="H192" s="184">
        <v>1</v>
      </c>
      <c r="I192" s="185"/>
      <c r="J192" s="186">
        <f t="shared" si="10"/>
        <v>0</v>
      </c>
      <c r="K192" s="182" t="s">
        <v>197</v>
      </c>
      <c r="L192" s="187"/>
      <c r="M192" s="188" t="s">
        <v>3</v>
      </c>
      <c r="N192" s="189" t="s">
        <v>52</v>
      </c>
      <c r="O192" s="56"/>
      <c r="P192" s="155">
        <f t="shared" si="11"/>
        <v>0</v>
      </c>
      <c r="Q192" s="155">
        <v>0.081</v>
      </c>
      <c r="R192" s="155">
        <f t="shared" si="12"/>
        <v>0.081</v>
      </c>
      <c r="S192" s="155">
        <v>0</v>
      </c>
      <c r="T192" s="156">
        <f t="shared" si="1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57" t="s">
        <v>244</v>
      </c>
      <c r="AT192" s="157" t="s">
        <v>264</v>
      </c>
      <c r="AU192" s="157" t="s">
        <v>22</v>
      </c>
      <c r="AY192" s="19" t="s">
        <v>191</v>
      </c>
      <c r="BE192" s="158">
        <f t="shared" si="14"/>
        <v>0</v>
      </c>
      <c r="BF192" s="158">
        <f t="shared" si="15"/>
        <v>0</v>
      </c>
      <c r="BG192" s="158">
        <f t="shared" si="16"/>
        <v>0</v>
      </c>
      <c r="BH192" s="158">
        <f t="shared" si="17"/>
        <v>0</v>
      </c>
      <c r="BI192" s="158">
        <f t="shared" si="18"/>
        <v>0</v>
      </c>
      <c r="BJ192" s="19" t="s">
        <v>88</v>
      </c>
      <c r="BK192" s="158">
        <f t="shared" si="19"/>
        <v>0</v>
      </c>
      <c r="BL192" s="19" t="s">
        <v>198</v>
      </c>
      <c r="BM192" s="157" t="s">
        <v>1026</v>
      </c>
    </row>
    <row r="193" spans="1:65" s="2" customFormat="1" ht="24.15" customHeight="1">
      <c r="A193" s="35"/>
      <c r="B193" s="145"/>
      <c r="C193" s="146" t="s">
        <v>471</v>
      </c>
      <c r="D193" s="146" t="s">
        <v>193</v>
      </c>
      <c r="E193" s="147" t="s">
        <v>1027</v>
      </c>
      <c r="F193" s="148" t="s">
        <v>1028</v>
      </c>
      <c r="G193" s="149" t="s">
        <v>391</v>
      </c>
      <c r="H193" s="150">
        <v>1</v>
      </c>
      <c r="I193" s="151"/>
      <c r="J193" s="152">
        <f t="shared" si="10"/>
        <v>0</v>
      </c>
      <c r="K193" s="148" t="s">
        <v>197</v>
      </c>
      <c r="L193" s="36"/>
      <c r="M193" s="153" t="s">
        <v>3</v>
      </c>
      <c r="N193" s="154" t="s">
        <v>52</v>
      </c>
      <c r="O193" s="56"/>
      <c r="P193" s="155">
        <f t="shared" si="11"/>
        <v>0</v>
      </c>
      <c r="Q193" s="155">
        <v>0.05361</v>
      </c>
      <c r="R193" s="155">
        <f t="shared" si="12"/>
        <v>0.05361</v>
      </c>
      <c r="S193" s="155">
        <v>0</v>
      </c>
      <c r="T193" s="156">
        <f t="shared" si="1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57" t="s">
        <v>198</v>
      </c>
      <c r="AT193" s="157" t="s">
        <v>193</v>
      </c>
      <c r="AU193" s="157" t="s">
        <v>22</v>
      </c>
      <c r="AY193" s="19" t="s">
        <v>191</v>
      </c>
      <c r="BE193" s="158">
        <f t="shared" si="14"/>
        <v>0</v>
      </c>
      <c r="BF193" s="158">
        <f t="shared" si="15"/>
        <v>0</v>
      </c>
      <c r="BG193" s="158">
        <f t="shared" si="16"/>
        <v>0</v>
      </c>
      <c r="BH193" s="158">
        <f t="shared" si="17"/>
        <v>0</v>
      </c>
      <c r="BI193" s="158">
        <f t="shared" si="18"/>
        <v>0</v>
      </c>
      <c r="BJ193" s="19" t="s">
        <v>88</v>
      </c>
      <c r="BK193" s="158">
        <f t="shared" si="19"/>
        <v>0</v>
      </c>
      <c r="BL193" s="19" t="s">
        <v>198</v>
      </c>
      <c r="BM193" s="157" t="s">
        <v>1029</v>
      </c>
    </row>
    <row r="194" spans="1:47" s="2" customFormat="1" ht="18">
      <c r="A194" s="35"/>
      <c r="B194" s="36"/>
      <c r="C194" s="35"/>
      <c r="D194" s="160" t="s">
        <v>229</v>
      </c>
      <c r="E194" s="35"/>
      <c r="F194" s="176" t="s">
        <v>1030</v>
      </c>
      <c r="G194" s="35"/>
      <c r="H194" s="35"/>
      <c r="I194" s="177"/>
      <c r="J194" s="35"/>
      <c r="K194" s="35"/>
      <c r="L194" s="36"/>
      <c r="M194" s="178"/>
      <c r="N194" s="179"/>
      <c r="O194" s="56"/>
      <c r="P194" s="56"/>
      <c r="Q194" s="56"/>
      <c r="R194" s="56"/>
      <c r="S194" s="56"/>
      <c r="T194" s="57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9" t="s">
        <v>229</v>
      </c>
      <c r="AU194" s="19" t="s">
        <v>22</v>
      </c>
    </row>
    <row r="195" spans="1:65" s="2" customFormat="1" ht="14.4" customHeight="1">
      <c r="A195" s="35"/>
      <c r="B195" s="145"/>
      <c r="C195" s="146" t="s">
        <v>1031</v>
      </c>
      <c r="D195" s="146" t="s">
        <v>193</v>
      </c>
      <c r="E195" s="147" t="s">
        <v>1032</v>
      </c>
      <c r="F195" s="148" t="s">
        <v>1033</v>
      </c>
      <c r="G195" s="149" t="s">
        <v>391</v>
      </c>
      <c r="H195" s="150">
        <v>1</v>
      </c>
      <c r="I195" s="151"/>
      <c r="J195" s="152">
        <f>ROUND(I195*H195,2)</f>
        <v>0</v>
      </c>
      <c r="K195" s="148" t="s">
        <v>197</v>
      </c>
      <c r="L195" s="36"/>
      <c r="M195" s="153" t="s">
        <v>3</v>
      </c>
      <c r="N195" s="154" t="s">
        <v>52</v>
      </c>
      <c r="O195" s="56"/>
      <c r="P195" s="155">
        <f>O195*H195</f>
        <v>0</v>
      </c>
      <c r="Q195" s="155">
        <v>0.21734</v>
      </c>
      <c r="R195" s="155">
        <f>Q195*H195</f>
        <v>0.21734</v>
      </c>
      <c r="S195" s="155">
        <v>0</v>
      </c>
      <c r="T195" s="15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57" t="s">
        <v>198</v>
      </c>
      <c r="AT195" s="157" t="s">
        <v>193</v>
      </c>
      <c r="AU195" s="157" t="s">
        <v>22</v>
      </c>
      <c r="AY195" s="19" t="s">
        <v>191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9" t="s">
        <v>88</v>
      </c>
      <c r="BK195" s="158">
        <f>ROUND(I195*H195,2)</f>
        <v>0</v>
      </c>
      <c r="BL195" s="19" t="s">
        <v>198</v>
      </c>
      <c r="BM195" s="157" t="s">
        <v>1034</v>
      </c>
    </row>
    <row r="196" spans="1:65" s="2" customFormat="1" ht="14.4" customHeight="1">
      <c r="A196" s="35"/>
      <c r="B196" s="145"/>
      <c r="C196" s="180" t="s">
        <v>1035</v>
      </c>
      <c r="D196" s="180" t="s">
        <v>264</v>
      </c>
      <c r="E196" s="181" t="s">
        <v>1036</v>
      </c>
      <c r="F196" s="182" t="s">
        <v>1037</v>
      </c>
      <c r="G196" s="183" t="s">
        <v>391</v>
      </c>
      <c r="H196" s="184">
        <v>1</v>
      </c>
      <c r="I196" s="185"/>
      <c r="J196" s="186">
        <f>ROUND(I196*H196,2)</f>
        <v>0</v>
      </c>
      <c r="K196" s="182" t="s">
        <v>197</v>
      </c>
      <c r="L196" s="187"/>
      <c r="M196" s="188" t="s">
        <v>3</v>
      </c>
      <c r="N196" s="189" t="s">
        <v>52</v>
      </c>
      <c r="O196" s="56"/>
      <c r="P196" s="155">
        <f>O196*H196</f>
        <v>0</v>
      </c>
      <c r="Q196" s="155">
        <v>0.0958</v>
      </c>
      <c r="R196" s="155">
        <f>Q196*H196</f>
        <v>0.0958</v>
      </c>
      <c r="S196" s="155">
        <v>0</v>
      </c>
      <c r="T196" s="15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57" t="s">
        <v>244</v>
      </c>
      <c r="AT196" s="157" t="s">
        <v>264</v>
      </c>
      <c r="AU196" s="157" t="s">
        <v>22</v>
      </c>
      <c r="AY196" s="19" t="s">
        <v>191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9" t="s">
        <v>88</v>
      </c>
      <c r="BK196" s="158">
        <f>ROUND(I196*H196,2)</f>
        <v>0</v>
      </c>
      <c r="BL196" s="19" t="s">
        <v>198</v>
      </c>
      <c r="BM196" s="157" t="s">
        <v>1038</v>
      </c>
    </row>
    <row r="197" spans="2:63" s="12" customFormat="1" ht="22.75" customHeight="1">
      <c r="B197" s="132"/>
      <c r="D197" s="133" t="s">
        <v>80</v>
      </c>
      <c r="E197" s="143" t="s">
        <v>249</v>
      </c>
      <c r="F197" s="143" t="s">
        <v>387</v>
      </c>
      <c r="I197" s="135"/>
      <c r="J197" s="144">
        <f>BK197</f>
        <v>0</v>
      </c>
      <c r="L197" s="132"/>
      <c r="M197" s="137"/>
      <c r="N197" s="138"/>
      <c r="O197" s="138"/>
      <c r="P197" s="139">
        <f>SUM(P198:P210)</f>
        <v>0</v>
      </c>
      <c r="Q197" s="138"/>
      <c r="R197" s="139">
        <f>SUM(R198:R210)</f>
        <v>1.0926399999999998</v>
      </c>
      <c r="S197" s="138"/>
      <c r="T197" s="140">
        <f>SUM(T198:T210)</f>
        <v>0</v>
      </c>
      <c r="AR197" s="133" t="s">
        <v>88</v>
      </c>
      <c r="AT197" s="141" t="s">
        <v>80</v>
      </c>
      <c r="AU197" s="141" t="s">
        <v>88</v>
      </c>
      <c r="AY197" s="133" t="s">
        <v>191</v>
      </c>
      <c r="BK197" s="142">
        <f>SUM(BK198:BK210)</f>
        <v>0</v>
      </c>
    </row>
    <row r="198" spans="1:65" s="2" customFormat="1" ht="14.4" customHeight="1">
      <c r="A198" s="35"/>
      <c r="B198" s="145"/>
      <c r="C198" s="146" t="s">
        <v>1039</v>
      </c>
      <c r="D198" s="146" t="s">
        <v>193</v>
      </c>
      <c r="E198" s="147" t="s">
        <v>1040</v>
      </c>
      <c r="F198" s="148" t="s">
        <v>1041</v>
      </c>
      <c r="G198" s="149" t="s">
        <v>391</v>
      </c>
      <c r="H198" s="150">
        <v>14</v>
      </c>
      <c r="I198" s="151"/>
      <c r="J198" s="152">
        <f>ROUND(I198*H198,2)</f>
        <v>0</v>
      </c>
      <c r="K198" s="148" t="s">
        <v>197</v>
      </c>
      <c r="L198" s="36"/>
      <c r="M198" s="153" t="s">
        <v>3</v>
      </c>
      <c r="N198" s="154" t="s">
        <v>52</v>
      </c>
      <c r="O198" s="56"/>
      <c r="P198" s="155">
        <f>O198*H198</f>
        <v>0</v>
      </c>
      <c r="Q198" s="155">
        <v>0</v>
      </c>
      <c r="R198" s="155">
        <f>Q198*H198</f>
        <v>0</v>
      </c>
      <c r="S198" s="155">
        <v>0</v>
      </c>
      <c r="T198" s="15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57" t="s">
        <v>198</v>
      </c>
      <c r="AT198" s="157" t="s">
        <v>193</v>
      </c>
      <c r="AU198" s="157" t="s">
        <v>22</v>
      </c>
      <c r="AY198" s="19" t="s">
        <v>191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9" t="s">
        <v>88</v>
      </c>
      <c r="BK198" s="158">
        <f>ROUND(I198*H198,2)</f>
        <v>0</v>
      </c>
      <c r="BL198" s="19" t="s">
        <v>198</v>
      </c>
      <c r="BM198" s="157" t="s">
        <v>1042</v>
      </c>
    </row>
    <row r="199" spans="1:65" s="2" customFormat="1" ht="14.4" customHeight="1">
      <c r="A199" s="35"/>
      <c r="B199" s="145"/>
      <c r="C199" s="180" t="s">
        <v>1043</v>
      </c>
      <c r="D199" s="180" t="s">
        <v>264</v>
      </c>
      <c r="E199" s="181" t="s">
        <v>1044</v>
      </c>
      <c r="F199" s="182" t="s">
        <v>1045</v>
      </c>
      <c r="G199" s="183" t="s">
        <v>391</v>
      </c>
      <c r="H199" s="184">
        <v>1</v>
      </c>
      <c r="I199" s="185"/>
      <c r="J199" s="186">
        <f>ROUND(I199*H199,2)</f>
        <v>0</v>
      </c>
      <c r="K199" s="182" t="s">
        <v>3</v>
      </c>
      <c r="L199" s="187"/>
      <c r="M199" s="188" t="s">
        <v>3</v>
      </c>
      <c r="N199" s="189" t="s">
        <v>52</v>
      </c>
      <c r="O199" s="56"/>
      <c r="P199" s="155">
        <f>O199*H199</f>
        <v>0</v>
      </c>
      <c r="Q199" s="155">
        <v>0.091</v>
      </c>
      <c r="R199" s="155">
        <f>Q199*H199</f>
        <v>0.091</v>
      </c>
      <c r="S199" s="155">
        <v>0</v>
      </c>
      <c r="T199" s="15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57" t="s">
        <v>244</v>
      </c>
      <c r="AT199" s="157" t="s">
        <v>264</v>
      </c>
      <c r="AU199" s="157" t="s">
        <v>22</v>
      </c>
      <c r="AY199" s="19" t="s">
        <v>191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9" t="s">
        <v>88</v>
      </c>
      <c r="BK199" s="158">
        <f>ROUND(I199*H199,2)</f>
        <v>0</v>
      </c>
      <c r="BL199" s="19" t="s">
        <v>198</v>
      </c>
      <c r="BM199" s="157" t="s">
        <v>1046</v>
      </c>
    </row>
    <row r="200" spans="1:47" s="2" customFormat="1" ht="18">
      <c r="A200" s="35"/>
      <c r="B200" s="36"/>
      <c r="C200" s="35"/>
      <c r="D200" s="160" t="s">
        <v>229</v>
      </c>
      <c r="E200" s="35"/>
      <c r="F200" s="176" t="s">
        <v>1047</v>
      </c>
      <c r="G200" s="35"/>
      <c r="H200" s="35"/>
      <c r="I200" s="177"/>
      <c r="J200" s="35"/>
      <c r="K200" s="35"/>
      <c r="L200" s="36"/>
      <c r="M200" s="178"/>
      <c r="N200" s="179"/>
      <c r="O200" s="56"/>
      <c r="P200" s="56"/>
      <c r="Q200" s="56"/>
      <c r="R200" s="56"/>
      <c r="S200" s="56"/>
      <c r="T200" s="57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9" t="s">
        <v>229</v>
      </c>
      <c r="AU200" s="19" t="s">
        <v>22</v>
      </c>
    </row>
    <row r="201" spans="1:65" s="2" customFormat="1" ht="14.4" customHeight="1">
      <c r="A201" s="35"/>
      <c r="B201" s="145"/>
      <c r="C201" s="180" t="s">
        <v>1048</v>
      </c>
      <c r="D201" s="180" t="s">
        <v>264</v>
      </c>
      <c r="E201" s="181" t="s">
        <v>1049</v>
      </c>
      <c r="F201" s="182" t="s">
        <v>1050</v>
      </c>
      <c r="G201" s="183" t="s">
        <v>391</v>
      </c>
      <c r="H201" s="184">
        <v>1</v>
      </c>
      <c r="I201" s="185"/>
      <c r="J201" s="186">
        <f>ROUND(I201*H201,2)</f>
        <v>0</v>
      </c>
      <c r="K201" s="182" t="s">
        <v>3</v>
      </c>
      <c r="L201" s="187"/>
      <c r="M201" s="188" t="s">
        <v>3</v>
      </c>
      <c r="N201" s="189" t="s">
        <v>52</v>
      </c>
      <c r="O201" s="56"/>
      <c r="P201" s="155">
        <f>O201*H201</f>
        <v>0</v>
      </c>
      <c r="Q201" s="155">
        <v>0.091</v>
      </c>
      <c r="R201" s="155">
        <f>Q201*H201</f>
        <v>0.091</v>
      </c>
      <c r="S201" s="155">
        <v>0</v>
      </c>
      <c r="T201" s="15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57" t="s">
        <v>244</v>
      </c>
      <c r="AT201" s="157" t="s">
        <v>264</v>
      </c>
      <c r="AU201" s="157" t="s">
        <v>22</v>
      </c>
      <c r="AY201" s="19" t="s">
        <v>191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9" t="s">
        <v>88</v>
      </c>
      <c r="BK201" s="158">
        <f>ROUND(I201*H201,2)</f>
        <v>0</v>
      </c>
      <c r="BL201" s="19" t="s">
        <v>198</v>
      </c>
      <c r="BM201" s="157" t="s">
        <v>1051</v>
      </c>
    </row>
    <row r="202" spans="1:47" s="2" customFormat="1" ht="18">
      <c r="A202" s="35"/>
      <c r="B202" s="36"/>
      <c r="C202" s="35"/>
      <c r="D202" s="160" t="s">
        <v>229</v>
      </c>
      <c r="E202" s="35"/>
      <c r="F202" s="176" t="s">
        <v>1052</v>
      </c>
      <c r="G202" s="35"/>
      <c r="H202" s="35"/>
      <c r="I202" s="177"/>
      <c r="J202" s="35"/>
      <c r="K202" s="35"/>
      <c r="L202" s="36"/>
      <c r="M202" s="178"/>
      <c r="N202" s="179"/>
      <c r="O202" s="56"/>
      <c r="P202" s="56"/>
      <c r="Q202" s="56"/>
      <c r="R202" s="56"/>
      <c r="S202" s="56"/>
      <c r="T202" s="57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9" t="s">
        <v>229</v>
      </c>
      <c r="AU202" s="19" t="s">
        <v>22</v>
      </c>
    </row>
    <row r="203" spans="1:65" s="2" customFormat="1" ht="14.4" customHeight="1">
      <c r="A203" s="35"/>
      <c r="B203" s="145"/>
      <c r="C203" s="180" t="s">
        <v>1053</v>
      </c>
      <c r="D203" s="180" t="s">
        <v>264</v>
      </c>
      <c r="E203" s="181" t="s">
        <v>1054</v>
      </c>
      <c r="F203" s="182" t="s">
        <v>1055</v>
      </c>
      <c r="G203" s="183" t="s">
        <v>391</v>
      </c>
      <c r="H203" s="184">
        <v>4</v>
      </c>
      <c r="I203" s="185"/>
      <c r="J203" s="186">
        <f>ROUND(I203*H203,2)</f>
        <v>0</v>
      </c>
      <c r="K203" s="182" t="s">
        <v>3</v>
      </c>
      <c r="L203" s="187"/>
      <c r="M203" s="188" t="s">
        <v>3</v>
      </c>
      <c r="N203" s="189" t="s">
        <v>52</v>
      </c>
      <c r="O203" s="56"/>
      <c r="P203" s="155">
        <f>O203*H203</f>
        <v>0</v>
      </c>
      <c r="Q203" s="155">
        <v>0.091</v>
      </c>
      <c r="R203" s="155">
        <f>Q203*H203</f>
        <v>0.364</v>
      </c>
      <c r="S203" s="155">
        <v>0</v>
      </c>
      <c r="T203" s="15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57" t="s">
        <v>244</v>
      </c>
      <c r="AT203" s="157" t="s">
        <v>264</v>
      </c>
      <c r="AU203" s="157" t="s">
        <v>22</v>
      </c>
      <c r="AY203" s="19" t="s">
        <v>191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9" t="s">
        <v>88</v>
      </c>
      <c r="BK203" s="158">
        <f>ROUND(I203*H203,2)</f>
        <v>0</v>
      </c>
      <c r="BL203" s="19" t="s">
        <v>198</v>
      </c>
      <c r="BM203" s="157" t="s">
        <v>1056</v>
      </c>
    </row>
    <row r="204" spans="1:47" s="2" customFormat="1" ht="27">
      <c r="A204" s="35"/>
      <c r="B204" s="36"/>
      <c r="C204" s="35"/>
      <c r="D204" s="160" t="s">
        <v>229</v>
      </c>
      <c r="E204" s="35"/>
      <c r="F204" s="176" t="s">
        <v>1057</v>
      </c>
      <c r="G204" s="35"/>
      <c r="H204" s="35"/>
      <c r="I204" s="177"/>
      <c r="J204" s="35"/>
      <c r="K204" s="35"/>
      <c r="L204" s="36"/>
      <c r="M204" s="178"/>
      <c r="N204" s="179"/>
      <c r="O204" s="56"/>
      <c r="P204" s="56"/>
      <c r="Q204" s="56"/>
      <c r="R204" s="56"/>
      <c r="S204" s="56"/>
      <c r="T204" s="57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9" t="s">
        <v>229</v>
      </c>
      <c r="AU204" s="19" t="s">
        <v>22</v>
      </c>
    </row>
    <row r="205" spans="1:65" s="2" customFormat="1" ht="14.4" customHeight="1">
      <c r="A205" s="35"/>
      <c r="B205" s="145"/>
      <c r="C205" s="180" t="s">
        <v>1058</v>
      </c>
      <c r="D205" s="180" t="s">
        <v>264</v>
      </c>
      <c r="E205" s="181" t="s">
        <v>1059</v>
      </c>
      <c r="F205" s="182" t="s">
        <v>1060</v>
      </c>
      <c r="G205" s="183" t="s">
        <v>391</v>
      </c>
      <c r="H205" s="184">
        <v>2</v>
      </c>
      <c r="I205" s="185"/>
      <c r="J205" s="186">
        <f>ROUND(I205*H205,2)</f>
        <v>0</v>
      </c>
      <c r="K205" s="182" t="s">
        <v>3</v>
      </c>
      <c r="L205" s="187"/>
      <c r="M205" s="188" t="s">
        <v>3</v>
      </c>
      <c r="N205" s="189" t="s">
        <v>52</v>
      </c>
      <c r="O205" s="56"/>
      <c r="P205" s="155">
        <f>O205*H205</f>
        <v>0</v>
      </c>
      <c r="Q205" s="155">
        <v>0.091</v>
      </c>
      <c r="R205" s="155">
        <f>Q205*H205</f>
        <v>0.182</v>
      </c>
      <c r="S205" s="155">
        <v>0</v>
      </c>
      <c r="T205" s="15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57" t="s">
        <v>244</v>
      </c>
      <c r="AT205" s="157" t="s">
        <v>264</v>
      </c>
      <c r="AU205" s="157" t="s">
        <v>22</v>
      </c>
      <c r="AY205" s="19" t="s">
        <v>191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19" t="s">
        <v>88</v>
      </c>
      <c r="BK205" s="158">
        <f>ROUND(I205*H205,2)</f>
        <v>0</v>
      </c>
      <c r="BL205" s="19" t="s">
        <v>198</v>
      </c>
      <c r="BM205" s="157" t="s">
        <v>1061</v>
      </c>
    </row>
    <row r="206" spans="1:65" s="2" customFormat="1" ht="14.4" customHeight="1">
      <c r="A206" s="35"/>
      <c r="B206" s="145"/>
      <c r="C206" s="180" t="s">
        <v>1062</v>
      </c>
      <c r="D206" s="180" t="s">
        <v>264</v>
      </c>
      <c r="E206" s="181" t="s">
        <v>1063</v>
      </c>
      <c r="F206" s="182" t="s">
        <v>1064</v>
      </c>
      <c r="G206" s="183" t="s">
        <v>391</v>
      </c>
      <c r="H206" s="184">
        <v>2</v>
      </c>
      <c r="I206" s="185"/>
      <c r="J206" s="186">
        <f>ROUND(I206*H206,2)</f>
        <v>0</v>
      </c>
      <c r="K206" s="182" t="s">
        <v>3</v>
      </c>
      <c r="L206" s="187"/>
      <c r="M206" s="188" t="s">
        <v>3</v>
      </c>
      <c r="N206" s="189" t="s">
        <v>52</v>
      </c>
      <c r="O206" s="56"/>
      <c r="P206" s="155">
        <f>O206*H206</f>
        <v>0</v>
      </c>
      <c r="Q206" s="155">
        <v>0.091</v>
      </c>
      <c r="R206" s="155">
        <f>Q206*H206</f>
        <v>0.182</v>
      </c>
      <c r="S206" s="155">
        <v>0</v>
      </c>
      <c r="T206" s="15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57" t="s">
        <v>244</v>
      </c>
      <c r="AT206" s="157" t="s">
        <v>264</v>
      </c>
      <c r="AU206" s="157" t="s">
        <v>22</v>
      </c>
      <c r="AY206" s="19" t="s">
        <v>191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9" t="s">
        <v>88</v>
      </c>
      <c r="BK206" s="158">
        <f>ROUND(I206*H206,2)</f>
        <v>0</v>
      </c>
      <c r="BL206" s="19" t="s">
        <v>198</v>
      </c>
      <c r="BM206" s="157" t="s">
        <v>1065</v>
      </c>
    </row>
    <row r="207" spans="1:47" s="2" customFormat="1" ht="18">
      <c r="A207" s="35"/>
      <c r="B207" s="36"/>
      <c r="C207" s="35"/>
      <c r="D207" s="160" t="s">
        <v>229</v>
      </c>
      <c r="E207" s="35"/>
      <c r="F207" s="176" t="s">
        <v>1066</v>
      </c>
      <c r="G207" s="35"/>
      <c r="H207" s="35"/>
      <c r="I207" s="177"/>
      <c r="J207" s="35"/>
      <c r="K207" s="35"/>
      <c r="L207" s="36"/>
      <c r="M207" s="178"/>
      <c r="N207" s="179"/>
      <c r="O207" s="56"/>
      <c r="P207" s="56"/>
      <c r="Q207" s="56"/>
      <c r="R207" s="56"/>
      <c r="S207" s="56"/>
      <c r="T207" s="57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9" t="s">
        <v>229</v>
      </c>
      <c r="AU207" s="19" t="s">
        <v>22</v>
      </c>
    </row>
    <row r="208" spans="1:65" s="2" customFormat="1" ht="24.15" customHeight="1">
      <c r="A208" s="35"/>
      <c r="B208" s="145"/>
      <c r="C208" s="180" t="s">
        <v>1067</v>
      </c>
      <c r="D208" s="180" t="s">
        <v>264</v>
      </c>
      <c r="E208" s="181" t="s">
        <v>1068</v>
      </c>
      <c r="F208" s="182" t="s">
        <v>1069</v>
      </c>
      <c r="G208" s="183" t="s">
        <v>391</v>
      </c>
      <c r="H208" s="184">
        <v>2</v>
      </c>
      <c r="I208" s="185"/>
      <c r="J208" s="186">
        <f>ROUND(I208*H208,2)</f>
        <v>0</v>
      </c>
      <c r="K208" s="182" t="s">
        <v>3</v>
      </c>
      <c r="L208" s="187"/>
      <c r="M208" s="188" t="s">
        <v>3</v>
      </c>
      <c r="N208" s="189" t="s">
        <v>52</v>
      </c>
      <c r="O208" s="56"/>
      <c r="P208" s="155">
        <f>O208*H208</f>
        <v>0</v>
      </c>
      <c r="Q208" s="155">
        <v>0.091</v>
      </c>
      <c r="R208" s="155">
        <f>Q208*H208</f>
        <v>0.182</v>
      </c>
      <c r="S208" s="155">
        <v>0</v>
      </c>
      <c r="T208" s="15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57" t="s">
        <v>244</v>
      </c>
      <c r="AT208" s="157" t="s">
        <v>264</v>
      </c>
      <c r="AU208" s="157" t="s">
        <v>22</v>
      </c>
      <c r="AY208" s="19" t="s">
        <v>191</v>
      </c>
      <c r="BE208" s="158">
        <f>IF(N208="základní",J208,0)</f>
        <v>0</v>
      </c>
      <c r="BF208" s="158">
        <f>IF(N208="snížená",J208,0)</f>
        <v>0</v>
      </c>
      <c r="BG208" s="158">
        <f>IF(N208="zákl. přenesená",J208,0)</f>
        <v>0</v>
      </c>
      <c r="BH208" s="158">
        <f>IF(N208="sníž. přenesená",J208,0)</f>
        <v>0</v>
      </c>
      <c r="BI208" s="158">
        <f>IF(N208="nulová",J208,0)</f>
        <v>0</v>
      </c>
      <c r="BJ208" s="19" t="s">
        <v>88</v>
      </c>
      <c r="BK208" s="158">
        <f>ROUND(I208*H208,2)</f>
        <v>0</v>
      </c>
      <c r="BL208" s="19" t="s">
        <v>198</v>
      </c>
      <c r="BM208" s="157" t="s">
        <v>1070</v>
      </c>
    </row>
    <row r="209" spans="1:47" s="2" customFormat="1" ht="18">
      <c r="A209" s="35"/>
      <c r="B209" s="36"/>
      <c r="C209" s="35"/>
      <c r="D209" s="160" t="s">
        <v>229</v>
      </c>
      <c r="E209" s="35"/>
      <c r="F209" s="176" t="s">
        <v>1066</v>
      </c>
      <c r="G209" s="35"/>
      <c r="H209" s="35"/>
      <c r="I209" s="177"/>
      <c r="J209" s="35"/>
      <c r="K209" s="35"/>
      <c r="L209" s="36"/>
      <c r="M209" s="178"/>
      <c r="N209" s="179"/>
      <c r="O209" s="56"/>
      <c r="P209" s="56"/>
      <c r="Q209" s="56"/>
      <c r="R209" s="56"/>
      <c r="S209" s="56"/>
      <c r="T209" s="57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9" t="s">
        <v>229</v>
      </c>
      <c r="AU209" s="19" t="s">
        <v>22</v>
      </c>
    </row>
    <row r="210" spans="1:65" s="2" customFormat="1" ht="24.15" customHeight="1">
      <c r="A210" s="35"/>
      <c r="B210" s="145"/>
      <c r="C210" s="146" t="s">
        <v>1071</v>
      </c>
      <c r="D210" s="146" t="s">
        <v>193</v>
      </c>
      <c r="E210" s="147" t="s">
        <v>1072</v>
      </c>
      <c r="F210" s="148" t="s">
        <v>1073</v>
      </c>
      <c r="G210" s="149" t="s">
        <v>391</v>
      </c>
      <c r="H210" s="150">
        <v>8</v>
      </c>
      <c r="I210" s="151"/>
      <c r="J210" s="152">
        <f>ROUND(I210*H210,2)</f>
        <v>0</v>
      </c>
      <c r="K210" s="148" t="s">
        <v>197</v>
      </c>
      <c r="L210" s="36"/>
      <c r="M210" s="153" t="s">
        <v>3</v>
      </c>
      <c r="N210" s="154" t="s">
        <v>52</v>
      </c>
      <c r="O210" s="56"/>
      <c r="P210" s="155">
        <f>O210*H210</f>
        <v>0</v>
      </c>
      <c r="Q210" s="155">
        <v>8E-05</v>
      </c>
      <c r="R210" s="155">
        <f>Q210*H210</f>
        <v>0.00064</v>
      </c>
      <c r="S210" s="155">
        <v>0</v>
      </c>
      <c r="T210" s="15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57" t="s">
        <v>198</v>
      </c>
      <c r="AT210" s="157" t="s">
        <v>193</v>
      </c>
      <c r="AU210" s="157" t="s">
        <v>22</v>
      </c>
      <c r="AY210" s="19" t="s">
        <v>191</v>
      </c>
      <c r="BE210" s="158">
        <f>IF(N210="základní",J210,0)</f>
        <v>0</v>
      </c>
      <c r="BF210" s="158">
        <f>IF(N210="snížená",J210,0)</f>
        <v>0</v>
      </c>
      <c r="BG210" s="158">
        <f>IF(N210="zákl. přenesená",J210,0)</f>
        <v>0</v>
      </c>
      <c r="BH210" s="158">
        <f>IF(N210="sníž. přenesená",J210,0)</f>
        <v>0</v>
      </c>
      <c r="BI210" s="158">
        <f>IF(N210="nulová",J210,0)</f>
        <v>0</v>
      </c>
      <c r="BJ210" s="19" t="s">
        <v>88</v>
      </c>
      <c r="BK210" s="158">
        <f>ROUND(I210*H210,2)</f>
        <v>0</v>
      </c>
      <c r="BL210" s="19" t="s">
        <v>198</v>
      </c>
      <c r="BM210" s="157" t="s">
        <v>1074</v>
      </c>
    </row>
    <row r="211" spans="2:63" s="12" customFormat="1" ht="22.75" customHeight="1">
      <c r="B211" s="132"/>
      <c r="D211" s="133" t="s">
        <v>80</v>
      </c>
      <c r="E211" s="143" t="s">
        <v>465</v>
      </c>
      <c r="F211" s="143" t="s">
        <v>466</v>
      </c>
      <c r="I211" s="135"/>
      <c r="J211" s="144">
        <f>BK211</f>
        <v>0</v>
      </c>
      <c r="L211" s="132"/>
      <c r="M211" s="137"/>
      <c r="N211" s="138"/>
      <c r="O211" s="138"/>
      <c r="P211" s="139">
        <f>P212</f>
        <v>0</v>
      </c>
      <c r="Q211" s="138"/>
      <c r="R211" s="139">
        <f>R212</f>
        <v>0</v>
      </c>
      <c r="S211" s="138"/>
      <c r="T211" s="140">
        <f>T212</f>
        <v>0</v>
      </c>
      <c r="AR211" s="133" t="s">
        <v>88</v>
      </c>
      <c r="AT211" s="141" t="s">
        <v>80</v>
      </c>
      <c r="AU211" s="141" t="s">
        <v>88</v>
      </c>
      <c r="AY211" s="133" t="s">
        <v>191</v>
      </c>
      <c r="BK211" s="142">
        <f>BK212</f>
        <v>0</v>
      </c>
    </row>
    <row r="212" spans="1:65" s="2" customFormat="1" ht="14.4" customHeight="1">
      <c r="A212" s="35"/>
      <c r="B212" s="145"/>
      <c r="C212" s="146" t="s">
        <v>1075</v>
      </c>
      <c r="D212" s="146" t="s">
        <v>193</v>
      </c>
      <c r="E212" s="147" t="s">
        <v>1076</v>
      </c>
      <c r="F212" s="148" t="s">
        <v>1077</v>
      </c>
      <c r="G212" s="149" t="s">
        <v>252</v>
      </c>
      <c r="H212" s="150">
        <v>1057.288</v>
      </c>
      <c r="I212" s="151"/>
      <c r="J212" s="152">
        <f>ROUND(I212*H212,2)</f>
        <v>0</v>
      </c>
      <c r="K212" s="148" t="s">
        <v>197</v>
      </c>
      <c r="L212" s="36"/>
      <c r="M212" s="198" t="s">
        <v>3</v>
      </c>
      <c r="N212" s="199" t="s">
        <v>52</v>
      </c>
      <c r="O212" s="200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57" t="s">
        <v>198</v>
      </c>
      <c r="AT212" s="157" t="s">
        <v>193</v>
      </c>
      <c r="AU212" s="157" t="s">
        <v>22</v>
      </c>
      <c r="AY212" s="19" t="s">
        <v>191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9" t="s">
        <v>88</v>
      </c>
      <c r="BK212" s="158">
        <f>ROUND(I212*H212,2)</f>
        <v>0</v>
      </c>
      <c r="BL212" s="19" t="s">
        <v>198</v>
      </c>
      <c r="BM212" s="157" t="s">
        <v>1078</v>
      </c>
    </row>
    <row r="213" spans="1:31" s="2" customFormat="1" ht="7" customHeight="1">
      <c r="A213" s="35"/>
      <c r="B213" s="45"/>
      <c r="C213" s="46"/>
      <c r="D213" s="46"/>
      <c r="E213" s="46"/>
      <c r="F213" s="46"/>
      <c r="G213" s="46"/>
      <c r="H213" s="46"/>
      <c r="I213" s="46"/>
      <c r="J213" s="46"/>
      <c r="K213" s="46"/>
      <c r="L213" s="36"/>
      <c r="M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</sheetData>
  <autoFilter ref="C93:K212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6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9" t="s">
        <v>118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161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7" t="str">
        <f>'Rekapitulace stavby'!K6</f>
        <v>Výstavba ZTV Za Školou II. etapa - aktualizace</v>
      </c>
      <c r="F7" s="338"/>
      <c r="G7" s="338"/>
      <c r="H7" s="338"/>
      <c r="L7" s="22"/>
    </row>
    <row r="8" spans="2:12" s="1" customFormat="1" ht="12" customHeight="1">
      <c r="B8" s="22"/>
      <c r="D8" s="29" t="s">
        <v>162</v>
      </c>
      <c r="L8" s="22"/>
    </row>
    <row r="9" spans="1:31" s="2" customFormat="1" ht="16.5" customHeight="1">
      <c r="A9" s="35"/>
      <c r="B9" s="36"/>
      <c r="C9" s="35"/>
      <c r="D9" s="35"/>
      <c r="E9" s="337" t="s">
        <v>1079</v>
      </c>
      <c r="F9" s="339"/>
      <c r="G9" s="339"/>
      <c r="H9" s="339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164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295" t="s">
        <v>1080</v>
      </c>
      <c r="F11" s="339"/>
      <c r="G11" s="339"/>
      <c r="H11" s="339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0" t="str">
        <f>'Rekapitulace stavby'!E14</f>
        <v>Vyplň údaj</v>
      </c>
      <c r="F20" s="320"/>
      <c r="G20" s="320"/>
      <c r="H20" s="320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5" t="s">
        <v>3</v>
      </c>
      <c r="F29" s="325"/>
      <c r="G29" s="325"/>
      <c r="H29" s="325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ROUND(J95,2)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ROUND((SUM(BE95:BE284)),2)</f>
        <v>0</v>
      </c>
      <c r="G35" s="35"/>
      <c r="H35" s="35"/>
      <c r="I35" s="104">
        <v>0.21</v>
      </c>
      <c r="J35" s="103">
        <f>ROUND(((SUM(BE95:BE284))*I35),2)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ROUND((SUM(BF95:BF284)),2)</f>
        <v>0</v>
      </c>
      <c r="G36" s="35"/>
      <c r="H36" s="35"/>
      <c r="I36" s="104">
        <v>0.15</v>
      </c>
      <c r="J36" s="103">
        <f>ROUND(((SUM(BF95:BF284))*I36),2)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ROUND((SUM(BG95:BG284)),2)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ROUND((SUM(BH95:BH284)),2)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ROUND((SUM(BI95:BI284)),2)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166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37" t="str">
        <f>E7</f>
        <v>Výstavba ZTV Za Školou II. etapa - aktualizace</v>
      </c>
      <c r="F50" s="338"/>
      <c r="G50" s="338"/>
      <c r="H50" s="338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162</v>
      </c>
      <c r="L51" s="22"/>
    </row>
    <row r="52" spans="1:31" s="2" customFormat="1" ht="16.5" customHeight="1">
      <c r="A52" s="35"/>
      <c r="B52" s="36"/>
      <c r="C52" s="35"/>
      <c r="D52" s="35"/>
      <c r="E52" s="337" t="s">
        <v>1079</v>
      </c>
      <c r="F52" s="339"/>
      <c r="G52" s="339"/>
      <c r="H52" s="339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164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295" t="str">
        <f>E11</f>
        <v>SO 301 - Dešťová kanalizace</v>
      </c>
      <c r="F54" s="339"/>
      <c r="G54" s="339"/>
      <c r="H54" s="339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167</v>
      </c>
      <c r="D61" s="105"/>
      <c r="E61" s="105"/>
      <c r="F61" s="105"/>
      <c r="G61" s="105"/>
      <c r="H61" s="105"/>
      <c r="I61" s="105"/>
      <c r="J61" s="112" t="s">
        <v>168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J95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169</v>
      </c>
    </row>
    <row r="64" spans="2:12" s="9" customFormat="1" ht="25" customHeight="1">
      <c r="B64" s="114"/>
      <c r="D64" s="115" t="s">
        <v>170</v>
      </c>
      <c r="E64" s="116"/>
      <c r="F64" s="116"/>
      <c r="G64" s="116"/>
      <c r="H64" s="116"/>
      <c r="I64" s="116"/>
      <c r="J64" s="117">
        <f>J96</f>
        <v>0</v>
      </c>
      <c r="L64" s="114"/>
    </row>
    <row r="65" spans="2:12" s="10" customFormat="1" ht="19.9" customHeight="1">
      <c r="B65" s="118"/>
      <c r="D65" s="119" t="s">
        <v>171</v>
      </c>
      <c r="E65" s="120"/>
      <c r="F65" s="120"/>
      <c r="G65" s="120"/>
      <c r="H65" s="120"/>
      <c r="I65" s="120"/>
      <c r="J65" s="121">
        <f>J97</f>
        <v>0</v>
      </c>
      <c r="L65" s="118"/>
    </row>
    <row r="66" spans="2:12" s="10" customFormat="1" ht="19.9" customHeight="1">
      <c r="B66" s="118"/>
      <c r="D66" s="119" t="s">
        <v>172</v>
      </c>
      <c r="E66" s="120"/>
      <c r="F66" s="120"/>
      <c r="G66" s="120"/>
      <c r="H66" s="120"/>
      <c r="I66" s="120"/>
      <c r="J66" s="121">
        <f>J178</f>
        <v>0</v>
      </c>
      <c r="L66" s="118"/>
    </row>
    <row r="67" spans="2:12" s="10" customFormat="1" ht="19.9" customHeight="1">
      <c r="B67" s="118"/>
      <c r="D67" s="119" t="s">
        <v>870</v>
      </c>
      <c r="E67" s="120"/>
      <c r="F67" s="120"/>
      <c r="G67" s="120"/>
      <c r="H67" s="120"/>
      <c r="I67" s="120"/>
      <c r="J67" s="121">
        <f>J183</f>
        <v>0</v>
      </c>
      <c r="L67" s="118"/>
    </row>
    <row r="68" spans="2:12" s="10" customFormat="1" ht="19.9" customHeight="1">
      <c r="B68" s="118"/>
      <c r="D68" s="119" t="s">
        <v>871</v>
      </c>
      <c r="E68" s="120"/>
      <c r="F68" s="120"/>
      <c r="G68" s="120"/>
      <c r="H68" s="120"/>
      <c r="I68" s="120"/>
      <c r="J68" s="121">
        <f>J187</f>
        <v>0</v>
      </c>
      <c r="L68" s="118"/>
    </row>
    <row r="69" spans="2:12" s="10" customFormat="1" ht="19.9" customHeight="1">
      <c r="B69" s="118"/>
      <c r="D69" s="119" t="s">
        <v>173</v>
      </c>
      <c r="E69" s="120"/>
      <c r="F69" s="120"/>
      <c r="G69" s="120"/>
      <c r="H69" s="120"/>
      <c r="I69" s="120"/>
      <c r="J69" s="121">
        <f>J197</f>
        <v>0</v>
      </c>
      <c r="L69" s="118"/>
    </row>
    <row r="70" spans="2:12" s="10" customFormat="1" ht="19.9" customHeight="1">
      <c r="B70" s="118"/>
      <c r="D70" s="119" t="s">
        <v>872</v>
      </c>
      <c r="E70" s="120"/>
      <c r="F70" s="120"/>
      <c r="G70" s="120"/>
      <c r="H70" s="120"/>
      <c r="I70" s="120"/>
      <c r="J70" s="121">
        <f>J214</f>
        <v>0</v>
      </c>
      <c r="L70" s="118"/>
    </row>
    <row r="71" spans="2:12" s="10" customFormat="1" ht="19.9" customHeight="1">
      <c r="B71" s="118"/>
      <c r="D71" s="119" t="s">
        <v>174</v>
      </c>
      <c r="E71" s="120"/>
      <c r="F71" s="120"/>
      <c r="G71" s="120"/>
      <c r="H71" s="120"/>
      <c r="I71" s="120"/>
      <c r="J71" s="121">
        <f>J257</f>
        <v>0</v>
      </c>
      <c r="L71" s="118"/>
    </row>
    <row r="72" spans="2:12" s="10" customFormat="1" ht="19.9" customHeight="1">
      <c r="B72" s="118"/>
      <c r="D72" s="119" t="s">
        <v>1081</v>
      </c>
      <c r="E72" s="120"/>
      <c r="F72" s="120"/>
      <c r="G72" s="120"/>
      <c r="H72" s="120"/>
      <c r="I72" s="120"/>
      <c r="J72" s="121">
        <f>J271</f>
        <v>0</v>
      </c>
      <c r="L72" s="118"/>
    </row>
    <row r="73" spans="2:12" s="10" customFormat="1" ht="19.9" customHeight="1">
      <c r="B73" s="118"/>
      <c r="D73" s="119" t="s">
        <v>175</v>
      </c>
      <c r="E73" s="120"/>
      <c r="F73" s="120"/>
      <c r="G73" s="120"/>
      <c r="H73" s="120"/>
      <c r="I73" s="120"/>
      <c r="J73" s="121">
        <f>J282</f>
        <v>0</v>
      </c>
      <c r="L73" s="118"/>
    </row>
    <row r="74" spans="1:31" s="2" customFormat="1" ht="21.75" customHeight="1">
      <c r="A74" s="35"/>
      <c r="B74" s="36"/>
      <c r="C74" s="35"/>
      <c r="D74" s="35"/>
      <c r="E74" s="35"/>
      <c r="F74" s="35"/>
      <c r="G74" s="35"/>
      <c r="H74" s="35"/>
      <c r="I74" s="35"/>
      <c r="J74" s="35"/>
      <c r="K74" s="35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7" customHeight="1">
      <c r="A75" s="35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9" spans="1:31" s="2" customFormat="1" ht="7" customHeight="1">
      <c r="A79" s="35"/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5" customHeight="1">
      <c r="A80" s="35"/>
      <c r="B80" s="36"/>
      <c r="C80" s="23" t="s">
        <v>176</v>
      </c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7" customHeight="1">
      <c r="A81" s="35"/>
      <c r="B81" s="36"/>
      <c r="C81" s="35"/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17</v>
      </c>
      <c r="D82" s="35"/>
      <c r="E82" s="35"/>
      <c r="F82" s="35"/>
      <c r="G82" s="35"/>
      <c r="H82" s="35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5"/>
      <c r="D83" s="35"/>
      <c r="E83" s="337" t="str">
        <f>E7</f>
        <v>Výstavba ZTV Za Školou II. etapa - aktualizace</v>
      </c>
      <c r="F83" s="338"/>
      <c r="G83" s="338"/>
      <c r="H83" s="338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2:12" s="1" customFormat="1" ht="12" customHeight="1">
      <c r="B84" s="22"/>
      <c r="C84" s="29" t="s">
        <v>162</v>
      </c>
      <c r="L84" s="22"/>
    </row>
    <row r="85" spans="1:31" s="2" customFormat="1" ht="16.5" customHeight="1">
      <c r="A85" s="35"/>
      <c r="B85" s="36"/>
      <c r="C85" s="35"/>
      <c r="D85" s="35"/>
      <c r="E85" s="337" t="s">
        <v>1079</v>
      </c>
      <c r="F85" s="339"/>
      <c r="G85" s="339"/>
      <c r="H85" s="339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164</v>
      </c>
      <c r="D86" s="35"/>
      <c r="E86" s="35"/>
      <c r="F86" s="35"/>
      <c r="G86" s="35"/>
      <c r="H86" s="35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295" t="str">
        <f>E11</f>
        <v>SO 301 - Dešťová kanalizace</v>
      </c>
      <c r="F87" s="339"/>
      <c r="G87" s="339"/>
      <c r="H87" s="339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23</v>
      </c>
      <c r="D89" s="35"/>
      <c r="E89" s="35"/>
      <c r="F89" s="27" t="str">
        <f>F14</f>
        <v>Dačice</v>
      </c>
      <c r="G89" s="35"/>
      <c r="H89" s="35"/>
      <c r="I89" s="29" t="s">
        <v>25</v>
      </c>
      <c r="J89" s="53" t="str">
        <f>IF(J14="","",J14)</f>
        <v>3. 1. 2022</v>
      </c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" customHeight="1">
      <c r="A91" s="35"/>
      <c r="B91" s="36"/>
      <c r="C91" s="29" t="s">
        <v>31</v>
      </c>
      <c r="D91" s="35"/>
      <c r="E91" s="35"/>
      <c r="F91" s="27" t="str">
        <f>E17</f>
        <v>Město Dačice, Krajířova 27, 38013 Dačice</v>
      </c>
      <c r="G91" s="35"/>
      <c r="H91" s="35"/>
      <c r="I91" s="29" t="s">
        <v>38</v>
      </c>
      <c r="J91" s="33" t="str">
        <f>E23</f>
        <v>Ing. arch. Martin Jirovský Ph.D., MBA</v>
      </c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40" customHeight="1">
      <c r="A92" s="35"/>
      <c r="B92" s="36"/>
      <c r="C92" s="29" t="s">
        <v>36</v>
      </c>
      <c r="D92" s="35"/>
      <c r="E92" s="35"/>
      <c r="F92" s="27" t="str">
        <f>IF(E20="","",E20)</f>
        <v>Vyplň údaj</v>
      </c>
      <c r="G92" s="35"/>
      <c r="H92" s="35"/>
      <c r="I92" s="29" t="s">
        <v>42</v>
      </c>
      <c r="J92" s="33" t="str">
        <f>E26</f>
        <v>Ateliér M.A.A.T., s.r.o.; Petra Stejskalová</v>
      </c>
      <c r="K92" s="35"/>
      <c r="L92" s="9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25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9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11" customFormat="1" ht="29.25" customHeight="1">
      <c r="A94" s="122"/>
      <c r="B94" s="123"/>
      <c r="C94" s="124" t="s">
        <v>177</v>
      </c>
      <c r="D94" s="125" t="s">
        <v>66</v>
      </c>
      <c r="E94" s="125" t="s">
        <v>62</v>
      </c>
      <c r="F94" s="125" t="s">
        <v>63</v>
      </c>
      <c r="G94" s="125" t="s">
        <v>178</v>
      </c>
      <c r="H94" s="125" t="s">
        <v>179</v>
      </c>
      <c r="I94" s="125" t="s">
        <v>180</v>
      </c>
      <c r="J94" s="125" t="s">
        <v>168</v>
      </c>
      <c r="K94" s="126" t="s">
        <v>181</v>
      </c>
      <c r="L94" s="127"/>
      <c r="M94" s="60" t="s">
        <v>3</v>
      </c>
      <c r="N94" s="61" t="s">
        <v>51</v>
      </c>
      <c r="O94" s="61" t="s">
        <v>182</v>
      </c>
      <c r="P94" s="61" t="s">
        <v>183</v>
      </c>
      <c r="Q94" s="61" t="s">
        <v>184</v>
      </c>
      <c r="R94" s="61" t="s">
        <v>185</v>
      </c>
      <c r="S94" s="61" t="s">
        <v>186</v>
      </c>
      <c r="T94" s="62" t="s">
        <v>187</v>
      </c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</row>
    <row r="95" spans="1:63" s="2" customFormat="1" ht="22.75" customHeight="1">
      <c r="A95" s="35"/>
      <c r="B95" s="36"/>
      <c r="C95" s="67" t="s">
        <v>188</v>
      </c>
      <c r="D95" s="35"/>
      <c r="E95" s="35"/>
      <c r="F95" s="35"/>
      <c r="G95" s="35"/>
      <c r="H95" s="35"/>
      <c r="I95" s="35"/>
      <c r="J95" s="128">
        <f>BK95</f>
        <v>0</v>
      </c>
      <c r="K95" s="35"/>
      <c r="L95" s="36"/>
      <c r="M95" s="63"/>
      <c r="N95" s="54"/>
      <c r="O95" s="64"/>
      <c r="P95" s="129">
        <f>P96</f>
        <v>0</v>
      </c>
      <c r="Q95" s="64"/>
      <c r="R95" s="129">
        <f>R96</f>
        <v>1051.6589808499998</v>
      </c>
      <c r="S95" s="64"/>
      <c r="T95" s="130">
        <f>T96</f>
        <v>63.31243500000001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9" t="s">
        <v>80</v>
      </c>
      <c r="AU95" s="19" t="s">
        <v>169</v>
      </c>
      <c r="BK95" s="131">
        <f>BK96</f>
        <v>0</v>
      </c>
    </row>
    <row r="96" spans="2:63" s="12" customFormat="1" ht="25.9" customHeight="1">
      <c r="B96" s="132"/>
      <c r="D96" s="133" t="s">
        <v>80</v>
      </c>
      <c r="E96" s="134" t="s">
        <v>189</v>
      </c>
      <c r="F96" s="134" t="s">
        <v>190</v>
      </c>
      <c r="I96" s="135"/>
      <c r="J96" s="136">
        <f>BK96</f>
        <v>0</v>
      </c>
      <c r="L96" s="132"/>
      <c r="M96" s="137"/>
      <c r="N96" s="138"/>
      <c r="O96" s="138"/>
      <c r="P96" s="139">
        <f>P97+P178+P183+P187+P197+P214+P257+P271+P282</f>
        <v>0</v>
      </c>
      <c r="Q96" s="138"/>
      <c r="R96" s="139">
        <f>R97+R178+R183+R187+R197+R214+R257+R271+R282</f>
        <v>1051.6589808499998</v>
      </c>
      <c r="S96" s="138"/>
      <c r="T96" s="140">
        <f>T97+T178+T183+T187+T197+T214+T257+T271+T282</f>
        <v>63.31243500000001</v>
      </c>
      <c r="AR96" s="133" t="s">
        <v>88</v>
      </c>
      <c r="AT96" s="141" t="s">
        <v>80</v>
      </c>
      <c r="AU96" s="141" t="s">
        <v>81</v>
      </c>
      <c r="AY96" s="133" t="s">
        <v>191</v>
      </c>
      <c r="BK96" s="142">
        <f>BK97+BK178+BK183+BK187+BK197+BK214+BK257+BK271+BK282</f>
        <v>0</v>
      </c>
    </row>
    <row r="97" spans="2:63" s="12" customFormat="1" ht="22.75" customHeight="1">
      <c r="B97" s="132"/>
      <c r="D97" s="133" t="s">
        <v>80</v>
      </c>
      <c r="E97" s="143" t="s">
        <v>88</v>
      </c>
      <c r="F97" s="143" t="s">
        <v>192</v>
      </c>
      <c r="I97" s="135"/>
      <c r="J97" s="144">
        <f>BK97</f>
        <v>0</v>
      </c>
      <c r="L97" s="132"/>
      <c r="M97" s="137"/>
      <c r="N97" s="138"/>
      <c r="O97" s="138"/>
      <c r="P97" s="139">
        <f>SUM(P98:P177)</f>
        <v>0</v>
      </c>
      <c r="Q97" s="138"/>
      <c r="R97" s="139">
        <f>SUM(R98:R177)</f>
        <v>515.87204984</v>
      </c>
      <c r="S97" s="138"/>
      <c r="T97" s="140">
        <f>SUM(T98:T177)</f>
        <v>4.838275</v>
      </c>
      <c r="AR97" s="133" t="s">
        <v>88</v>
      </c>
      <c r="AT97" s="141" t="s">
        <v>80</v>
      </c>
      <c r="AU97" s="141" t="s">
        <v>88</v>
      </c>
      <c r="AY97" s="133" t="s">
        <v>191</v>
      </c>
      <c r="BK97" s="142">
        <f>SUM(BK98:BK177)</f>
        <v>0</v>
      </c>
    </row>
    <row r="98" spans="1:65" s="2" customFormat="1" ht="24.15" customHeight="1">
      <c r="A98" s="35"/>
      <c r="B98" s="145"/>
      <c r="C98" s="146" t="s">
        <v>88</v>
      </c>
      <c r="D98" s="146" t="s">
        <v>193</v>
      </c>
      <c r="E98" s="147" t="s">
        <v>1082</v>
      </c>
      <c r="F98" s="148" t="s">
        <v>1083</v>
      </c>
      <c r="G98" s="149" t="s">
        <v>196</v>
      </c>
      <c r="H98" s="150">
        <v>4.6</v>
      </c>
      <c r="I98" s="151"/>
      <c r="J98" s="152">
        <f>ROUND(I98*H98,2)</f>
        <v>0</v>
      </c>
      <c r="K98" s="148" t="s">
        <v>197</v>
      </c>
      <c r="L98" s="36"/>
      <c r="M98" s="153" t="s">
        <v>3</v>
      </c>
      <c r="N98" s="154" t="s">
        <v>52</v>
      </c>
      <c r="O98" s="56"/>
      <c r="P98" s="155">
        <f>O98*H98</f>
        <v>0</v>
      </c>
      <c r="Q98" s="155">
        <v>0</v>
      </c>
      <c r="R98" s="155">
        <f>Q98*H98</f>
        <v>0</v>
      </c>
      <c r="S98" s="155">
        <v>0.316</v>
      </c>
      <c r="T98" s="156">
        <f>S98*H98</f>
        <v>1.4536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198</v>
      </c>
      <c r="AT98" s="157" t="s">
        <v>193</v>
      </c>
      <c r="AU98" s="157" t="s">
        <v>22</v>
      </c>
      <c r="AY98" s="19" t="s">
        <v>191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88</v>
      </c>
      <c r="BK98" s="158">
        <f>ROUND(I98*H98,2)</f>
        <v>0</v>
      </c>
      <c r="BL98" s="19" t="s">
        <v>198</v>
      </c>
      <c r="BM98" s="157" t="s">
        <v>1084</v>
      </c>
    </row>
    <row r="99" spans="1:47" s="2" customFormat="1" ht="18">
      <c r="A99" s="35"/>
      <c r="B99" s="36"/>
      <c r="C99" s="35"/>
      <c r="D99" s="160" t="s">
        <v>229</v>
      </c>
      <c r="E99" s="35"/>
      <c r="F99" s="176" t="s">
        <v>1085</v>
      </c>
      <c r="G99" s="35"/>
      <c r="H99" s="35"/>
      <c r="I99" s="177"/>
      <c r="J99" s="35"/>
      <c r="K99" s="35"/>
      <c r="L99" s="36"/>
      <c r="M99" s="178"/>
      <c r="N99" s="179"/>
      <c r="O99" s="56"/>
      <c r="P99" s="56"/>
      <c r="Q99" s="56"/>
      <c r="R99" s="56"/>
      <c r="S99" s="56"/>
      <c r="T99" s="57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9" t="s">
        <v>229</v>
      </c>
      <c r="AU99" s="19" t="s">
        <v>22</v>
      </c>
    </row>
    <row r="100" spans="2:51" s="13" customFormat="1" ht="10">
      <c r="B100" s="159"/>
      <c r="D100" s="160" t="s">
        <v>200</v>
      </c>
      <c r="E100" s="161" t="s">
        <v>3</v>
      </c>
      <c r="F100" s="162" t="s">
        <v>1086</v>
      </c>
      <c r="H100" s="163">
        <v>4.6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200</v>
      </c>
      <c r="AU100" s="161" t="s">
        <v>22</v>
      </c>
      <c r="AV100" s="13" t="s">
        <v>22</v>
      </c>
      <c r="AW100" s="13" t="s">
        <v>41</v>
      </c>
      <c r="AX100" s="13" t="s">
        <v>88</v>
      </c>
      <c r="AY100" s="161" t="s">
        <v>191</v>
      </c>
    </row>
    <row r="101" spans="1:65" s="2" customFormat="1" ht="37.75" customHeight="1">
      <c r="A101" s="35"/>
      <c r="B101" s="145"/>
      <c r="C101" s="146" t="s">
        <v>22</v>
      </c>
      <c r="D101" s="146" t="s">
        <v>193</v>
      </c>
      <c r="E101" s="147" t="s">
        <v>1087</v>
      </c>
      <c r="F101" s="148" t="s">
        <v>1088</v>
      </c>
      <c r="G101" s="149" t="s">
        <v>196</v>
      </c>
      <c r="H101" s="150">
        <v>4.605</v>
      </c>
      <c r="I101" s="151"/>
      <c r="J101" s="152">
        <f>ROUND(I101*H101,2)</f>
        <v>0</v>
      </c>
      <c r="K101" s="148" t="s">
        <v>197</v>
      </c>
      <c r="L101" s="36"/>
      <c r="M101" s="153" t="s">
        <v>3</v>
      </c>
      <c r="N101" s="154" t="s">
        <v>52</v>
      </c>
      <c r="O101" s="56"/>
      <c r="P101" s="155">
        <f>O101*H101</f>
        <v>0</v>
      </c>
      <c r="Q101" s="155">
        <v>0</v>
      </c>
      <c r="R101" s="155">
        <f>Q101*H101</f>
        <v>0</v>
      </c>
      <c r="S101" s="155">
        <v>0.62</v>
      </c>
      <c r="T101" s="156">
        <f>S101*H101</f>
        <v>2.8551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57" t="s">
        <v>198</v>
      </c>
      <c r="AT101" s="157" t="s">
        <v>193</v>
      </c>
      <c r="AU101" s="157" t="s">
        <v>22</v>
      </c>
      <c r="AY101" s="19" t="s">
        <v>191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88</v>
      </c>
      <c r="BK101" s="158">
        <f>ROUND(I101*H101,2)</f>
        <v>0</v>
      </c>
      <c r="BL101" s="19" t="s">
        <v>198</v>
      </c>
      <c r="BM101" s="157" t="s">
        <v>1089</v>
      </c>
    </row>
    <row r="102" spans="1:47" s="2" customFormat="1" ht="18">
      <c r="A102" s="35"/>
      <c r="B102" s="36"/>
      <c r="C102" s="35"/>
      <c r="D102" s="160" t="s">
        <v>229</v>
      </c>
      <c r="E102" s="35"/>
      <c r="F102" s="176" t="s">
        <v>1090</v>
      </c>
      <c r="G102" s="35"/>
      <c r="H102" s="35"/>
      <c r="I102" s="177"/>
      <c r="J102" s="35"/>
      <c r="K102" s="35"/>
      <c r="L102" s="36"/>
      <c r="M102" s="178"/>
      <c r="N102" s="179"/>
      <c r="O102" s="56"/>
      <c r="P102" s="56"/>
      <c r="Q102" s="56"/>
      <c r="R102" s="56"/>
      <c r="S102" s="56"/>
      <c r="T102" s="57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9" t="s">
        <v>229</v>
      </c>
      <c r="AU102" s="19" t="s">
        <v>22</v>
      </c>
    </row>
    <row r="103" spans="1:65" s="2" customFormat="1" ht="24.15" customHeight="1">
      <c r="A103" s="35"/>
      <c r="B103" s="145"/>
      <c r="C103" s="146" t="s">
        <v>215</v>
      </c>
      <c r="D103" s="146" t="s">
        <v>193</v>
      </c>
      <c r="E103" s="147" t="s">
        <v>1091</v>
      </c>
      <c r="F103" s="148" t="s">
        <v>1092</v>
      </c>
      <c r="G103" s="149" t="s">
        <v>196</v>
      </c>
      <c r="H103" s="150">
        <v>4.605</v>
      </c>
      <c r="I103" s="151"/>
      <c r="J103" s="152">
        <f>ROUND(I103*H103,2)</f>
        <v>0</v>
      </c>
      <c r="K103" s="148" t="s">
        <v>197</v>
      </c>
      <c r="L103" s="36"/>
      <c r="M103" s="153" t="s">
        <v>3</v>
      </c>
      <c r="N103" s="154" t="s">
        <v>52</v>
      </c>
      <c r="O103" s="56"/>
      <c r="P103" s="155">
        <f>O103*H103</f>
        <v>0</v>
      </c>
      <c r="Q103" s="155">
        <v>4E-05</v>
      </c>
      <c r="R103" s="155">
        <f>Q103*H103</f>
        <v>0.00018420000000000003</v>
      </c>
      <c r="S103" s="155">
        <v>0.115</v>
      </c>
      <c r="T103" s="156">
        <f>S103*H103</f>
        <v>0.529575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7" t="s">
        <v>198</v>
      </c>
      <c r="AT103" s="157" t="s">
        <v>193</v>
      </c>
      <c r="AU103" s="157" t="s">
        <v>22</v>
      </c>
      <c r="AY103" s="19" t="s">
        <v>191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9" t="s">
        <v>88</v>
      </c>
      <c r="BK103" s="158">
        <f>ROUND(I103*H103,2)</f>
        <v>0</v>
      </c>
      <c r="BL103" s="19" t="s">
        <v>198</v>
      </c>
      <c r="BM103" s="157" t="s">
        <v>1093</v>
      </c>
    </row>
    <row r="104" spans="2:51" s="13" customFormat="1" ht="10">
      <c r="B104" s="159"/>
      <c r="D104" s="160" t="s">
        <v>200</v>
      </c>
      <c r="E104" s="161" t="s">
        <v>3</v>
      </c>
      <c r="F104" s="162" t="s">
        <v>1094</v>
      </c>
      <c r="H104" s="163">
        <v>4.605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200</v>
      </c>
      <c r="AU104" s="161" t="s">
        <v>22</v>
      </c>
      <c r="AV104" s="13" t="s">
        <v>22</v>
      </c>
      <c r="AW104" s="13" t="s">
        <v>41</v>
      </c>
      <c r="AX104" s="13" t="s">
        <v>88</v>
      </c>
      <c r="AY104" s="161" t="s">
        <v>191</v>
      </c>
    </row>
    <row r="105" spans="1:65" s="2" customFormat="1" ht="14.4" customHeight="1">
      <c r="A105" s="35"/>
      <c r="B105" s="145"/>
      <c r="C105" s="146" t="s">
        <v>198</v>
      </c>
      <c r="D105" s="146" t="s">
        <v>193</v>
      </c>
      <c r="E105" s="147" t="s">
        <v>1095</v>
      </c>
      <c r="F105" s="148" t="s">
        <v>1096</v>
      </c>
      <c r="G105" s="149" t="s">
        <v>1097</v>
      </c>
      <c r="H105" s="150">
        <v>24.8</v>
      </c>
      <c r="I105" s="151"/>
      <c r="J105" s="152">
        <f>ROUND(I105*H105,2)</f>
        <v>0</v>
      </c>
      <c r="K105" s="148" t="s">
        <v>197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4E-05</v>
      </c>
      <c r="R105" s="155">
        <f>Q105*H105</f>
        <v>0.000992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198</v>
      </c>
      <c r="AT105" s="157" t="s">
        <v>193</v>
      </c>
      <c r="AU105" s="157" t="s">
        <v>22</v>
      </c>
      <c r="AY105" s="19" t="s">
        <v>191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198</v>
      </c>
      <c r="BM105" s="157" t="s">
        <v>1098</v>
      </c>
    </row>
    <row r="106" spans="1:47" s="2" customFormat="1" ht="18">
      <c r="A106" s="35"/>
      <c r="B106" s="36"/>
      <c r="C106" s="35"/>
      <c r="D106" s="160" t="s">
        <v>229</v>
      </c>
      <c r="E106" s="35"/>
      <c r="F106" s="176" t="s">
        <v>1099</v>
      </c>
      <c r="G106" s="35"/>
      <c r="H106" s="35"/>
      <c r="I106" s="177"/>
      <c r="J106" s="35"/>
      <c r="K106" s="35"/>
      <c r="L106" s="36"/>
      <c r="M106" s="178"/>
      <c r="N106" s="179"/>
      <c r="O106" s="56"/>
      <c r="P106" s="56"/>
      <c r="Q106" s="56"/>
      <c r="R106" s="56"/>
      <c r="S106" s="56"/>
      <c r="T106" s="57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9" t="s">
        <v>229</v>
      </c>
      <c r="AU106" s="19" t="s">
        <v>22</v>
      </c>
    </row>
    <row r="107" spans="1:65" s="2" customFormat="1" ht="24.15" customHeight="1">
      <c r="A107" s="35"/>
      <c r="B107" s="145"/>
      <c r="C107" s="146" t="s">
        <v>225</v>
      </c>
      <c r="D107" s="146" t="s">
        <v>193</v>
      </c>
      <c r="E107" s="147" t="s">
        <v>1100</v>
      </c>
      <c r="F107" s="148" t="s">
        <v>1101</v>
      </c>
      <c r="G107" s="149" t="s">
        <v>1102</v>
      </c>
      <c r="H107" s="150">
        <v>59.5</v>
      </c>
      <c r="I107" s="151"/>
      <c r="J107" s="152">
        <f>ROUND(I107*H107,2)</f>
        <v>0</v>
      </c>
      <c r="K107" s="148" t="s">
        <v>197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198</v>
      </c>
      <c r="AT107" s="157" t="s">
        <v>193</v>
      </c>
      <c r="AU107" s="157" t="s">
        <v>22</v>
      </c>
      <c r="AY107" s="19" t="s">
        <v>191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198</v>
      </c>
      <c r="BM107" s="157" t="s">
        <v>1103</v>
      </c>
    </row>
    <row r="108" spans="1:47" s="2" customFormat="1" ht="18">
      <c r="A108" s="35"/>
      <c r="B108" s="36"/>
      <c r="C108" s="35"/>
      <c r="D108" s="160" t="s">
        <v>229</v>
      </c>
      <c r="E108" s="35"/>
      <c r="F108" s="176" t="s">
        <v>1099</v>
      </c>
      <c r="G108" s="35"/>
      <c r="H108" s="35"/>
      <c r="I108" s="177"/>
      <c r="J108" s="35"/>
      <c r="K108" s="35"/>
      <c r="L108" s="36"/>
      <c r="M108" s="178"/>
      <c r="N108" s="179"/>
      <c r="O108" s="56"/>
      <c r="P108" s="56"/>
      <c r="Q108" s="56"/>
      <c r="R108" s="56"/>
      <c r="S108" s="56"/>
      <c r="T108" s="57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9" t="s">
        <v>229</v>
      </c>
      <c r="AU108" s="19" t="s">
        <v>22</v>
      </c>
    </row>
    <row r="109" spans="1:65" s="2" customFormat="1" ht="49" customHeight="1">
      <c r="A109" s="35"/>
      <c r="B109" s="145"/>
      <c r="C109" s="146" t="s">
        <v>232</v>
      </c>
      <c r="D109" s="146" t="s">
        <v>193</v>
      </c>
      <c r="E109" s="147" t="s">
        <v>1104</v>
      </c>
      <c r="F109" s="148" t="s">
        <v>1105</v>
      </c>
      <c r="G109" s="149" t="s">
        <v>222</v>
      </c>
      <c r="H109" s="150">
        <v>11</v>
      </c>
      <c r="I109" s="151"/>
      <c r="J109" s="152">
        <f>ROUND(I109*H109,2)</f>
        <v>0</v>
      </c>
      <c r="K109" s="148" t="s">
        <v>197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0.0369</v>
      </c>
      <c r="R109" s="155">
        <f>Q109*H109</f>
        <v>0.40590000000000004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198</v>
      </c>
      <c r="AT109" s="157" t="s">
        <v>193</v>
      </c>
      <c r="AU109" s="157" t="s">
        <v>22</v>
      </c>
      <c r="AY109" s="19" t="s">
        <v>191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198</v>
      </c>
      <c r="BM109" s="157" t="s">
        <v>1106</v>
      </c>
    </row>
    <row r="110" spans="1:65" s="2" customFormat="1" ht="14.4" customHeight="1">
      <c r="A110" s="35"/>
      <c r="B110" s="145"/>
      <c r="C110" s="146" t="s">
        <v>238</v>
      </c>
      <c r="D110" s="146" t="s">
        <v>193</v>
      </c>
      <c r="E110" s="147" t="s">
        <v>608</v>
      </c>
      <c r="F110" s="148" t="s">
        <v>609</v>
      </c>
      <c r="G110" s="149" t="s">
        <v>196</v>
      </c>
      <c r="H110" s="150">
        <v>219.6</v>
      </c>
      <c r="I110" s="151"/>
      <c r="J110" s="152">
        <f>ROUND(I110*H110,2)</f>
        <v>0</v>
      </c>
      <c r="K110" s="148" t="s">
        <v>197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198</v>
      </c>
      <c r="AT110" s="157" t="s">
        <v>193</v>
      </c>
      <c r="AU110" s="157" t="s">
        <v>22</v>
      </c>
      <c r="AY110" s="19" t="s">
        <v>191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198</v>
      </c>
      <c r="BM110" s="157" t="s">
        <v>1107</v>
      </c>
    </row>
    <row r="111" spans="2:51" s="13" customFormat="1" ht="10">
      <c r="B111" s="159"/>
      <c r="D111" s="160" t="s">
        <v>200</v>
      </c>
      <c r="E111" s="161" t="s">
        <v>3</v>
      </c>
      <c r="F111" s="162" t="s">
        <v>1108</v>
      </c>
      <c r="H111" s="163">
        <v>70.2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200</v>
      </c>
      <c r="AU111" s="161" t="s">
        <v>22</v>
      </c>
      <c r="AV111" s="13" t="s">
        <v>22</v>
      </c>
      <c r="AW111" s="13" t="s">
        <v>41</v>
      </c>
      <c r="AX111" s="13" t="s">
        <v>81</v>
      </c>
      <c r="AY111" s="161" t="s">
        <v>191</v>
      </c>
    </row>
    <row r="112" spans="2:51" s="13" customFormat="1" ht="10">
      <c r="B112" s="159"/>
      <c r="D112" s="160" t="s">
        <v>200</v>
      </c>
      <c r="E112" s="161" t="s">
        <v>3</v>
      </c>
      <c r="F112" s="162" t="s">
        <v>1109</v>
      </c>
      <c r="H112" s="163">
        <v>149.4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200</v>
      </c>
      <c r="AU112" s="161" t="s">
        <v>22</v>
      </c>
      <c r="AV112" s="13" t="s">
        <v>22</v>
      </c>
      <c r="AW112" s="13" t="s">
        <v>41</v>
      </c>
      <c r="AX112" s="13" t="s">
        <v>81</v>
      </c>
      <c r="AY112" s="161" t="s">
        <v>191</v>
      </c>
    </row>
    <row r="113" spans="2:51" s="14" customFormat="1" ht="10">
      <c r="B113" s="168"/>
      <c r="D113" s="160" t="s">
        <v>200</v>
      </c>
      <c r="E113" s="169" t="s">
        <v>3</v>
      </c>
      <c r="F113" s="170" t="s">
        <v>205</v>
      </c>
      <c r="H113" s="171">
        <v>219.60000000000002</v>
      </c>
      <c r="I113" s="172"/>
      <c r="L113" s="168"/>
      <c r="M113" s="173"/>
      <c r="N113" s="174"/>
      <c r="O113" s="174"/>
      <c r="P113" s="174"/>
      <c r="Q113" s="174"/>
      <c r="R113" s="174"/>
      <c r="S113" s="174"/>
      <c r="T113" s="175"/>
      <c r="AT113" s="169" t="s">
        <v>200</v>
      </c>
      <c r="AU113" s="169" t="s">
        <v>22</v>
      </c>
      <c r="AV113" s="14" t="s">
        <v>198</v>
      </c>
      <c r="AW113" s="14" t="s">
        <v>41</v>
      </c>
      <c r="AX113" s="14" t="s">
        <v>88</v>
      </c>
      <c r="AY113" s="169" t="s">
        <v>191</v>
      </c>
    </row>
    <row r="114" spans="1:65" s="2" customFormat="1" ht="24.15" customHeight="1">
      <c r="A114" s="35"/>
      <c r="B114" s="145"/>
      <c r="C114" s="146" t="s">
        <v>244</v>
      </c>
      <c r="D114" s="146" t="s">
        <v>193</v>
      </c>
      <c r="E114" s="147" t="s">
        <v>884</v>
      </c>
      <c r="F114" s="148" t="s">
        <v>885</v>
      </c>
      <c r="G114" s="149" t="s">
        <v>208</v>
      </c>
      <c r="H114" s="150">
        <v>84.71</v>
      </c>
      <c r="I114" s="151"/>
      <c r="J114" s="152">
        <f>ROUND(I114*H114,2)</f>
        <v>0</v>
      </c>
      <c r="K114" s="148" t="s">
        <v>197</v>
      </c>
      <c r="L114" s="36"/>
      <c r="M114" s="153" t="s">
        <v>3</v>
      </c>
      <c r="N114" s="154" t="s">
        <v>52</v>
      </c>
      <c r="O114" s="56"/>
      <c r="P114" s="155">
        <f>O114*H114</f>
        <v>0</v>
      </c>
      <c r="Q114" s="155">
        <v>0</v>
      </c>
      <c r="R114" s="155">
        <f>Q114*H114</f>
        <v>0</v>
      </c>
      <c r="S114" s="155">
        <v>0</v>
      </c>
      <c r="T114" s="15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198</v>
      </c>
      <c r="AT114" s="157" t="s">
        <v>193</v>
      </c>
      <c r="AU114" s="157" t="s">
        <v>22</v>
      </c>
      <c r="AY114" s="19" t="s">
        <v>191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88</v>
      </c>
      <c r="BK114" s="158">
        <f>ROUND(I114*H114,2)</f>
        <v>0</v>
      </c>
      <c r="BL114" s="19" t="s">
        <v>198</v>
      </c>
      <c r="BM114" s="157" t="s">
        <v>1110</v>
      </c>
    </row>
    <row r="115" spans="2:51" s="13" customFormat="1" ht="10">
      <c r="B115" s="159"/>
      <c r="D115" s="160" t="s">
        <v>200</v>
      </c>
      <c r="E115" s="161" t="s">
        <v>3</v>
      </c>
      <c r="F115" s="162" t="s">
        <v>1111</v>
      </c>
      <c r="H115" s="163">
        <v>84.71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200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191</v>
      </c>
    </row>
    <row r="116" spans="1:65" s="2" customFormat="1" ht="24.15" customHeight="1">
      <c r="A116" s="35"/>
      <c r="B116" s="145"/>
      <c r="C116" s="146" t="s">
        <v>249</v>
      </c>
      <c r="D116" s="146" t="s">
        <v>193</v>
      </c>
      <c r="E116" s="147" t="s">
        <v>1112</v>
      </c>
      <c r="F116" s="148" t="s">
        <v>1113</v>
      </c>
      <c r="G116" s="149" t="s">
        <v>208</v>
      </c>
      <c r="H116" s="150">
        <v>1.664</v>
      </c>
      <c r="I116" s="151"/>
      <c r="J116" s="152">
        <f>ROUND(I116*H116,2)</f>
        <v>0</v>
      </c>
      <c r="K116" s="148" t="s">
        <v>197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198</v>
      </c>
      <c r="AT116" s="157" t="s">
        <v>193</v>
      </c>
      <c r="AU116" s="157" t="s">
        <v>22</v>
      </c>
      <c r="AY116" s="19" t="s">
        <v>191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198</v>
      </c>
      <c r="BM116" s="157" t="s">
        <v>1114</v>
      </c>
    </row>
    <row r="117" spans="2:51" s="13" customFormat="1" ht="10">
      <c r="B117" s="159"/>
      <c r="D117" s="160" t="s">
        <v>200</v>
      </c>
      <c r="E117" s="161" t="s">
        <v>3</v>
      </c>
      <c r="F117" s="162" t="s">
        <v>1115</v>
      </c>
      <c r="H117" s="163">
        <v>1.664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200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191</v>
      </c>
    </row>
    <row r="118" spans="1:65" s="2" customFormat="1" ht="24.15" customHeight="1">
      <c r="A118" s="35"/>
      <c r="B118" s="145"/>
      <c r="C118" s="146" t="s">
        <v>255</v>
      </c>
      <c r="D118" s="146" t="s">
        <v>193</v>
      </c>
      <c r="E118" s="147" t="s">
        <v>1116</v>
      </c>
      <c r="F118" s="148" t="s">
        <v>1117</v>
      </c>
      <c r="G118" s="149" t="s">
        <v>208</v>
      </c>
      <c r="H118" s="150">
        <v>843.748</v>
      </c>
      <c r="I118" s="151"/>
      <c r="J118" s="152">
        <f>ROUND(I118*H118,2)</f>
        <v>0</v>
      </c>
      <c r="K118" s="148" t="s">
        <v>197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198</v>
      </c>
      <c r="AT118" s="157" t="s">
        <v>193</v>
      </c>
      <c r="AU118" s="157" t="s">
        <v>22</v>
      </c>
      <c r="AY118" s="19" t="s">
        <v>191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198</v>
      </c>
      <c r="BM118" s="157" t="s">
        <v>1118</v>
      </c>
    </row>
    <row r="119" spans="2:51" s="13" customFormat="1" ht="10">
      <c r="B119" s="159"/>
      <c r="D119" s="160" t="s">
        <v>200</v>
      </c>
      <c r="E119" s="161" t="s">
        <v>3</v>
      </c>
      <c r="F119" s="162" t="s">
        <v>1119</v>
      </c>
      <c r="H119" s="163">
        <v>209.475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200</v>
      </c>
      <c r="AU119" s="161" t="s">
        <v>22</v>
      </c>
      <c r="AV119" s="13" t="s">
        <v>22</v>
      </c>
      <c r="AW119" s="13" t="s">
        <v>41</v>
      </c>
      <c r="AX119" s="13" t="s">
        <v>81</v>
      </c>
      <c r="AY119" s="161" t="s">
        <v>191</v>
      </c>
    </row>
    <row r="120" spans="2:51" s="13" customFormat="1" ht="10">
      <c r="B120" s="159"/>
      <c r="D120" s="160" t="s">
        <v>200</v>
      </c>
      <c r="E120" s="161" t="s">
        <v>3</v>
      </c>
      <c r="F120" s="162" t="s">
        <v>1120</v>
      </c>
      <c r="H120" s="163">
        <v>451.781</v>
      </c>
      <c r="I120" s="164"/>
      <c r="L120" s="159"/>
      <c r="M120" s="165"/>
      <c r="N120" s="166"/>
      <c r="O120" s="166"/>
      <c r="P120" s="166"/>
      <c r="Q120" s="166"/>
      <c r="R120" s="166"/>
      <c r="S120" s="166"/>
      <c r="T120" s="167"/>
      <c r="AT120" s="161" t="s">
        <v>200</v>
      </c>
      <c r="AU120" s="161" t="s">
        <v>22</v>
      </c>
      <c r="AV120" s="13" t="s">
        <v>22</v>
      </c>
      <c r="AW120" s="13" t="s">
        <v>41</v>
      </c>
      <c r="AX120" s="13" t="s">
        <v>81</v>
      </c>
      <c r="AY120" s="161" t="s">
        <v>191</v>
      </c>
    </row>
    <row r="121" spans="2:51" s="13" customFormat="1" ht="10">
      <c r="B121" s="159"/>
      <c r="D121" s="160" t="s">
        <v>200</v>
      </c>
      <c r="E121" s="161" t="s">
        <v>3</v>
      </c>
      <c r="F121" s="162" t="s">
        <v>1121</v>
      </c>
      <c r="H121" s="163">
        <v>182.492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200</v>
      </c>
      <c r="AU121" s="161" t="s">
        <v>22</v>
      </c>
      <c r="AV121" s="13" t="s">
        <v>22</v>
      </c>
      <c r="AW121" s="13" t="s">
        <v>41</v>
      </c>
      <c r="AX121" s="13" t="s">
        <v>81</v>
      </c>
      <c r="AY121" s="161" t="s">
        <v>191</v>
      </c>
    </row>
    <row r="122" spans="2:51" s="14" customFormat="1" ht="10">
      <c r="B122" s="168"/>
      <c r="D122" s="160" t="s">
        <v>200</v>
      </c>
      <c r="E122" s="169" t="s">
        <v>3</v>
      </c>
      <c r="F122" s="170" t="s">
        <v>205</v>
      </c>
      <c r="H122" s="171">
        <v>843.7479999999999</v>
      </c>
      <c r="I122" s="172"/>
      <c r="L122" s="168"/>
      <c r="M122" s="173"/>
      <c r="N122" s="174"/>
      <c r="O122" s="174"/>
      <c r="P122" s="174"/>
      <c r="Q122" s="174"/>
      <c r="R122" s="174"/>
      <c r="S122" s="174"/>
      <c r="T122" s="175"/>
      <c r="AT122" s="169" t="s">
        <v>200</v>
      </c>
      <c r="AU122" s="169" t="s">
        <v>22</v>
      </c>
      <c r="AV122" s="14" t="s">
        <v>198</v>
      </c>
      <c r="AW122" s="14" t="s">
        <v>41</v>
      </c>
      <c r="AX122" s="14" t="s">
        <v>88</v>
      </c>
      <c r="AY122" s="169" t="s">
        <v>191</v>
      </c>
    </row>
    <row r="123" spans="1:65" s="2" customFormat="1" ht="24.15" customHeight="1">
      <c r="A123" s="35"/>
      <c r="B123" s="145"/>
      <c r="C123" s="146" t="s">
        <v>263</v>
      </c>
      <c r="D123" s="146" t="s">
        <v>193</v>
      </c>
      <c r="E123" s="147" t="s">
        <v>1122</v>
      </c>
      <c r="F123" s="148" t="s">
        <v>1123</v>
      </c>
      <c r="G123" s="149" t="s">
        <v>208</v>
      </c>
      <c r="H123" s="150">
        <v>9.017</v>
      </c>
      <c r="I123" s="151"/>
      <c r="J123" s="152">
        <f>ROUND(I123*H123,2)</f>
        <v>0</v>
      </c>
      <c r="K123" s="148" t="s">
        <v>197</v>
      </c>
      <c r="L123" s="36"/>
      <c r="M123" s="153" t="s">
        <v>3</v>
      </c>
      <c r="N123" s="154" t="s">
        <v>52</v>
      </c>
      <c r="O123" s="56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57" t="s">
        <v>198</v>
      </c>
      <c r="AT123" s="157" t="s">
        <v>193</v>
      </c>
      <c r="AU123" s="157" t="s">
        <v>22</v>
      </c>
      <c r="AY123" s="19" t="s">
        <v>191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9" t="s">
        <v>88</v>
      </c>
      <c r="BK123" s="158">
        <f>ROUND(I123*H123,2)</f>
        <v>0</v>
      </c>
      <c r="BL123" s="19" t="s">
        <v>198</v>
      </c>
      <c r="BM123" s="157" t="s">
        <v>1124</v>
      </c>
    </row>
    <row r="124" spans="2:51" s="13" customFormat="1" ht="10">
      <c r="B124" s="159"/>
      <c r="D124" s="160" t="s">
        <v>200</v>
      </c>
      <c r="E124" s="161" t="s">
        <v>3</v>
      </c>
      <c r="F124" s="162" t="s">
        <v>1125</v>
      </c>
      <c r="H124" s="163">
        <v>5.355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200</v>
      </c>
      <c r="AU124" s="161" t="s">
        <v>22</v>
      </c>
      <c r="AV124" s="13" t="s">
        <v>22</v>
      </c>
      <c r="AW124" s="13" t="s">
        <v>41</v>
      </c>
      <c r="AX124" s="13" t="s">
        <v>81</v>
      </c>
      <c r="AY124" s="161" t="s">
        <v>191</v>
      </c>
    </row>
    <row r="125" spans="2:51" s="13" customFormat="1" ht="10">
      <c r="B125" s="159"/>
      <c r="D125" s="160" t="s">
        <v>200</v>
      </c>
      <c r="E125" s="161" t="s">
        <v>3</v>
      </c>
      <c r="F125" s="162" t="s">
        <v>1126</v>
      </c>
      <c r="H125" s="163">
        <v>3.662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200</v>
      </c>
      <c r="AU125" s="161" t="s">
        <v>22</v>
      </c>
      <c r="AV125" s="13" t="s">
        <v>22</v>
      </c>
      <c r="AW125" s="13" t="s">
        <v>41</v>
      </c>
      <c r="AX125" s="13" t="s">
        <v>81</v>
      </c>
      <c r="AY125" s="161" t="s">
        <v>191</v>
      </c>
    </row>
    <row r="126" spans="2:51" s="14" customFormat="1" ht="10">
      <c r="B126" s="168"/>
      <c r="D126" s="160" t="s">
        <v>200</v>
      </c>
      <c r="E126" s="169" t="s">
        <v>3</v>
      </c>
      <c r="F126" s="170" t="s">
        <v>205</v>
      </c>
      <c r="H126" s="171">
        <v>9.017</v>
      </c>
      <c r="I126" s="172"/>
      <c r="L126" s="168"/>
      <c r="M126" s="173"/>
      <c r="N126" s="174"/>
      <c r="O126" s="174"/>
      <c r="P126" s="174"/>
      <c r="Q126" s="174"/>
      <c r="R126" s="174"/>
      <c r="S126" s="174"/>
      <c r="T126" s="175"/>
      <c r="AT126" s="169" t="s">
        <v>200</v>
      </c>
      <c r="AU126" s="169" t="s">
        <v>22</v>
      </c>
      <c r="AV126" s="14" t="s">
        <v>198</v>
      </c>
      <c r="AW126" s="14" t="s">
        <v>41</v>
      </c>
      <c r="AX126" s="14" t="s">
        <v>88</v>
      </c>
      <c r="AY126" s="169" t="s">
        <v>191</v>
      </c>
    </row>
    <row r="127" spans="1:65" s="2" customFormat="1" ht="24.15" customHeight="1">
      <c r="A127" s="35"/>
      <c r="B127" s="145"/>
      <c r="C127" s="146" t="s">
        <v>269</v>
      </c>
      <c r="D127" s="146" t="s">
        <v>193</v>
      </c>
      <c r="E127" s="147" t="s">
        <v>1127</v>
      </c>
      <c r="F127" s="148" t="s">
        <v>1128</v>
      </c>
      <c r="G127" s="149" t="s">
        <v>208</v>
      </c>
      <c r="H127" s="150">
        <v>88.5</v>
      </c>
      <c r="I127" s="151"/>
      <c r="J127" s="152">
        <f>ROUND(I127*H127,2)</f>
        <v>0</v>
      </c>
      <c r="K127" s="148" t="s">
        <v>197</v>
      </c>
      <c r="L127" s="36"/>
      <c r="M127" s="153" t="s">
        <v>3</v>
      </c>
      <c r="N127" s="154" t="s">
        <v>52</v>
      </c>
      <c r="O127" s="56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198</v>
      </c>
      <c r="AT127" s="157" t="s">
        <v>193</v>
      </c>
      <c r="AU127" s="157" t="s">
        <v>22</v>
      </c>
      <c r="AY127" s="19" t="s">
        <v>191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198</v>
      </c>
      <c r="BM127" s="157" t="s">
        <v>1129</v>
      </c>
    </row>
    <row r="128" spans="2:51" s="13" customFormat="1" ht="10">
      <c r="B128" s="159"/>
      <c r="D128" s="160" t="s">
        <v>200</v>
      </c>
      <c r="E128" s="161" t="s">
        <v>3</v>
      </c>
      <c r="F128" s="162" t="s">
        <v>1130</v>
      </c>
      <c r="H128" s="163">
        <v>5.5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200</v>
      </c>
      <c r="AU128" s="161" t="s">
        <v>22</v>
      </c>
      <c r="AV128" s="13" t="s">
        <v>22</v>
      </c>
      <c r="AW128" s="13" t="s">
        <v>41</v>
      </c>
      <c r="AX128" s="13" t="s">
        <v>81</v>
      </c>
      <c r="AY128" s="161" t="s">
        <v>191</v>
      </c>
    </row>
    <row r="129" spans="2:51" s="13" customFormat="1" ht="10">
      <c r="B129" s="159"/>
      <c r="D129" s="160" t="s">
        <v>200</v>
      </c>
      <c r="E129" s="161" t="s">
        <v>3</v>
      </c>
      <c r="F129" s="162" t="s">
        <v>1131</v>
      </c>
      <c r="H129" s="163">
        <v>83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200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191</v>
      </c>
    </row>
    <row r="130" spans="2:51" s="14" customFormat="1" ht="10">
      <c r="B130" s="168"/>
      <c r="D130" s="160" t="s">
        <v>200</v>
      </c>
      <c r="E130" s="169" t="s">
        <v>3</v>
      </c>
      <c r="F130" s="170" t="s">
        <v>205</v>
      </c>
      <c r="H130" s="171">
        <v>88.5</v>
      </c>
      <c r="I130" s="172"/>
      <c r="L130" s="168"/>
      <c r="M130" s="173"/>
      <c r="N130" s="174"/>
      <c r="O130" s="174"/>
      <c r="P130" s="174"/>
      <c r="Q130" s="174"/>
      <c r="R130" s="174"/>
      <c r="S130" s="174"/>
      <c r="T130" s="175"/>
      <c r="AT130" s="169" t="s">
        <v>200</v>
      </c>
      <c r="AU130" s="169" t="s">
        <v>22</v>
      </c>
      <c r="AV130" s="14" t="s">
        <v>198</v>
      </c>
      <c r="AW130" s="14" t="s">
        <v>41</v>
      </c>
      <c r="AX130" s="14" t="s">
        <v>88</v>
      </c>
      <c r="AY130" s="169" t="s">
        <v>191</v>
      </c>
    </row>
    <row r="131" spans="1:65" s="2" customFormat="1" ht="14.4" customHeight="1">
      <c r="A131" s="35"/>
      <c r="B131" s="145"/>
      <c r="C131" s="146" t="s">
        <v>281</v>
      </c>
      <c r="D131" s="146" t="s">
        <v>193</v>
      </c>
      <c r="E131" s="147" t="s">
        <v>1132</v>
      </c>
      <c r="F131" s="148" t="s">
        <v>1133</v>
      </c>
      <c r="G131" s="149" t="s">
        <v>222</v>
      </c>
      <c r="H131" s="150">
        <v>44.06</v>
      </c>
      <c r="I131" s="151"/>
      <c r="J131" s="152">
        <f>ROUND(I131*H131,2)</f>
        <v>0</v>
      </c>
      <c r="K131" s="148" t="s">
        <v>3</v>
      </c>
      <c r="L131" s="36"/>
      <c r="M131" s="153" t="s">
        <v>3</v>
      </c>
      <c r="N131" s="154" t="s">
        <v>52</v>
      </c>
      <c r="O131" s="56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57" t="s">
        <v>198</v>
      </c>
      <c r="AT131" s="157" t="s">
        <v>193</v>
      </c>
      <c r="AU131" s="157" t="s">
        <v>22</v>
      </c>
      <c r="AY131" s="19" t="s">
        <v>191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9" t="s">
        <v>88</v>
      </c>
      <c r="BK131" s="158">
        <f>ROUND(I131*H131,2)</f>
        <v>0</v>
      </c>
      <c r="BL131" s="19" t="s">
        <v>198</v>
      </c>
      <c r="BM131" s="157" t="s">
        <v>1134</v>
      </c>
    </row>
    <row r="132" spans="1:47" s="2" customFormat="1" ht="18">
      <c r="A132" s="35"/>
      <c r="B132" s="36"/>
      <c r="C132" s="35"/>
      <c r="D132" s="160" t="s">
        <v>229</v>
      </c>
      <c r="E132" s="35"/>
      <c r="F132" s="176" t="s">
        <v>1135</v>
      </c>
      <c r="G132" s="35"/>
      <c r="H132" s="35"/>
      <c r="I132" s="177"/>
      <c r="J132" s="35"/>
      <c r="K132" s="35"/>
      <c r="L132" s="36"/>
      <c r="M132" s="178"/>
      <c r="N132" s="179"/>
      <c r="O132" s="56"/>
      <c r="P132" s="56"/>
      <c r="Q132" s="56"/>
      <c r="R132" s="56"/>
      <c r="S132" s="56"/>
      <c r="T132" s="57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9" t="s">
        <v>229</v>
      </c>
      <c r="AU132" s="19" t="s">
        <v>22</v>
      </c>
    </row>
    <row r="133" spans="2:51" s="13" customFormat="1" ht="10">
      <c r="B133" s="159"/>
      <c r="D133" s="160" t="s">
        <v>200</v>
      </c>
      <c r="E133" s="161" t="s">
        <v>3</v>
      </c>
      <c r="F133" s="162" t="s">
        <v>1136</v>
      </c>
      <c r="H133" s="163">
        <v>44.06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200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191</v>
      </c>
    </row>
    <row r="134" spans="1:65" s="2" customFormat="1" ht="14.4" customHeight="1">
      <c r="A134" s="35"/>
      <c r="B134" s="145"/>
      <c r="C134" s="180" t="s">
        <v>287</v>
      </c>
      <c r="D134" s="180" t="s">
        <v>264</v>
      </c>
      <c r="E134" s="181" t="s">
        <v>1137</v>
      </c>
      <c r="F134" s="182" t="s">
        <v>1138</v>
      </c>
      <c r="G134" s="183" t="s">
        <v>222</v>
      </c>
      <c r="H134" s="184">
        <v>45.382</v>
      </c>
      <c r="I134" s="185"/>
      <c r="J134" s="186">
        <f>ROUND(I134*H134,2)</f>
        <v>0</v>
      </c>
      <c r="K134" s="182" t="s">
        <v>197</v>
      </c>
      <c r="L134" s="187"/>
      <c r="M134" s="188" t="s">
        <v>3</v>
      </c>
      <c r="N134" s="189" t="s">
        <v>52</v>
      </c>
      <c r="O134" s="56"/>
      <c r="P134" s="155">
        <f>O134*H134</f>
        <v>0</v>
      </c>
      <c r="Q134" s="155">
        <v>0.12777</v>
      </c>
      <c r="R134" s="155">
        <f>Q134*H134</f>
        <v>5.798458139999999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244</v>
      </c>
      <c r="AT134" s="157" t="s">
        <v>264</v>
      </c>
      <c r="AU134" s="157" t="s">
        <v>22</v>
      </c>
      <c r="AY134" s="19" t="s">
        <v>191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198</v>
      </c>
      <c r="BM134" s="157" t="s">
        <v>1139</v>
      </c>
    </row>
    <row r="135" spans="2:51" s="13" customFormat="1" ht="10">
      <c r="B135" s="159"/>
      <c r="D135" s="160" t="s">
        <v>200</v>
      </c>
      <c r="E135" s="161" t="s">
        <v>3</v>
      </c>
      <c r="F135" s="162" t="s">
        <v>1140</v>
      </c>
      <c r="H135" s="163">
        <v>45.382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200</v>
      </c>
      <c r="AU135" s="161" t="s">
        <v>22</v>
      </c>
      <c r="AV135" s="13" t="s">
        <v>22</v>
      </c>
      <c r="AW135" s="13" t="s">
        <v>41</v>
      </c>
      <c r="AX135" s="13" t="s">
        <v>88</v>
      </c>
      <c r="AY135" s="161" t="s">
        <v>191</v>
      </c>
    </row>
    <row r="136" spans="1:65" s="2" customFormat="1" ht="14.4" customHeight="1">
      <c r="A136" s="35"/>
      <c r="B136" s="145"/>
      <c r="C136" s="146" t="s">
        <v>9</v>
      </c>
      <c r="D136" s="146" t="s">
        <v>193</v>
      </c>
      <c r="E136" s="147" t="s">
        <v>1141</v>
      </c>
      <c r="F136" s="148" t="s">
        <v>1142</v>
      </c>
      <c r="G136" s="149" t="s">
        <v>196</v>
      </c>
      <c r="H136" s="150">
        <v>2079.43</v>
      </c>
      <c r="I136" s="151"/>
      <c r="J136" s="152">
        <f>ROUND(I136*H136,2)</f>
        <v>0</v>
      </c>
      <c r="K136" s="148" t="s">
        <v>197</v>
      </c>
      <c r="L136" s="36"/>
      <c r="M136" s="153" t="s">
        <v>3</v>
      </c>
      <c r="N136" s="154" t="s">
        <v>52</v>
      </c>
      <c r="O136" s="56"/>
      <c r="P136" s="155">
        <f>O136*H136</f>
        <v>0</v>
      </c>
      <c r="Q136" s="155">
        <v>0.00085</v>
      </c>
      <c r="R136" s="155">
        <f>Q136*H136</f>
        <v>1.7675154999999998</v>
      </c>
      <c r="S136" s="155">
        <v>0</v>
      </c>
      <c r="T136" s="15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57" t="s">
        <v>198</v>
      </c>
      <c r="AT136" s="157" t="s">
        <v>193</v>
      </c>
      <c r="AU136" s="157" t="s">
        <v>22</v>
      </c>
      <c r="AY136" s="19" t="s">
        <v>191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88</v>
      </c>
      <c r="BK136" s="158">
        <f>ROUND(I136*H136,2)</f>
        <v>0</v>
      </c>
      <c r="BL136" s="19" t="s">
        <v>198</v>
      </c>
      <c r="BM136" s="157" t="s">
        <v>1143</v>
      </c>
    </row>
    <row r="137" spans="1:47" s="2" customFormat="1" ht="18">
      <c r="A137" s="35"/>
      <c r="B137" s="36"/>
      <c r="C137" s="35"/>
      <c r="D137" s="160" t="s">
        <v>229</v>
      </c>
      <c r="E137" s="35"/>
      <c r="F137" s="176" t="s">
        <v>1144</v>
      </c>
      <c r="G137" s="35"/>
      <c r="H137" s="35"/>
      <c r="I137" s="177"/>
      <c r="J137" s="35"/>
      <c r="K137" s="35"/>
      <c r="L137" s="36"/>
      <c r="M137" s="178"/>
      <c r="N137" s="179"/>
      <c r="O137" s="56"/>
      <c r="P137" s="56"/>
      <c r="Q137" s="56"/>
      <c r="R137" s="56"/>
      <c r="S137" s="56"/>
      <c r="T137" s="57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9" t="s">
        <v>229</v>
      </c>
      <c r="AU137" s="19" t="s">
        <v>22</v>
      </c>
    </row>
    <row r="138" spans="2:51" s="13" customFormat="1" ht="20">
      <c r="B138" s="159"/>
      <c r="D138" s="160" t="s">
        <v>200</v>
      </c>
      <c r="E138" s="161" t="s">
        <v>3</v>
      </c>
      <c r="F138" s="162" t="s">
        <v>1145</v>
      </c>
      <c r="H138" s="163">
        <v>1581.43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200</v>
      </c>
      <c r="AU138" s="161" t="s">
        <v>22</v>
      </c>
      <c r="AV138" s="13" t="s">
        <v>22</v>
      </c>
      <c r="AW138" s="13" t="s">
        <v>41</v>
      </c>
      <c r="AX138" s="13" t="s">
        <v>81</v>
      </c>
      <c r="AY138" s="161" t="s">
        <v>191</v>
      </c>
    </row>
    <row r="139" spans="2:51" s="13" customFormat="1" ht="10">
      <c r="B139" s="159"/>
      <c r="D139" s="160" t="s">
        <v>200</v>
      </c>
      <c r="E139" s="161" t="s">
        <v>3</v>
      </c>
      <c r="F139" s="162" t="s">
        <v>1146</v>
      </c>
      <c r="H139" s="163">
        <v>498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200</v>
      </c>
      <c r="AU139" s="161" t="s">
        <v>22</v>
      </c>
      <c r="AV139" s="13" t="s">
        <v>22</v>
      </c>
      <c r="AW139" s="13" t="s">
        <v>41</v>
      </c>
      <c r="AX139" s="13" t="s">
        <v>81</v>
      </c>
      <c r="AY139" s="161" t="s">
        <v>191</v>
      </c>
    </row>
    <row r="140" spans="2:51" s="14" customFormat="1" ht="10">
      <c r="B140" s="168"/>
      <c r="D140" s="160" t="s">
        <v>200</v>
      </c>
      <c r="E140" s="169" t="s">
        <v>3</v>
      </c>
      <c r="F140" s="170" t="s">
        <v>205</v>
      </c>
      <c r="H140" s="171">
        <v>2079.4300000000003</v>
      </c>
      <c r="I140" s="172"/>
      <c r="L140" s="168"/>
      <c r="M140" s="173"/>
      <c r="N140" s="174"/>
      <c r="O140" s="174"/>
      <c r="P140" s="174"/>
      <c r="Q140" s="174"/>
      <c r="R140" s="174"/>
      <c r="S140" s="174"/>
      <c r="T140" s="175"/>
      <c r="AT140" s="169" t="s">
        <v>200</v>
      </c>
      <c r="AU140" s="169" t="s">
        <v>22</v>
      </c>
      <c r="AV140" s="14" t="s">
        <v>198</v>
      </c>
      <c r="AW140" s="14" t="s">
        <v>41</v>
      </c>
      <c r="AX140" s="14" t="s">
        <v>88</v>
      </c>
      <c r="AY140" s="169" t="s">
        <v>191</v>
      </c>
    </row>
    <row r="141" spans="1:65" s="2" customFormat="1" ht="24.15" customHeight="1">
      <c r="A141" s="35"/>
      <c r="B141" s="145"/>
      <c r="C141" s="146" t="s">
        <v>296</v>
      </c>
      <c r="D141" s="146" t="s">
        <v>193</v>
      </c>
      <c r="E141" s="147" t="s">
        <v>1147</v>
      </c>
      <c r="F141" s="148" t="s">
        <v>1148</v>
      </c>
      <c r="G141" s="149" t="s">
        <v>196</v>
      </c>
      <c r="H141" s="150">
        <v>2079.43</v>
      </c>
      <c r="I141" s="151"/>
      <c r="J141" s="152">
        <f>ROUND(I141*H141,2)</f>
        <v>0</v>
      </c>
      <c r="K141" s="148" t="s">
        <v>197</v>
      </c>
      <c r="L141" s="36"/>
      <c r="M141" s="153" t="s">
        <v>3</v>
      </c>
      <c r="N141" s="154" t="s">
        <v>52</v>
      </c>
      <c r="O141" s="56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198</v>
      </c>
      <c r="AT141" s="157" t="s">
        <v>193</v>
      </c>
      <c r="AU141" s="157" t="s">
        <v>22</v>
      </c>
      <c r="AY141" s="19" t="s">
        <v>191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88</v>
      </c>
      <c r="BK141" s="158">
        <f>ROUND(I141*H141,2)</f>
        <v>0</v>
      </c>
      <c r="BL141" s="19" t="s">
        <v>198</v>
      </c>
      <c r="BM141" s="157" t="s">
        <v>1149</v>
      </c>
    </row>
    <row r="142" spans="1:65" s="2" customFormat="1" ht="37.75" customHeight="1">
      <c r="A142" s="35"/>
      <c r="B142" s="145"/>
      <c r="C142" s="146" t="s">
        <v>301</v>
      </c>
      <c r="D142" s="146" t="s">
        <v>193</v>
      </c>
      <c r="E142" s="147" t="s">
        <v>226</v>
      </c>
      <c r="F142" s="148" t="s">
        <v>227</v>
      </c>
      <c r="G142" s="149" t="s">
        <v>208</v>
      </c>
      <c r="H142" s="150">
        <v>83.16</v>
      </c>
      <c r="I142" s="151"/>
      <c r="J142" s="152">
        <f>ROUND(I142*H142,2)</f>
        <v>0</v>
      </c>
      <c r="K142" s="148" t="s">
        <v>197</v>
      </c>
      <c r="L142" s="36"/>
      <c r="M142" s="153" t="s">
        <v>3</v>
      </c>
      <c r="N142" s="154" t="s">
        <v>52</v>
      </c>
      <c r="O142" s="56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198</v>
      </c>
      <c r="AT142" s="157" t="s">
        <v>193</v>
      </c>
      <c r="AU142" s="157" t="s">
        <v>22</v>
      </c>
      <c r="AY142" s="19" t="s">
        <v>191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88</v>
      </c>
      <c r="BK142" s="158">
        <f>ROUND(I142*H142,2)</f>
        <v>0</v>
      </c>
      <c r="BL142" s="19" t="s">
        <v>198</v>
      </c>
      <c r="BM142" s="157" t="s">
        <v>1150</v>
      </c>
    </row>
    <row r="143" spans="1:47" s="2" customFormat="1" ht="18">
      <c r="A143" s="35"/>
      <c r="B143" s="36"/>
      <c r="C143" s="35"/>
      <c r="D143" s="160" t="s">
        <v>229</v>
      </c>
      <c r="E143" s="35"/>
      <c r="F143" s="176" t="s">
        <v>230</v>
      </c>
      <c r="G143" s="35"/>
      <c r="H143" s="35"/>
      <c r="I143" s="177"/>
      <c r="J143" s="35"/>
      <c r="K143" s="35"/>
      <c r="L143" s="36"/>
      <c r="M143" s="178"/>
      <c r="N143" s="179"/>
      <c r="O143" s="56"/>
      <c r="P143" s="56"/>
      <c r="Q143" s="56"/>
      <c r="R143" s="56"/>
      <c r="S143" s="56"/>
      <c r="T143" s="57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9" t="s">
        <v>229</v>
      </c>
      <c r="AU143" s="19" t="s">
        <v>22</v>
      </c>
    </row>
    <row r="144" spans="2:51" s="13" customFormat="1" ht="10">
      <c r="B144" s="159"/>
      <c r="D144" s="160" t="s">
        <v>200</v>
      </c>
      <c r="E144" s="161" t="s">
        <v>3</v>
      </c>
      <c r="F144" s="162" t="s">
        <v>1151</v>
      </c>
      <c r="H144" s="163">
        <v>59.76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200</v>
      </c>
      <c r="AU144" s="161" t="s">
        <v>22</v>
      </c>
      <c r="AV144" s="13" t="s">
        <v>22</v>
      </c>
      <c r="AW144" s="13" t="s">
        <v>41</v>
      </c>
      <c r="AX144" s="13" t="s">
        <v>81</v>
      </c>
      <c r="AY144" s="161" t="s">
        <v>191</v>
      </c>
    </row>
    <row r="145" spans="2:51" s="13" customFormat="1" ht="10">
      <c r="B145" s="159"/>
      <c r="D145" s="160" t="s">
        <v>200</v>
      </c>
      <c r="E145" s="161" t="s">
        <v>3</v>
      </c>
      <c r="F145" s="162" t="s">
        <v>1152</v>
      </c>
      <c r="H145" s="163">
        <v>23.4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200</v>
      </c>
      <c r="AU145" s="161" t="s">
        <v>22</v>
      </c>
      <c r="AV145" s="13" t="s">
        <v>22</v>
      </c>
      <c r="AW145" s="13" t="s">
        <v>41</v>
      </c>
      <c r="AX145" s="13" t="s">
        <v>81</v>
      </c>
      <c r="AY145" s="161" t="s">
        <v>191</v>
      </c>
    </row>
    <row r="146" spans="2:51" s="14" customFormat="1" ht="10">
      <c r="B146" s="168"/>
      <c r="D146" s="160" t="s">
        <v>200</v>
      </c>
      <c r="E146" s="169" t="s">
        <v>3</v>
      </c>
      <c r="F146" s="170" t="s">
        <v>205</v>
      </c>
      <c r="H146" s="171">
        <v>83.16</v>
      </c>
      <c r="I146" s="172"/>
      <c r="L146" s="168"/>
      <c r="M146" s="173"/>
      <c r="N146" s="174"/>
      <c r="O146" s="174"/>
      <c r="P146" s="174"/>
      <c r="Q146" s="174"/>
      <c r="R146" s="174"/>
      <c r="S146" s="174"/>
      <c r="T146" s="175"/>
      <c r="AT146" s="169" t="s">
        <v>200</v>
      </c>
      <c r="AU146" s="169" t="s">
        <v>22</v>
      </c>
      <c r="AV146" s="14" t="s">
        <v>198</v>
      </c>
      <c r="AW146" s="14" t="s">
        <v>41</v>
      </c>
      <c r="AX146" s="14" t="s">
        <v>88</v>
      </c>
      <c r="AY146" s="169" t="s">
        <v>191</v>
      </c>
    </row>
    <row r="147" spans="1:65" s="2" customFormat="1" ht="37.75" customHeight="1">
      <c r="A147" s="35"/>
      <c r="B147" s="145"/>
      <c r="C147" s="146" t="s">
        <v>306</v>
      </c>
      <c r="D147" s="146" t="s">
        <v>193</v>
      </c>
      <c r="E147" s="147" t="s">
        <v>233</v>
      </c>
      <c r="F147" s="148" t="s">
        <v>234</v>
      </c>
      <c r="G147" s="149" t="s">
        <v>208</v>
      </c>
      <c r="H147" s="150">
        <v>14.04</v>
      </c>
      <c r="I147" s="151"/>
      <c r="J147" s="152">
        <f>ROUND(I147*H147,2)</f>
        <v>0</v>
      </c>
      <c r="K147" s="148" t="s">
        <v>197</v>
      </c>
      <c r="L147" s="36"/>
      <c r="M147" s="153" t="s">
        <v>3</v>
      </c>
      <c r="N147" s="154" t="s">
        <v>52</v>
      </c>
      <c r="O147" s="56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198</v>
      </c>
      <c r="AT147" s="157" t="s">
        <v>193</v>
      </c>
      <c r="AU147" s="157" t="s">
        <v>22</v>
      </c>
      <c r="AY147" s="19" t="s">
        <v>191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88</v>
      </c>
      <c r="BK147" s="158">
        <f>ROUND(I147*H147,2)</f>
        <v>0</v>
      </c>
      <c r="BL147" s="19" t="s">
        <v>198</v>
      </c>
      <c r="BM147" s="157" t="s">
        <v>1153</v>
      </c>
    </row>
    <row r="148" spans="1:47" s="2" customFormat="1" ht="18">
      <c r="A148" s="35"/>
      <c r="B148" s="36"/>
      <c r="C148" s="35"/>
      <c r="D148" s="160" t="s">
        <v>229</v>
      </c>
      <c r="E148" s="35"/>
      <c r="F148" s="176" t="s">
        <v>236</v>
      </c>
      <c r="G148" s="35"/>
      <c r="H148" s="35"/>
      <c r="I148" s="177"/>
      <c r="J148" s="35"/>
      <c r="K148" s="35"/>
      <c r="L148" s="36"/>
      <c r="M148" s="178"/>
      <c r="N148" s="179"/>
      <c r="O148" s="56"/>
      <c r="P148" s="56"/>
      <c r="Q148" s="56"/>
      <c r="R148" s="56"/>
      <c r="S148" s="56"/>
      <c r="T148" s="57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9" t="s">
        <v>229</v>
      </c>
      <c r="AU148" s="19" t="s">
        <v>22</v>
      </c>
    </row>
    <row r="149" spans="2:51" s="13" customFormat="1" ht="10">
      <c r="B149" s="159"/>
      <c r="D149" s="160" t="s">
        <v>200</v>
      </c>
      <c r="E149" s="161" t="s">
        <v>3</v>
      </c>
      <c r="F149" s="162" t="s">
        <v>1154</v>
      </c>
      <c r="H149" s="163">
        <v>14.04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200</v>
      </c>
      <c r="AU149" s="161" t="s">
        <v>22</v>
      </c>
      <c r="AV149" s="13" t="s">
        <v>22</v>
      </c>
      <c r="AW149" s="13" t="s">
        <v>41</v>
      </c>
      <c r="AX149" s="13" t="s">
        <v>88</v>
      </c>
      <c r="AY149" s="161" t="s">
        <v>191</v>
      </c>
    </row>
    <row r="150" spans="1:65" s="2" customFormat="1" ht="37.75" customHeight="1">
      <c r="A150" s="35"/>
      <c r="B150" s="145"/>
      <c r="C150" s="146" t="s">
        <v>310</v>
      </c>
      <c r="D150" s="146" t="s">
        <v>193</v>
      </c>
      <c r="E150" s="147" t="s">
        <v>239</v>
      </c>
      <c r="F150" s="148" t="s">
        <v>240</v>
      </c>
      <c r="G150" s="149" t="s">
        <v>208</v>
      </c>
      <c r="H150" s="150">
        <v>564.32</v>
      </c>
      <c r="I150" s="151"/>
      <c r="J150" s="152">
        <f>ROUND(I150*H150,2)</f>
        <v>0</v>
      </c>
      <c r="K150" s="148" t="s">
        <v>197</v>
      </c>
      <c r="L150" s="36"/>
      <c r="M150" s="153" t="s">
        <v>3</v>
      </c>
      <c r="N150" s="154" t="s">
        <v>52</v>
      </c>
      <c r="O150" s="56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198</v>
      </c>
      <c r="AT150" s="157" t="s">
        <v>193</v>
      </c>
      <c r="AU150" s="157" t="s">
        <v>22</v>
      </c>
      <c r="AY150" s="19" t="s">
        <v>191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198</v>
      </c>
      <c r="BM150" s="157" t="s">
        <v>1155</v>
      </c>
    </row>
    <row r="151" spans="2:51" s="13" customFormat="1" ht="10">
      <c r="B151" s="159"/>
      <c r="D151" s="160" t="s">
        <v>200</v>
      </c>
      <c r="E151" s="161" t="s">
        <v>3</v>
      </c>
      <c r="F151" s="162" t="s">
        <v>1156</v>
      </c>
      <c r="H151" s="163">
        <v>564.32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200</v>
      </c>
      <c r="AU151" s="161" t="s">
        <v>22</v>
      </c>
      <c r="AV151" s="13" t="s">
        <v>22</v>
      </c>
      <c r="AW151" s="13" t="s">
        <v>41</v>
      </c>
      <c r="AX151" s="13" t="s">
        <v>88</v>
      </c>
      <c r="AY151" s="161" t="s">
        <v>191</v>
      </c>
    </row>
    <row r="152" spans="1:65" s="2" customFormat="1" ht="24.15" customHeight="1">
      <c r="A152" s="35"/>
      <c r="B152" s="145"/>
      <c r="C152" s="146" t="s">
        <v>315</v>
      </c>
      <c r="D152" s="146" t="s">
        <v>193</v>
      </c>
      <c r="E152" s="147" t="s">
        <v>245</v>
      </c>
      <c r="F152" s="148" t="s">
        <v>246</v>
      </c>
      <c r="G152" s="149" t="s">
        <v>208</v>
      </c>
      <c r="H152" s="150">
        <v>41.58</v>
      </c>
      <c r="I152" s="151"/>
      <c r="J152" s="152">
        <f>ROUND(I152*H152,2)</f>
        <v>0</v>
      </c>
      <c r="K152" s="148" t="s">
        <v>197</v>
      </c>
      <c r="L152" s="36"/>
      <c r="M152" s="153" t="s">
        <v>3</v>
      </c>
      <c r="N152" s="154" t="s">
        <v>52</v>
      </c>
      <c r="O152" s="56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198</v>
      </c>
      <c r="AT152" s="157" t="s">
        <v>193</v>
      </c>
      <c r="AU152" s="157" t="s">
        <v>22</v>
      </c>
      <c r="AY152" s="19" t="s">
        <v>191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9" t="s">
        <v>88</v>
      </c>
      <c r="BK152" s="158">
        <f>ROUND(I152*H152,2)</f>
        <v>0</v>
      </c>
      <c r="BL152" s="19" t="s">
        <v>198</v>
      </c>
      <c r="BM152" s="157" t="s">
        <v>1157</v>
      </c>
    </row>
    <row r="153" spans="2:51" s="13" customFormat="1" ht="10">
      <c r="B153" s="159"/>
      <c r="D153" s="160" t="s">
        <v>200</v>
      </c>
      <c r="E153" s="161" t="s">
        <v>3</v>
      </c>
      <c r="F153" s="162" t="s">
        <v>1158</v>
      </c>
      <c r="H153" s="163">
        <v>29.88</v>
      </c>
      <c r="I153" s="164"/>
      <c r="L153" s="159"/>
      <c r="M153" s="165"/>
      <c r="N153" s="166"/>
      <c r="O153" s="166"/>
      <c r="P153" s="166"/>
      <c r="Q153" s="166"/>
      <c r="R153" s="166"/>
      <c r="S153" s="166"/>
      <c r="T153" s="167"/>
      <c r="AT153" s="161" t="s">
        <v>200</v>
      </c>
      <c r="AU153" s="161" t="s">
        <v>22</v>
      </c>
      <c r="AV153" s="13" t="s">
        <v>22</v>
      </c>
      <c r="AW153" s="13" t="s">
        <v>41</v>
      </c>
      <c r="AX153" s="13" t="s">
        <v>81</v>
      </c>
      <c r="AY153" s="161" t="s">
        <v>191</v>
      </c>
    </row>
    <row r="154" spans="2:51" s="13" customFormat="1" ht="10">
      <c r="B154" s="159"/>
      <c r="D154" s="160" t="s">
        <v>200</v>
      </c>
      <c r="E154" s="161" t="s">
        <v>3</v>
      </c>
      <c r="F154" s="162" t="s">
        <v>1159</v>
      </c>
      <c r="H154" s="163">
        <v>11.7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200</v>
      </c>
      <c r="AU154" s="161" t="s">
        <v>22</v>
      </c>
      <c r="AV154" s="13" t="s">
        <v>22</v>
      </c>
      <c r="AW154" s="13" t="s">
        <v>41</v>
      </c>
      <c r="AX154" s="13" t="s">
        <v>81</v>
      </c>
      <c r="AY154" s="161" t="s">
        <v>191</v>
      </c>
    </row>
    <row r="155" spans="2:51" s="14" customFormat="1" ht="10">
      <c r="B155" s="168"/>
      <c r="D155" s="160" t="s">
        <v>200</v>
      </c>
      <c r="E155" s="169" t="s">
        <v>3</v>
      </c>
      <c r="F155" s="170" t="s">
        <v>205</v>
      </c>
      <c r="H155" s="171">
        <v>41.58</v>
      </c>
      <c r="I155" s="172"/>
      <c r="L155" s="168"/>
      <c r="M155" s="173"/>
      <c r="N155" s="174"/>
      <c r="O155" s="174"/>
      <c r="P155" s="174"/>
      <c r="Q155" s="174"/>
      <c r="R155" s="174"/>
      <c r="S155" s="174"/>
      <c r="T155" s="175"/>
      <c r="AT155" s="169" t="s">
        <v>200</v>
      </c>
      <c r="AU155" s="169" t="s">
        <v>22</v>
      </c>
      <c r="AV155" s="14" t="s">
        <v>198</v>
      </c>
      <c r="AW155" s="14" t="s">
        <v>41</v>
      </c>
      <c r="AX155" s="14" t="s">
        <v>88</v>
      </c>
      <c r="AY155" s="169" t="s">
        <v>191</v>
      </c>
    </row>
    <row r="156" spans="1:65" s="2" customFormat="1" ht="24.15" customHeight="1">
      <c r="A156" s="35"/>
      <c r="B156" s="145"/>
      <c r="C156" s="146" t="s">
        <v>8</v>
      </c>
      <c r="D156" s="146" t="s">
        <v>193</v>
      </c>
      <c r="E156" s="147" t="s">
        <v>250</v>
      </c>
      <c r="F156" s="148" t="s">
        <v>251</v>
      </c>
      <c r="G156" s="149" t="s">
        <v>252</v>
      </c>
      <c r="H156" s="150">
        <v>1128.64</v>
      </c>
      <c r="I156" s="151"/>
      <c r="J156" s="152">
        <f>ROUND(I156*H156,2)</f>
        <v>0</v>
      </c>
      <c r="K156" s="148" t="s">
        <v>197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198</v>
      </c>
      <c r="AT156" s="157" t="s">
        <v>193</v>
      </c>
      <c r="AU156" s="157" t="s">
        <v>22</v>
      </c>
      <c r="AY156" s="19" t="s">
        <v>191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198</v>
      </c>
      <c r="BM156" s="157" t="s">
        <v>1160</v>
      </c>
    </row>
    <row r="157" spans="2:51" s="13" customFormat="1" ht="10">
      <c r="B157" s="159"/>
      <c r="D157" s="160" t="s">
        <v>200</v>
      </c>
      <c r="E157" s="161" t="s">
        <v>3</v>
      </c>
      <c r="F157" s="162" t="s">
        <v>1161</v>
      </c>
      <c r="H157" s="163">
        <v>1128.64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200</v>
      </c>
      <c r="AU157" s="161" t="s">
        <v>22</v>
      </c>
      <c r="AV157" s="13" t="s">
        <v>22</v>
      </c>
      <c r="AW157" s="13" t="s">
        <v>41</v>
      </c>
      <c r="AX157" s="13" t="s">
        <v>88</v>
      </c>
      <c r="AY157" s="161" t="s">
        <v>191</v>
      </c>
    </row>
    <row r="158" spans="1:65" s="2" customFormat="1" ht="24.15" customHeight="1">
      <c r="A158" s="35"/>
      <c r="B158" s="145"/>
      <c r="C158" s="146" t="s">
        <v>327</v>
      </c>
      <c r="D158" s="146" t="s">
        <v>193</v>
      </c>
      <c r="E158" s="147" t="s">
        <v>899</v>
      </c>
      <c r="F158" s="148" t="s">
        <v>900</v>
      </c>
      <c r="G158" s="149" t="s">
        <v>208</v>
      </c>
      <c r="H158" s="150">
        <v>386.514</v>
      </c>
      <c r="I158" s="151"/>
      <c r="J158" s="152">
        <f>ROUND(I158*H158,2)</f>
        <v>0</v>
      </c>
      <c r="K158" s="148" t="s">
        <v>197</v>
      </c>
      <c r="L158" s="36"/>
      <c r="M158" s="153" t="s">
        <v>3</v>
      </c>
      <c r="N158" s="154" t="s">
        <v>52</v>
      </c>
      <c r="O158" s="56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198</v>
      </c>
      <c r="AT158" s="157" t="s">
        <v>193</v>
      </c>
      <c r="AU158" s="157" t="s">
        <v>22</v>
      </c>
      <c r="AY158" s="19" t="s">
        <v>191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88</v>
      </c>
      <c r="BK158" s="158">
        <f>ROUND(I158*H158,2)</f>
        <v>0</v>
      </c>
      <c r="BL158" s="19" t="s">
        <v>198</v>
      </c>
      <c r="BM158" s="157" t="s">
        <v>1162</v>
      </c>
    </row>
    <row r="159" spans="2:51" s="13" customFormat="1" ht="10">
      <c r="B159" s="159"/>
      <c r="D159" s="160" t="s">
        <v>200</v>
      </c>
      <c r="E159" s="161" t="s">
        <v>3</v>
      </c>
      <c r="F159" s="162" t="s">
        <v>1163</v>
      </c>
      <c r="H159" s="163">
        <v>852.765</v>
      </c>
      <c r="I159" s="164"/>
      <c r="L159" s="159"/>
      <c r="M159" s="165"/>
      <c r="N159" s="166"/>
      <c r="O159" s="166"/>
      <c r="P159" s="166"/>
      <c r="Q159" s="166"/>
      <c r="R159" s="166"/>
      <c r="S159" s="166"/>
      <c r="T159" s="167"/>
      <c r="AT159" s="161" t="s">
        <v>200</v>
      </c>
      <c r="AU159" s="161" t="s">
        <v>22</v>
      </c>
      <c r="AV159" s="13" t="s">
        <v>22</v>
      </c>
      <c r="AW159" s="13" t="s">
        <v>41</v>
      </c>
      <c r="AX159" s="13" t="s">
        <v>81</v>
      </c>
      <c r="AY159" s="161" t="s">
        <v>191</v>
      </c>
    </row>
    <row r="160" spans="2:51" s="13" customFormat="1" ht="10">
      <c r="B160" s="159"/>
      <c r="D160" s="160" t="s">
        <v>200</v>
      </c>
      <c r="E160" s="161" t="s">
        <v>3</v>
      </c>
      <c r="F160" s="162" t="s">
        <v>1164</v>
      </c>
      <c r="H160" s="163">
        <v>-196.718</v>
      </c>
      <c r="I160" s="164"/>
      <c r="L160" s="159"/>
      <c r="M160" s="165"/>
      <c r="N160" s="166"/>
      <c r="O160" s="166"/>
      <c r="P160" s="166"/>
      <c r="Q160" s="166"/>
      <c r="R160" s="166"/>
      <c r="S160" s="166"/>
      <c r="T160" s="167"/>
      <c r="AT160" s="161" t="s">
        <v>200</v>
      </c>
      <c r="AU160" s="161" t="s">
        <v>22</v>
      </c>
      <c r="AV160" s="13" t="s">
        <v>22</v>
      </c>
      <c r="AW160" s="13" t="s">
        <v>41</v>
      </c>
      <c r="AX160" s="13" t="s">
        <v>81</v>
      </c>
      <c r="AY160" s="161" t="s">
        <v>191</v>
      </c>
    </row>
    <row r="161" spans="2:51" s="13" customFormat="1" ht="10">
      <c r="B161" s="159"/>
      <c r="D161" s="160" t="s">
        <v>200</v>
      </c>
      <c r="E161" s="161" t="s">
        <v>3</v>
      </c>
      <c r="F161" s="162" t="s">
        <v>1165</v>
      </c>
      <c r="H161" s="163">
        <v>-282.166</v>
      </c>
      <c r="I161" s="164"/>
      <c r="L161" s="159"/>
      <c r="M161" s="165"/>
      <c r="N161" s="166"/>
      <c r="O161" s="166"/>
      <c r="P161" s="166"/>
      <c r="Q161" s="166"/>
      <c r="R161" s="166"/>
      <c r="S161" s="166"/>
      <c r="T161" s="167"/>
      <c r="AT161" s="161" t="s">
        <v>200</v>
      </c>
      <c r="AU161" s="161" t="s">
        <v>22</v>
      </c>
      <c r="AV161" s="13" t="s">
        <v>22</v>
      </c>
      <c r="AW161" s="13" t="s">
        <v>41</v>
      </c>
      <c r="AX161" s="13" t="s">
        <v>81</v>
      </c>
      <c r="AY161" s="161" t="s">
        <v>191</v>
      </c>
    </row>
    <row r="162" spans="2:51" s="13" customFormat="1" ht="10">
      <c r="B162" s="159"/>
      <c r="D162" s="160" t="s">
        <v>200</v>
      </c>
      <c r="E162" s="161" t="s">
        <v>3</v>
      </c>
      <c r="F162" s="162" t="s">
        <v>1166</v>
      </c>
      <c r="H162" s="163">
        <v>-35.588</v>
      </c>
      <c r="I162" s="164"/>
      <c r="L162" s="159"/>
      <c r="M162" s="165"/>
      <c r="N162" s="166"/>
      <c r="O162" s="166"/>
      <c r="P162" s="166"/>
      <c r="Q162" s="166"/>
      <c r="R162" s="166"/>
      <c r="S162" s="166"/>
      <c r="T162" s="167"/>
      <c r="AT162" s="161" t="s">
        <v>200</v>
      </c>
      <c r="AU162" s="161" t="s">
        <v>22</v>
      </c>
      <c r="AV162" s="13" t="s">
        <v>22</v>
      </c>
      <c r="AW162" s="13" t="s">
        <v>41</v>
      </c>
      <c r="AX162" s="13" t="s">
        <v>81</v>
      </c>
      <c r="AY162" s="161" t="s">
        <v>191</v>
      </c>
    </row>
    <row r="163" spans="2:51" s="13" customFormat="1" ht="10">
      <c r="B163" s="159"/>
      <c r="D163" s="160" t="s">
        <v>200</v>
      </c>
      <c r="E163" s="161" t="s">
        <v>3</v>
      </c>
      <c r="F163" s="162" t="s">
        <v>1167</v>
      </c>
      <c r="H163" s="163">
        <v>11.728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200</v>
      </c>
      <c r="AU163" s="161" t="s">
        <v>22</v>
      </c>
      <c r="AV163" s="13" t="s">
        <v>22</v>
      </c>
      <c r="AW163" s="13" t="s">
        <v>41</v>
      </c>
      <c r="AX163" s="13" t="s">
        <v>81</v>
      </c>
      <c r="AY163" s="161" t="s">
        <v>191</v>
      </c>
    </row>
    <row r="164" spans="2:51" s="15" customFormat="1" ht="10">
      <c r="B164" s="190"/>
      <c r="D164" s="160" t="s">
        <v>200</v>
      </c>
      <c r="E164" s="191" t="s">
        <v>3</v>
      </c>
      <c r="F164" s="192" t="s">
        <v>276</v>
      </c>
      <c r="H164" s="193">
        <v>350.021</v>
      </c>
      <c r="I164" s="194"/>
      <c r="L164" s="190"/>
      <c r="M164" s="195"/>
      <c r="N164" s="196"/>
      <c r="O164" s="196"/>
      <c r="P164" s="196"/>
      <c r="Q164" s="196"/>
      <c r="R164" s="196"/>
      <c r="S164" s="196"/>
      <c r="T164" s="197"/>
      <c r="AT164" s="191" t="s">
        <v>200</v>
      </c>
      <c r="AU164" s="191" t="s">
        <v>22</v>
      </c>
      <c r="AV164" s="15" t="s">
        <v>215</v>
      </c>
      <c r="AW164" s="15" t="s">
        <v>41</v>
      </c>
      <c r="AX164" s="15" t="s">
        <v>81</v>
      </c>
      <c r="AY164" s="191" t="s">
        <v>191</v>
      </c>
    </row>
    <row r="165" spans="2:51" s="13" customFormat="1" ht="10">
      <c r="B165" s="159"/>
      <c r="D165" s="160" t="s">
        <v>200</v>
      </c>
      <c r="E165" s="161" t="s">
        <v>3</v>
      </c>
      <c r="F165" s="162" t="s">
        <v>1168</v>
      </c>
      <c r="H165" s="163">
        <v>86.374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200</v>
      </c>
      <c r="AU165" s="161" t="s">
        <v>22</v>
      </c>
      <c r="AV165" s="13" t="s">
        <v>22</v>
      </c>
      <c r="AW165" s="13" t="s">
        <v>41</v>
      </c>
      <c r="AX165" s="13" t="s">
        <v>81</v>
      </c>
      <c r="AY165" s="161" t="s">
        <v>191</v>
      </c>
    </row>
    <row r="166" spans="2:51" s="13" customFormat="1" ht="10">
      <c r="B166" s="159"/>
      <c r="D166" s="160" t="s">
        <v>200</v>
      </c>
      <c r="E166" s="161" t="s">
        <v>3</v>
      </c>
      <c r="F166" s="162" t="s">
        <v>1169</v>
      </c>
      <c r="H166" s="163">
        <v>-5.12</v>
      </c>
      <c r="I166" s="164"/>
      <c r="L166" s="159"/>
      <c r="M166" s="165"/>
      <c r="N166" s="166"/>
      <c r="O166" s="166"/>
      <c r="P166" s="166"/>
      <c r="Q166" s="166"/>
      <c r="R166" s="166"/>
      <c r="S166" s="166"/>
      <c r="T166" s="167"/>
      <c r="AT166" s="161" t="s">
        <v>200</v>
      </c>
      <c r="AU166" s="161" t="s">
        <v>22</v>
      </c>
      <c r="AV166" s="13" t="s">
        <v>22</v>
      </c>
      <c r="AW166" s="13" t="s">
        <v>41</v>
      </c>
      <c r="AX166" s="13" t="s">
        <v>81</v>
      </c>
      <c r="AY166" s="161" t="s">
        <v>191</v>
      </c>
    </row>
    <row r="167" spans="2:51" s="13" customFormat="1" ht="10">
      <c r="B167" s="159"/>
      <c r="D167" s="160" t="s">
        <v>200</v>
      </c>
      <c r="E167" s="161" t="s">
        <v>3</v>
      </c>
      <c r="F167" s="162" t="s">
        <v>1170</v>
      </c>
      <c r="H167" s="163">
        <v>-44.761</v>
      </c>
      <c r="I167" s="164"/>
      <c r="L167" s="159"/>
      <c r="M167" s="165"/>
      <c r="N167" s="166"/>
      <c r="O167" s="166"/>
      <c r="P167" s="166"/>
      <c r="Q167" s="166"/>
      <c r="R167" s="166"/>
      <c r="S167" s="166"/>
      <c r="T167" s="167"/>
      <c r="AT167" s="161" t="s">
        <v>200</v>
      </c>
      <c r="AU167" s="161" t="s">
        <v>22</v>
      </c>
      <c r="AV167" s="13" t="s">
        <v>22</v>
      </c>
      <c r="AW167" s="13" t="s">
        <v>41</v>
      </c>
      <c r="AX167" s="13" t="s">
        <v>81</v>
      </c>
      <c r="AY167" s="161" t="s">
        <v>191</v>
      </c>
    </row>
    <row r="168" spans="2:51" s="15" customFormat="1" ht="10">
      <c r="B168" s="190"/>
      <c r="D168" s="160" t="s">
        <v>200</v>
      </c>
      <c r="E168" s="191" t="s">
        <v>3</v>
      </c>
      <c r="F168" s="192" t="s">
        <v>276</v>
      </c>
      <c r="H168" s="193">
        <v>36.49299999999999</v>
      </c>
      <c r="I168" s="194"/>
      <c r="L168" s="190"/>
      <c r="M168" s="195"/>
      <c r="N168" s="196"/>
      <c r="O168" s="196"/>
      <c r="P168" s="196"/>
      <c r="Q168" s="196"/>
      <c r="R168" s="196"/>
      <c r="S168" s="196"/>
      <c r="T168" s="197"/>
      <c r="AT168" s="191" t="s">
        <v>200</v>
      </c>
      <c r="AU168" s="191" t="s">
        <v>22</v>
      </c>
      <c r="AV168" s="15" t="s">
        <v>215</v>
      </c>
      <c r="AW168" s="15" t="s">
        <v>41</v>
      </c>
      <c r="AX168" s="15" t="s">
        <v>81</v>
      </c>
      <c r="AY168" s="191" t="s">
        <v>191</v>
      </c>
    </row>
    <row r="169" spans="2:51" s="14" customFormat="1" ht="10">
      <c r="B169" s="168"/>
      <c r="D169" s="160" t="s">
        <v>200</v>
      </c>
      <c r="E169" s="169" t="s">
        <v>3</v>
      </c>
      <c r="F169" s="170" t="s">
        <v>205</v>
      </c>
      <c r="H169" s="171">
        <v>386.51399999999995</v>
      </c>
      <c r="I169" s="172"/>
      <c r="L169" s="168"/>
      <c r="M169" s="173"/>
      <c r="N169" s="174"/>
      <c r="O169" s="174"/>
      <c r="P169" s="174"/>
      <c r="Q169" s="174"/>
      <c r="R169" s="174"/>
      <c r="S169" s="174"/>
      <c r="T169" s="175"/>
      <c r="AT169" s="169" t="s">
        <v>200</v>
      </c>
      <c r="AU169" s="169" t="s">
        <v>22</v>
      </c>
      <c r="AV169" s="14" t="s">
        <v>198</v>
      </c>
      <c r="AW169" s="14" t="s">
        <v>41</v>
      </c>
      <c r="AX169" s="14" t="s">
        <v>88</v>
      </c>
      <c r="AY169" s="169" t="s">
        <v>191</v>
      </c>
    </row>
    <row r="170" spans="1:65" s="2" customFormat="1" ht="37.75" customHeight="1">
      <c r="A170" s="35"/>
      <c r="B170" s="145"/>
      <c r="C170" s="146" t="s">
        <v>332</v>
      </c>
      <c r="D170" s="146" t="s">
        <v>193</v>
      </c>
      <c r="E170" s="147" t="s">
        <v>1171</v>
      </c>
      <c r="F170" s="148" t="s">
        <v>1172</v>
      </c>
      <c r="G170" s="149" t="s">
        <v>208</v>
      </c>
      <c r="H170" s="150">
        <v>282.166</v>
      </c>
      <c r="I170" s="151"/>
      <c r="J170" s="152">
        <f>ROUND(I170*H170,2)</f>
        <v>0</v>
      </c>
      <c r="K170" s="148" t="s">
        <v>197</v>
      </c>
      <c r="L170" s="36"/>
      <c r="M170" s="153" t="s">
        <v>3</v>
      </c>
      <c r="N170" s="154" t="s">
        <v>52</v>
      </c>
      <c r="O170" s="56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57" t="s">
        <v>198</v>
      </c>
      <c r="AT170" s="157" t="s">
        <v>193</v>
      </c>
      <c r="AU170" s="157" t="s">
        <v>22</v>
      </c>
      <c r="AY170" s="19" t="s">
        <v>191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9" t="s">
        <v>88</v>
      </c>
      <c r="BK170" s="158">
        <f>ROUND(I170*H170,2)</f>
        <v>0</v>
      </c>
      <c r="BL170" s="19" t="s">
        <v>198</v>
      </c>
      <c r="BM170" s="157" t="s">
        <v>1173</v>
      </c>
    </row>
    <row r="171" spans="2:51" s="13" customFormat="1" ht="20">
      <c r="B171" s="159"/>
      <c r="D171" s="160" t="s">
        <v>200</v>
      </c>
      <c r="E171" s="161" t="s">
        <v>3</v>
      </c>
      <c r="F171" s="162" t="s">
        <v>1174</v>
      </c>
      <c r="H171" s="163">
        <v>282.166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200</v>
      </c>
      <c r="AU171" s="161" t="s">
        <v>22</v>
      </c>
      <c r="AV171" s="13" t="s">
        <v>22</v>
      </c>
      <c r="AW171" s="13" t="s">
        <v>41</v>
      </c>
      <c r="AX171" s="13" t="s">
        <v>88</v>
      </c>
      <c r="AY171" s="161" t="s">
        <v>191</v>
      </c>
    </row>
    <row r="172" spans="1:65" s="2" customFormat="1" ht="14.4" customHeight="1">
      <c r="A172" s="35"/>
      <c r="B172" s="145"/>
      <c r="C172" s="180" t="s">
        <v>340</v>
      </c>
      <c r="D172" s="180" t="s">
        <v>264</v>
      </c>
      <c r="E172" s="181" t="s">
        <v>1175</v>
      </c>
      <c r="F172" s="182" t="s">
        <v>1176</v>
      </c>
      <c r="G172" s="183" t="s">
        <v>252</v>
      </c>
      <c r="H172" s="184">
        <v>507.899</v>
      </c>
      <c r="I172" s="185"/>
      <c r="J172" s="186">
        <f>ROUND(I172*H172,2)</f>
        <v>0</v>
      </c>
      <c r="K172" s="182" t="s">
        <v>197</v>
      </c>
      <c r="L172" s="187"/>
      <c r="M172" s="188" t="s">
        <v>3</v>
      </c>
      <c r="N172" s="189" t="s">
        <v>52</v>
      </c>
      <c r="O172" s="56"/>
      <c r="P172" s="155">
        <f>O172*H172</f>
        <v>0</v>
      </c>
      <c r="Q172" s="155">
        <v>1</v>
      </c>
      <c r="R172" s="155">
        <f>Q172*H172</f>
        <v>507.899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244</v>
      </c>
      <c r="AT172" s="157" t="s">
        <v>264</v>
      </c>
      <c r="AU172" s="157" t="s">
        <v>22</v>
      </c>
      <c r="AY172" s="19" t="s">
        <v>191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198</v>
      </c>
      <c r="BM172" s="157" t="s">
        <v>1177</v>
      </c>
    </row>
    <row r="173" spans="2:51" s="13" customFormat="1" ht="10">
      <c r="B173" s="159"/>
      <c r="D173" s="160" t="s">
        <v>200</v>
      </c>
      <c r="E173" s="161" t="s">
        <v>3</v>
      </c>
      <c r="F173" s="162" t="s">
        <v>1178</v>
      </c>
      <c r="H173" s="163">
        <v>507.899</v>
      </c>
      <c r="I173" s="164"/>
      <c r="L173" s="159"/>
      <c r="M173" s="165"/>
      <c r="N173" s="166"/>
      <c r="O173" s="166"/>
      <c r="P173" s="166"/>
      <c r="Q173" s="166"/>
      <c r="R173" s="166"/>
      <c r="S173" s="166"/>
      <c r="T173" s="167"/>
      <c r="AT173" s="161" t="s">
        <v>200</v>
      </c>
      <c r="AU173" s="161" t="s">
        <v>22</v>
      </c>
      <c r="AV173" s="13" t="s">
        <v>22</v>
      </c>
      <c r="AW173" s="13" t="s">
        <v>41</v>
      </c>
      <c r="AX173" s="13" t="s">
        <v>88</v>
      </c>
      <c r="AY173" s="161" t="s">
        <v>191</v>
      </c>
    </row>
    <row r="174" spans="1:65" s="2" customFormat="1" ht="24.15" customHeight="1">
      <c r="A174" s="35"/>
      <c r="B174" s="145"/>
      <c r="C174" s="146" t="s">
        <v>344</v>
      </c>
      <c r="D174" s="146" t="s">
        <v>193</v>
      </c>
      <c r="E174" s="147" t="s">
        <v>639</v>
      </c>
      <c r="F174" s="148" t="s">
        <v>640</v>
      </c>
      <c r="G174" s="149" t="s">
        <v>196</v>
      </c>
      <c r="H174" s="150">
        <v>243</v>
      </c>
      <c r="I174" s="151"/>
      <c r="J174" s="152">
        <f>ROUND(I174*H174,2)</f>
        <v>0</v>
      </c>
      <c r="K174" s="148" t="s">
        <v>197</v>
      </c>
      <c r="L174" s="36"/>
      <c r="M174" s="153" t="s">
        <v>3</v>
      </c>
      <c r="N174" s="154" t="s">
        <v>52</v>
      </c>
      <c r="O174" s="56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57" t="s">
        <v>198</v>
      </c>
      <c r="AT174" s="157" t="s">
        <v>193</v>
      </c>
      <c r="AU174" s="157" t="s">
        <v>22</v>
      </c>
      <c r="AY174" s="19" t="s">
        <v>191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9" t="s">
        <v>88</v>
      </c>
      <c r="BK174" s="158">
        <f>ROUND(I174*H174,2)</f>
        <v>0</v>
      </c>
      <c r="BL174" s="19" t="s">
        <v>198</v>
      </c>
      <c r="BM174" s="157" t="s">
        <v>1179</v>
      </c>
    </row>
    <row r="175" spans="2:51" s="13" customFormat="1" ht="10">
      <c r="B175" s="159"/>
      <c r="D175" s="160" t="s">
        <v>200</v>
      </c>
      <c r="E175" s="161" t="s">
        <v>3</v>
      </c>
      <c r="F175" s="162" t="s">
        <v>1180</v>
      </c>
      <c r="H175" s="163">
        <v>149.4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200</v>
      </c>
      <c r="AU175" s="161" t="s">
        <v>22</v>
      </c>
      <c r="AV175" s="13" t="s">
        <v>22</v>
      </c>
      <c r="AW175" s="13" t="s">
        <v>41</v>
      </c>
      <c r="AX175" s="13" t="s">
        <v>81</v>
      </c>
      <c r="AY175" s="161" t="s">
        <v>191</v>
      </c>
    </row>
    <row r="176" spans="2:51" s="13" customFormat="1" ht="10">
      <c r="B176" s="159"/>
      <c r="D176" s="160" t="s">
        <v>200</v>
      </c>
      <c r="E176" s="161" t="s">
        <v>3</v>
      </c>
      <c r="F176" s="162" t="s">
        <v>1181</v>
      </c>
      <c r="H176" s="163">
        <v>93.6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200</v>
      </c>
      <c r="AU176" s="161" t="s">
        <v>22</v>
      </c>
      <c r="AV176" s="13" t="s">
        <v>22</v>
      </c>
      <c r="AW176" s="13" t="s">
        <v>41</v>
      </c>
      <c r="AX176" s="13" t="s">
        <v>81</v>
      </c>
      <c r="AY176" s="161" t="s">
        <v>191</v>
      </c>
    </row>
    <row r="177" spans="2:51" s="14" customFormat="1" ht="10">
      <c r="B177" s="168"/>
      <c r="D177" s="160" t="s">
        <v>200</v>
      </c>
      <c r="E177" s="169" t="s">
        <v>3</v>
      </c>
      <c r="F177" s="170" t="s">
        <v>205</v>
      </c>
      <c r="H177" s="171">
        <v>243</v>
      </c>
      <c r="I177" s="172"/>
      <c r="L177" s="168"/>
      <c r="M177" s="173"/>
      <c r="N177" s="174"/>
      <c r="O177" s="174"/>
      <c r="P177" s="174"/>
      <c r="Q177" s="174"/>
      <c r="R177" s="174"/>
      <c r="S177" s="174"/>
      <c r="T177" s="175"/>
      <c r="AT177" s="169" t="s">
        <v>200</v>
      </c>
      <c r="AU177" s="169" t="s">
        <v>22</v>
      </c>
      <c r="AV177" s="14" t="s">
        <v>198</v>
      </c>
      <c r="AW177" s="14" t="s">
        <v>41</v>
      </c>
      <c r="AX177" s="14" t="s">
        <v>88</v>
      </c>
      <c r="AY177" s="169" t="s">
        <v>191</v>
      </c>
    </row>
    <row r="178" spans="2:63" s="12" customFormat="1" ht="22.75" customHeight="1">
      <c r="B178" s="132"/>
      <c r="D178" s="133" t="s">
        <v>80</v>
      </c>
      <c r="E178" s="143" t="s">
        <v>22</v>
      </c>
      <c r="F178" s="143" t="s">
        <v>286</v>
      </c>
      <c r="I178" s="135"/>
      <c r="J178" s="144">
        <f>BK178</f>
        <v>0</v>
      </c>
      <c r="L178" s="132"/>
      <c r="M178" s="137"/>
      <c r="N178" s="138"/>
      <c r="O178" s="138"/>
      <c r="P178" s="139">
        <f>SUM(P179:P182)</f>
        <v>0</v>
      </c>
      <c r="Q178" s="138"/>
      <c r="R178" s="139">
        <f>SUM(R179:R182)</f>
        <v>0.00715292</v>
      </c>
      <c r="S178" s="138"/>
      <c r="T178" s="140">
        <f>SUM(T179:T182)</f>
        <v>0</v>
      </c>
      <c r="AR178" s="133" t="s">
        <v>88</v>
      </c>
      <c r="AT178" s="141" t="s">
        <v>80</v>
      </c>
      <c r="AU178" s="141" t="s">
        <v>88</v>
      </c>
      <c r="AY178" s="133" t="s">
        <v>191</v>
      </c>
      <c r="BK178" s="142">
        <f>SUM(BK179:BK182)</f>
        <v>0</v>
      </c>
    </row>
    <row r="179" spans="1:65" s="2" customFormat="1" ht="24.15" customHeight="1">
      <c r="A179" s="35"/>
      <c r="B179" s="145"/>
      <c r="C179" s="146" t="s">
        <v>353</v>
      </c>
      <c r="D179" s="146" t="s">
        <v>193</v>
      </c>
      <c r="E179" s="147" t="s">
        <v>288</v>
      </c>
      <c r="F179" s="148" t="s">
        <v>289</v>
      </c>
      <c r="G179" s="149" t="s">
        <v>196</v>
      </c>
      <c r="H179" s="150">
        <v>15.7</v>
      </c>
      <c r="I179" s="151"/>
      <c r="J179" s="152">
        <f>ROUND(I179*H179,2)</f>
        <v>0</v>
      </c>
      <c r="K179" s="148" t="s">
        <v>197</v>
      </c>
      <c r="L179" s="36"/>
      <c r="M179" s="153" t="s">
        <v>3</v>
      </c>
      <c r="N179" s="154" t="s">
        <v>52</v>
      </c>
      <c r="O179" s="56"/>
      <c r="P179" s="155">
        <f>O179*H179</f>
        <v>0</v>
      </c>
      <c r="Q179" s="155">
        <v>0.00017</v>
      </c>
      <c r="R179" s="155">
        <f>Q179*H179</f>
        <v>0.002669</v>
      </c>
      <c r="S179" s="155">
        <v>0</v>
      </c>
      <c r="T179" s="15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198</v>
      </c>
      <c r="AT179" s="157" t="s">
        <v>193</v>
      </c>
      <c r="AU179" s="157" t="s">
        <v>22</v>
      </c>
      <c r="AY179" s="19" t="s">
        <v>191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9" t="s">
        <v>88</v>
      </c>
      <c r="BK179" s="158">
        <f>ROUND(I179*H179,2)</f>
        <v>0</v>
      </c>
      <c r="BL179" s="19" t="s">
        <v>198</v>
      </c>
      <c r="BM179" s="157" t="s">
        <v>1182</v>
      </c>
    </row>
    <row r="180" spans="2:51" s="13" customFormat="1" ht="10">
      <c r="B180" s="159"/>
      <c r="D180" s="160" t="s">
        <v>200</v>
      </c>
      <c r="E180" s="161" t="s">
        <v>3</v>
      </c>
      <c r="F180" s="162" t="s">
        <v>1183</v>
      </c>
      <c r="H180" s="163">
        <v>15.7</v>
      </c>
      <c r="I180" s="164"/>
      <c r="L180" s="159"/>
      <c r="M180" s="165"/>
      <c r="N180" s="166"/>
      <c r="O180" s="166"/>
      <c r="P180" s="166"/>
      <c r="Q180" s="166"/>
      <c r="R180" s="166"/>
      <c r="S180" s="166"/>
      <c r="T180" s="167"/>
      <c r="AT180" s="161" t="s">
        <v>200</v>
      </c>
      <c r="AU180" s="161" t="s">
        <v>22</v>
      </c>
      <c r="AV180" s="13" t="s">
        <v>22</v>
      </c>
      <c r="AW180" s="13" t="s">
        <v>41</v>
      </c>
      <c r="AX180" s="13" t="s">
        <v>88</v>
      </c>
      <c r="AY180" s="161" t="s">
        <v>191</v>
      </c>
    </row>
    <row r="181" spans="1:65" s="2" customFormat="1" ht="14.4" customHeight="1">
      <c r="A181" s="35"/>
      <c r="B181" s="145"/>
      <c r="C181" s="180" t="s">
        <v>357</v>
      </c>
      <c r="D181" s="180" t="s">
        <v>264</v>
      </c>
      <c r="E181" s="181" t="s">
        <v>1184</v>
      </c>
      <c r="F181" s="182" t="s">
        <v>1185</v>
      </c>
      <c r="G181" s="183" t="s">
        <v>196</v>
      </c>
      <c r="H181" s="184">
        <v>16.014</v>
      </c>
      <c r="I181" s="185"/>
      <c r="J181" s="186">
        <f>ROUND(I181*H181,2)</f>
        <v>0</v>
      </c>
      <c r="K181" s="182" t="s">
        <v>197</v>
      </c>
      <c r="L181" s="187"/>
      <c r="M181" s="188" t="s">
        <v>3</v>
      </c>
      <c r="N181" s="189" t="s">
        <v>52</v>
      </c>
      <c r="O181" s="56"/>
      <c r="P181" s="155">
        <f>O181*H181</f>
        <v>0</v>
      </c>
      <c r="Q181" s="155">
        <v>0.00028</v>
      </c>
      <c r="R181" s="155">
        <f>Q181*H181</f>
        <v>0.00448392</v>
      </c>
      <c r="S181" s="155">
        <v>0</v>
      </c>
      <c r="T181" s="15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57" t="s">
        <v>244</v>
      </c>
      <c r="AT181" s="157" t="s">
        <v>264</v>
      </c>
      <c r="AU181" s="157" t="s">
        <v>22</v>
      </c>
      <c r="AY181" s="19" t="s">
        <v>191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9" t="s">
        <v>88</v>
      </c>
      <c r="BK181" s="158">
        <f>ROUND(I181*H181,2)</f>
        <v>0</v>
      </c>
      <c r="BL181" s="19" t="s">
        <v>198</v>
      </c>
      <c r="BM181" s="157" t="s">
        <v>1186</v>
      </c>
    </row>
    <row r="182" spans="2:51" s="13" customFormat="1" ht="10">
      <c r="B182" s="159"/>
      <c r="D182" s="160" t="s">
        <v>200</v>
      </c>
      <c r="E182" s="161" t="s">
        <v>3</v>
      </c>
      <c r="F182" s="162" t="s">
        <v>1187</v>
      </c>
      <c r="H182" s="163">
        <v>16.014</v>
      </c>
      <c r="I182" s="164"/>
      <c r="L182" s="159"/>
      <c r="M182" s="165"/>
      <c r="N182" s="166"/>
      <c r="O182" s="166"/>
      <c r="P182" s="166"/>
      <c r="Q182" s="166"/>
      <c r="R182" s="166"/>
      <c r="S182" s="166"/>
      <c r="T182" s="167"/>
      <c r="AT182" s="161" t="s">
        <v>200</v>
      </c>
      <c r="AU182" s="161" t="s">
        <v>22</v>
      </c>
      <c r="AV182" s="13" t="s">
        <v>22</v>
      </c>
      <c r="AW182" s="13" t="s">
        <v>41</v>
      </c>
      <c r="AX182" s="13" t="s">
        <v>88</v>
      </c>
      <c r="AY182" s="161" t="s">
        <v>191</v>
      </c>
    </row>
    <row r="183" spans="2:63" s="12" customFormat="1" ht="22.75" customHeight="1">
      <c r="B183" s="132"/>
      <c r="D183" s="133" t="s">
        <v>80</v>
      </c>
      <c r="E183" s="143" t="s">
        <v>215</v>
      </c>
      <c r="F183" s="143" t="s">
        <v>940</v>
      </c>
      <c r="I183" s="135"/>
      <c r="J183" s="144">
        <f>BK183</f>
        <v>0</v>
      </c>
      <c r="L183" s="132"/>
      <c r="M183" s="137"/>
      <c r="N183" s="138"/>
      <c r="O183" s="138"/>
      <c r="P183" s="139">
        <f>SUM(P184:P186)</f>
        <v>0</v>
      </c>
      <c r="Q183" s="138"/>
      <c r="R183" s="139">
        <f>SUM(R184:R186)</f>
        <v>2.5845203999999997</v>
      </c>
      <c r="S183" s="138"/>
      <c r="T183" s="140">
        <f>SUM(T184:T186)</f>
        <v>0</v>
      </c>
      <c r="AR183" s="133" t="s">
        <v>88</v>
      </c>
      <c r="AT183" s="141" t="s">
        <v>80</v>
      </c>
      <c r="AU183" s="141" t="s">
        <v>88</v>
      </c>
      <c r="AY183" s="133" t="s">
        <v>191</v>
      </c>
      <c r="BK183" s="142">
        <f>SUM(BK184:BK186)</f>
        <v>0</v>
      </c>
    </row>
    <row r="184" spans="1:65" s="2" customFormat="1" ht="37.75" customHeight="1">
      <c r="A184" s="35"/>
      <c r="B184" s="145"/>
      <c r="C184" s="146" t="s">
        <v>365</v>
      </c>
      <c r="D184" s="146" t="s">
        <v>193</v>
      </c>
      <c r="E184" s="147" t="s">
        <v>1188</v>
      </c>
      <c r="F184" s="148" t="s">
        <v>1189</v>
      </c>
      <c r="G184" s="149" t="s">
        <v>208</v>
      </c>
      <c r="H184" s="150">
        <v>0.83</v>
      </c>
      <c r="I184" s="151"/>
      <c r="J184" s="152">
        <f>ROUND(I184*H184,2)</f>
        <v>0</v>
      </c>
      <c r="K184" s="148" t="s">
        <v>197</v>
      </c>
      <c r="L184" s="36"/>
      <c r="M184" s="153" t="s">
        <v>3</v>
      </c>
      <c r="N184" s="154" t="s">
        <v>52</v>
      </c>
      <c r="O184" s="56"/>
      <c r="P184" s="155">
        <f>O184*H184</f>
        <v>0</v>
      </c>
      <c r="Q184" s="155">
        <v>3.11388</v>
      </c>
      <c r="R184" s="155">
        <f>Q184*H184</f>
        <v>2.5845203999999997</v>
      </c>
      <c r="S184" s="155">
        <v>0</v>
      </c>
      <c r="T184" s="15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7" t="s">
        <v>198</v>
      </c>
      <c r="AT184" s="157" t="s">
        <v>193</v>
      </c>
      <c r="AU184" s="157" t="s">
        <v>22</v>
      </c>
      <c r="AY184" s="19" t="s">
        <v>191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9" t="s">
        <v>88</v>
      </c>
      <c r="BK184" s="158">
        <f>ROUND(I184*H184,2)</f>
        <v>0</v>
      </c>
      <c r="BL184" s="19" t="s">
        <v>198</v>
      </c>
      <c r="BM184" s="157" t="s">
        <v>1190</v>
      </c>
    </row>
    <row r="185" spans="1:47" s="2" customFormat="1" ht="18">
      <c r="A185" s="35"/>
      <c r="B185" s="36"/>
      <c r="C185" s="35"/>
      <c r="D185" s="160" t="s">
        <v>229</v>
      </c>
      <c r="E185" s="35"/>
      <c r="F185" s="176" t="s">
        <v>1191</v>
      </c>
      <c r="G185" s="35"/>
      <c r="H185" s="35"/>
      <c r="I185" s="177"/>
      <c r="J185" s="35"/>
      <c r="K185" s="35"/>
      <c r="L185" s="36"/>
      <c r="M185" s="178"/>
      <c r="N185" s="179"/>
      <c r="O185" s="56"/>
      <c r="P185" s="56"/>
      <c r="Q185" s="56"/>
      <c r="R185" s="56"/>
      <c r="S185" s="56"/>
      <c r="T185" s="57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9" t="s">
        <v>229</v>
      </c>
      <c r="AU185" s="19" t="s">
        <v>22</v>
      </c>
    </row>
    <row r="186" spans="2:51" s="13" customFormat="1" ht="10">
      <c r="B186" s="159"/>
      <c r="D186" s="160" t="s">
        <v>200</v>
      </c>
      <c r="E186" s="161" t="s">
        <v>3</v>
      </c>
      <c r="F186" s="162" t="s">
        <v>1192</v>
      </c>
      <c r="H186" s="163">
        <v>0.83</v>
      </c>
      <c r="I186" s="164"/>
      <c r="L186" s="159"/>
      <c r="M186" s="165"/>
      <c r="N186" s="166"/>
      <c r="O186" s="166"/>
      <c r="P186" s="166"/>
      <c r="Q186" s="166"/>
      <c r="R186" s="166"/>
      <c r="S186" s="166"/>
      <c r="T186" s="167"/>
      <c r="AT186" s="161" t="s">
        <v>200</v>
      </c>
      <c r="AU186" s="161" t="s">
        <v>22</v>
      </c>
      <c r="AV186" s="13" t="s">
        <v>22</v>
      </c>
      <c r="AW186" s="13" t="s">
        <v>41</v>
      </c>
      <c r="AX186" s="13" t="s">
        <v>88</v>
      </c>
      <c r="AY186" s="161" t="s">
        <v>191</v>
      </c>
    </row>
    <row r="187" spans="2:63" s="12" customFormat="1" ht="22.75" customHeight="1">
      <c r="B187" s="132"/>
      <c r="D187" s="133" t="s">
        <v>80</v>
      </c>
      <c r="E187" s="143" t="s">
        <v>198</v>
      </c>
      <c r="F187" s="143" t="s">
        <v>972</v>
      </c>
      <c r="I187" s="135"/>
      <c r="J187" s="144">
        <f>BK187</f>
        <v>0</v>
      </c>
      <c r="L187" s="132"/>
      <c r="M187" s="137"/>
      <c r="N187" s="138"/>
      <c r="O187" s="138"/>
      <c r="P187" s="139">
        <f>SUM(P188:P196)</f>
        <v>0</v>
      </c>
      <c r="Q187" s="138"/>
      <c r="R187" s="139">
        <f>SUM(R188:R196)</f>
        <v>179.00796981</v>
      </c>
      <c r="S187" s="138"/>
      <c r="T187" s="140">
        <f>SUM(T188:T196)</f>
        <v>0</v>
      </c>
      <c r="AR187" s="133" t="s">
        <v>88</v>
      </c>
      <c r="AT187" s="141" t="s">
        <v>80</v>
      </c>
      <c r="AU187" s="141" t="s">
        <v>88</v>
      </c>
      <c r="AY187" s="133" t="s">
        <v>191</v>
      </c>
      <c r="BK187" s="142">
        <f>SUM(BK188:BK196)</f>
        <v>0</v>
      </c>
    </row>
    <row r="188" spans="1:65" s="2" customFormat="1" ht="14.4" customHeight="1">
      <c r="A188" s="35"/>
      <c r="B188" s="145"/>
      <c r="C188" s="146" t="s">
        <v>371</v>
      </c>
      <c r="D188" s="146" t="s">
        <v>193</v>
      </c>
      <c r="E188" s="147" t="s">
        <v>1193</v>
      </c>
      <c r="F188" s="148" t="s">
        <v>1194</v>
      </c>
      <c r="G188" s="149" t="s">
        <v>208</v>
      </c>
      <c r="H188" s="150">
        <v>86.828</v>
      </c>
      <c r="I188" s="151"/>
      <c r="J188" s="152">
        <f>ROUND(I188*H188,2)</f>
        <v>0</v>
      </c>
      <c r="K188" s="148" t="s">
        <v>197</v>
      </c>
      <c r="L188" s="36"/>
      <c r="M188" s="153" t="s">
        <v>3</v>
      </c>
      <c r="N188" s="154" t="s">
        <v>52</v>
      </c>
      <c r="O188" s="56"/>
      <c r="P188" s="155">
        <f>O188*H188</f>
        <v>0</v>
      </c>
      <c r="Q188" s="155">
        <v>1.89077</v>
      </c>
      <c r="R188" s="155">
        <f>Q188*H188</f>
        <v>164.17177756</v>
      </c>
      <c r="S188" s="155">
        <v>0</v>
      </c>
      <c r="T188" s="15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57" t="s">
        <v>198</v>
      </c>
      <c r="AT188" s="157" t="s">
        <v>193</v>
      </c>
      <c r="AU188" s="157" t="s">
        <v>22</v>
      </c>
      <c r="AY188" s="19" t="s">
        <v>191</v>
      </c>
      <c r="BE188" s="158">
        <f>IF(N188="základní",J188,0)</f>
        <v>0</v>
      </c>
      <c r="BF188" s="158">
        <f>IF(N188="snížená",J188,0)</f>
        <v>0</v>
      </c>
      <c r="BG188" s="158">
        <f>IF(N188="zákl. přenesená",J188,0)</f>
        <v>0</v>
      </c>
      <c r="BH188" s="158">
        <f>IF(N188="sníž. přenesená",J188,0)</f>
        <v>0</v>
      </c>
      <c r="BI188" s="158">
        <f>IF(N188="nulová",J188,0)</f>
        <v>0</v>
      </c>
      <c r="BJ188" s="19" t="s">
        <v>88</v>
      </c>
      <c r="BK188" s="158">
        <f>ROUND(I188*H188,2)</f>
        <v>0</v>
      </c>
      <c r="BL188" s="19" t="s">
        <v>198</v>
      </c>
      <c r="BM188" s="157" t="s">
        <v>1195</v>
      </c>
    </row>
    <row r="189" spans="2:51" s="13" customFormat="1" ht="10">
      <c r="B189" s="159"/>
      <c r="D189" s="160" t="s">
        <v>200</v>
      </c>
      <c r="E189" s="161" t="s">
        <v>3</v>
      </c>
      <c r="F189" s="162" t="s">
        <v>1196</v>
      </c>
      <c r="H189" s="163">
        <v>86.828</v>
      </c>
      <c r="I189" s="164"/>
      <c r="L189" s="159"/>
      <c r="M189" s="165"/>
      <c r="N189" s="166"/>
      <c r="O189" s="166"/>
      <c r="P189" s="166"/>
      <c r="Q189" s="166"/>
      <c r="R189" s="166"/>
      <c r="S189" s="166"/>
      <c r="T189" s="167"/>
      <c r="AT189" s="161" t="s">
        <v>200</v>
      </c>
      <c r="AU189" s="161" t="s">
        <v>22</v>
      </c>
      <c r="AV189" s="13" t="s">
        <v>22</v>
      </c>
      <c r="AW189" s="13" t="s">
        <v>41</v>
      </c>
      <c r="AX189" s="13" t="s">
        <v>88</v>
      </c>
      <c r="AY189" s="161" t="s">
        <v>191</v>
      </c>
    </row>
    <row r="190" spans="1:65" s="2" customFormat="1" ht="24.15" customHeight="1">
      <c r="A190" s="35"/>
      <c r="B190" s="145"/>
      <c r="C190" s="146" t="s">
        <v>376</v>
      </c>
      <c r="D190" s="146" t="s">
        <v>193</v>
      </c>
      <c r="E190" s="147" t="s">
        <v>973</v>
      </c>
      <c r="F190" s="148" t="s">
        <v>974</v>
      </c>
      <c r="G190" s="149" t="s">
        <v>208</v>
      </c>
      <c r="H190" s="150">
        <v>5.854</v>
      </c>
      <c r="I190" s="151"/>
      <c r="J190" s="152">
        <f>ROUND(I190*H190,2)</f>
        <v>0</v>
      </c>
      <c r="K190" s="148" t="s">
        <v>197</v>
      </c>
      <c r="L190" s="36"/>
      <c r="M190" s="153" t="s">
        <v>3</v>
      </c>
      <c r="N190" s="154" t="s">
        <v>52</v>
      </c>
      <c r="O190" s="56"/>
      <c r="P190" s="155">
        <f>O190*H190</f>
        <v>0</v>
      </c>
      <c r="Q190" s="155">
        <v>2.234</v>
      </c>
      <c r="R190" s="155">
        <f>Q190*H190</f>
        <v>13.077836</v>
      </c>
      <c r="S190" s="155">
        <v>0</v>
      </c>
      <c r="T190" s="15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198</v>
      </c>
      <c r="AT190" s="157" t="s">
        <v>193</v>
      </c>
      <c r="AU190" s="157" t="s">
        <v>22</v>
      </c>
      <c r="AY190" s="19" t="s">
        <v>191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9" t="s">
        <v>88</v>
      </c>
      <c r="BK190" s="158">
        <f>ROUND(I190*H190,2)</f>
        <v>0</v>
      </c>
      <c r="BL190" s="19" t="s">
        <v>198</v>
      </c>
      <c r="BM190" s="157" t="s">
        <v>1197</v>
      </c>
    </row>
    <row r="191" spans="2:51" s="13" customFormat="1" ht="10">
      <c r="B191" s="159"/>
      <c r="D191" s="160" t="s">
        <v>200</v>
      </c>
      <c r="E191" s="161" t="s">
        <v>3</v>
      </c>
      <c r="F191" s="162" t="s">
        <v>1198</v>
      </c>
      <c r="H191" s="163">
        <v>5.12</v>
      </c>
      <c r="I191" s="164"/>
      <c r="L191" s="159"/>
      <c r="M191" s="165"/>
      <c r="N191" s="166"/>
      <c r="O191" s="166"/>
      <c r="P191" s="166"/>
      <c r="Q191" s="166"/>
      <c r="R191" s="166"/>
      <c r="S191" s="166"/>
      <c r="T191" s="167"/>
      <c r="AT191" s="161" t="s">
        <v>200</v>
      </c>
      <c r="AU191" s="161" t="s">
        <v>22</v>
      </c>
      <c r="AV191" s="13" t="s">
        <v>22</v>
      </c>
      <c r="AW191" s="13" t="s">
        <v>41</v>
      </c>
      <c r="AX191" s="13" t="s">
        <v>81</v>
      </c>
      <c r="AY191" s="161" t="s">
        <v>191</v>
      </c>
    </row>
    <row r="192" spans="2:51" s="13" customFormat="1" ht="10">
      <c r="B192" s="159"/>
      <c r="D192" s="160" t="s">
        <v>200</v>
      </c>
      <c r="E192" s="161" t="s">
        <v>3</v>
      </c>
      <c r="F192" s="162" t="s">
        <v>1199</v>
      </c>
      <c r="H192" s="163">
        <v>0.734</v>
      </c>
      <c r="I192" s="164"/>
      <c r="L192" s="159"/>
      <c r="M192" s="165"/>
      <c r="N192" s="166"/>
      <c r="O192" s="166"/>
      <c r="P192" s="166"/>
      <c r="Q192" s="166"/>
      <c r="R192" s="166"/>
      <c r="S192" s="166"/>
      <c r="T192" s="167"/>
      <c r="AT192" s="161" t="s">
        <v>200</v>
      </c>
      <c r="AU192" s="161" t="s">
        <v>22</v>
      </c>
      <c r="AV192" s="13" t="s">
        <v>22</v>
      </c>
      <c r="AW192" s="13" t="s">
        <v>41</v>
      </c>
      <c r="AX192" s="13" t="s">
        <v>81</v>
      </c>
      <c r="AY192" s="161" t="s">
        <v>191</v>
      </c>
    </row>
    <row r="193" spans="2:51" s="14" customFormat="1" ht="10">
      <c r="B193" s="168"/>
      <c r="D193" s="160" t="s">
        <v>200</v>
      </c>
      <c r="E193" s="169" t="s">
        <v>3</v>
      </c>
      <c r="F193" s="170" t="s">
        <v>205</v>
      </c>
      <c r="H193" s="171">
        <v>5.854</v>
      </c>
      <c r="I193" s="172"/>
      <c r="L193" s="168"/>
      <c r="M193" s="173"/>
      <c r="N193" s="174"/>
      <c r="O193" s="174"/>
      <c r="P193" s="174"/>
      <c r="Q193" s="174"/>
      <c r="R193" s="174"/>
      <c r="S193" s="174"/>
      <c r="T193" s="175"/>
      <c r="AT193" s="169" t="s">
        <v>200</v>
      </c>
      <c r="AU193" s="169" t="s">
        <v>22</v>
      </c>
      <c r="AV193" s="14" t="s">
        <v>198</v>
      </c>
      <c r="AW193" s="14" t="s">
        <v>41</v>
      </c>
      <c r="AX193" s="14" t="s">
        <v>88</v>
      </c>
      <c r="AY193" s="169" t="s">
        <v>191</v>
      </c>
    </row>
    <row r="194" spans="1:65" s="2" customFormat="1" ht="24.15" customHeight="1">
      <c r="A194" s="35"/>
      <c r="B194" s="145"/>
      <c r="C194" s="146" t="s">
        <v>382</v>
      </c>
      <c r="D194" s="146" t="s">
        <v>193</v>
      </c>
      <c r="E194" s="147" t="s">
        <v>1200</v>
      </c>
      <c r="F194" s="148" t="s">
        <v>1201</v>
      </c>
      <c r="G194" s="149" t="s">
        <v>196</v>
      </c>
      <c r="H194" s="150">
        <v>1.875</v>
      </c>
      <c r="I194" s="151"/>
      <c r="J194" s="152">
        <f>ROUND(I194*H194,2)</f>
        <v>0</v>
      </c>
      <c r="K194" s="148" t="s">
        <v>197</v>
      </c>
      <c r="L194" s="36"/>
      <c r="M194" s="153" t="s">
        <v>3</v>
      </c>
      <c r="N194" s="154" t="s">
        <v>52</v>
      </c>
      <c r="O194" s="56"/>
      <c r="P194" s="155">
        <f>O194*H194</f>
        <v>0</v>
      </c>
      <c r="Q194" s="155">
        <v>0.93779</v>
      </c>
      <c r="R194" s="155">
        <f>Q194*H194</f>
        <v>1.75835625</v>
      </c>
      <c r="S194" s="155">
        <v>0</v>
      </c>
      <c r="T194" s="15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57" t="s">
        <v>198</v>
      </c>
      <c r="AT194" s="157" t="s">
        <v>193</v>
      </c>
      <c r="AU194" s="157" t="s">
        <v>22</v>
      </c>
      <c r="AY194" s="19" t="s">
        <v>191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9" t="s">
        <v>88</v>
      </c>
      <c r="BK194" s="158">
        <f>ROUND(I194*H194,2)</f>
        <v>0</v>
      </c>
      <c r="BL194" s="19" t="s">
        <v>198</v>
      </c>
      <c r="BM194" s="157" t="s">
        <v>1202</v>
      </c>
    </row>
    <row r="195" spans="1:47" s="2" customFormat="1" ht="18">
      <c r="A195" s="35"/>
      <c r="B195" s="36"/>
      <c r="C195" s="35"/>
      <c r="D195" s="160" t="s">
        <v>229</v>
      </c>
      <c r="E195" s="35"/>
      <c r="F195" s="176" t="s">
        <v>1203</v>
      </c>
      <c r="G195" s="35"/>
      <c r="H195" s="35"/>
      <c r="I195" s="177"/>
      <c r="J195" s="35"/>
      <c r="K195" s="35"/>
      <c r="L195" s="36"/>
      <c r="M195" s="178"/>
      <c r="N195" s="179"/>
      <c r="O195" s="56"/>
      <c r="P195" s="56"/>
      <c r="Q195" s="56"/>
      <c r="R195" s="56"/>
      <c r="S195" s="56"/>
      <c r="T195" s="57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9" t="s">
        <v>229</v>
      </c>
      <c r="AU195" s="19" t="s">
        <v>22</v>
      </c>
    </row>
    <row r="196" spans="2:51" s="13" customFormat="1" ht="10">
      <c r="B196" s="159"/>
      <c r="D196" s="160" t="s">
        <v>200</v>
      </c>
      <c r="E196" s="161" t="s">
        <v>3</v>
      </c>
      <c r="F196" s="162" t="s">
        <v>1204</v>
      </c>
      <c r="H196" s="163">
        <v>1.875</v>
      </c>
      <c r="I196" s="164"/>
      <c r="L196" s="159"/>
      <c r="M196" s="165"/>
      <c r="N196" s="166"/>
      <c r="O196" s="166"/>
      <c r="P196" s="166"/>
      <c r="Q196" s="166"/>
      <c r="R196" s="166"/>
      <c r="S196" s="166"/>
      <c r="T196" s="167"/>
      <c r="AT196" s="161" t="s">
        <v>200</v>
      </c>
      <c r="AU196" s="161" t="s">
        <v>22</v>
      </c>
      <c r="AV196" s="13" t="s">
        <v>22</v>
      </c>
      <c r="AW196" s="13" t="s">
        <v>41</v>
      </c>
      <c r="AX196" s="13" t="s">
        <v>88</v>
      </c>
      <c r="AY196" s="161" t="s">
        <v>191</v>
      </c>
    </row>
    <row r="197" spans="2:63" s="12" customFormat="1" ht="22.75" customHeight="1">
      <c r="B197" s="132"/>
      <c r="D197" s="133" t="s">
        <v>80</v>
      </c>
      <c r="E197" s="143" t="s">
        <v>225</v>
      </c>
      <c r="F197" s="143" t="s">
        <v>300</v>
      </c>
      <c r="I197" s="135"/>
      <c r="J197" s="144">
        <f>BK197</f>
        <v>0</v>
      </c>
      <c r="L197" s="132"/>
      <c r="M197" s="137"/>
      <c r="N197" s="138"/>
      <c r="O197" s="138"/>
      <c r="P197" s="139">
        <f>SUM(P198:P213)</f>
        <v>0</v>
      </c>
      <c r="Q197" s="138"/>
      <c r="R197" s="139">
        <f>SUM(R198:R213)</f>
        <v>7.172503999999998</v>
      </c>
      <c r="S197" s="138"/>
      <c r="T197" s="140">
        <f>SUM(T198:T213)</f>
        <v>0</v>
      </c>
      <c r="AR197" s="133" t="s">
        <v>88</v>
      </c>
      <c r="AT197" s="141" t="s">
        <v>80</v>
      </c>
      <c r="AU197" s="141" t="s">
        <v>88</v>
      </c>
      <c r="AY197" s="133" t="s">
        <v>191</v>
      </c>
      <c r="BK197" s="142">
        <f>SUM(BK198:BK213)</f>
        <v>0</v>
      </c>
    </row>
    <row r="198" spans="1:65" s="2" customFormat="1" ht="24.15" customHeight="1">
      <c r="A198" s="35"/>
      <c r="B198" s="145"/>
      <c r="C198" s="146" t="s">
        <v>388</v>
      </c>
      <c r="D198" s="146" t="s">
        <v>193</v>
      </c>
      <c r="E198" s="147" t="s">
        <v>1205</v>
      </c>
      <c r="F198" s="148" t="s">
        <v>1206</v>
      </c>
      <c r="G198" s="149" t="s">
        <v>196</v>
      </c>
      <c r="H198" s="150">
        <v>4.6</v>
      </c>
      <c r="I198" s="151"/>
      <c r="J198" s="152">
        <f>ROUND(I198*H198,2)</f>
        <v>0</v>
      </c>
      <c r="K198" s="148" t="s">
        <v>197</v>
      </c>
      <c r="L198" s="36"/>
      <c r="M198" s="153" t="s">
        <v>3</v>
      </c>
      <c r="N198" s="154" t="s">
        <v>52</v>
      </c>
      <c r="O198" s="56"/>
      <c r="P198" s="155">
        <f>O198*H198</f>
        <v>0</v>
      </c>
      <c r="Q198" s="155">
        <v>0.345</v>
      </c>
      <c r="R198" s="155">
        <f>Q198*H198</f>
        <v>1.5869999999999997</v>
      </c>
      <c r="S198" s="155">
        <v>0</v>
      </c>
      <c r="T198" s="15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57" t="s">
        <v>198</v>
      </c>
      <c r="AT198" s="157" t="s">
        <v>193</v>
      </c>
      <c r="AU198" s="157" t="s">
        <v>22</v>
      </c>
      <c r="AY198" s="19" t="s">
        <v>191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9" t="s">
        <v>88</v>
      </c>
      <c r="BK198" s="158">
        <f>ROUND(I198*H198,2)</f>
        <v>0</v>
      </c>
      <c r="BL198" s="19" t="s">
        <v>198</v>
      </c>
      <c r="BM198" s="157" t="s">
        <v>1207</v>
      </c>
    </row>
    <row r="199" spans="2:51" s="13" customFormat="1" ht="10">
      <c r="B199" s="159"/>
      <c r="D199" s="160" t="s">
        <v>200</v>
      </c>
      <c r="E199" s="161" t="s">
        <v>3</v>
      </c>
      <c r="F199" s="162" t="s">
        <v>1208</v>
      </c>
      <c r="H199" s="163">
        <v>4.6</v>
      </c>
      <c r="I199" s="164"/>
      <c r="L199" s="159"/>
      <c r="M199" s="165"/>
      <c r="N199" s="166"/>
      <c r="O199" s="166"/>
      <c r="P199" s="166"/>
      <c r="Q199" s="166"/>
      <c r="R199" s="166"/>
      <c r="S199" s="166"/>
      <c r="T199" s="167"/>
      <c r="AT199" s="161" t="s">
        <v>200</v>
      </c>
      <c r="AU199" s="161" t="s">
        <v>22</v>
      </c>
      <c r="AV199" s="13" t="s">
        <v>22</v>
      </c>
      <c r="AW199" s="13" t="s">
        <v>41</v>
      </c>
      <c r="AX199" s="13" t="s">
        <v>88</v>
      </c>
      <c r="AY199" s="161" t="s">
        <v>191</v>
      </c>
    </row>
    <row r="200" spans="1:65" s="2" customFormat="1" ht="14.4" customHeight="1">
      <c r="A200" s="35"/>
      <c r="B200" s="145"/>
      <c r="C200" s="146" t="s">
        <v>399</v>
      </c>
      <c r="D200" s="146" t="s">
        <v>193</v>
      </c>
      <c r="E200" s="147" t="s">
        <v>311</v>
      </c>
      <c r="F200" s="148" t="s">
        <v>312</v>
      </c>
      <c r="G200" s="149" t="s">
        <v>196</v>
      </c>
      <c r="H200" s="150">
        <v>4.6</v>
      </c>
      <c r="I200" s="151"/>
      <c r="J200" s="152">
        <f>ROUND(I200*H200,2)</f>
        <v>0</v>
      </c>
      <c r="K200" s="148" t="s">
        <v>197</v>
      </c>
      <c r="L200" s="36"/>
      <c r="M200" s="153" t="s">
        <v>3</v>
      </c>
      <c r="N200" s="154" t="s">
        <v>52</v>
      </c>
      <c r="O200" s="56"/>
      <c r="P200" s="155">
        <f>O200*H200</f>
        <v>0</v>
      </c>
      <c r="Q200" s="155">
        <v>0.345</v>
      </c>
      <c r="R200" s="155">
        <f>Q200*H200</f>
        <v>1.5869999999999997</v>
      </c>
      <c r="S200" s="155">
        <v>0</v>
      </c>
      <c r="T200" s="15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57" t="s">
        <v>198</v>
      </c>
      <c r="AT200" s="157" t="s">
        <v>193</v>
      </c>
      <c r="AU200" s="157" t="s">
        <v>22</v>
      </c>
      <c r="AY200" s="19" t="s">
        <v>191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9" t="s">
        <v>88</v>
      </c>
      <c r="BK200" s="158">
        <f>ROUND(I200*H200,2)</f>
        <v>0</v>
      </c>
      <c r="BL200" s="19" t="s">
        <v>198</v>
      </c>
      <c r="BM200" s="157" t="s">
        <v>1209</v>
      </c>
    </row>
    <row r="201" spans="1:47" s="2" customFormat="1" ht="18">
      <c r="A201" s="35"/>
      <c r="B201" s="36"/>
      <c r="C201" s="35"/>
      <c r="D201" s="160" t="s">
        <v>229</v>
      </c>
      <c r="E201" s="35"/>
      <c r="F201" s="176" t="s">
        <v>314</v>
      </c>
      <c r="G201" s="35"/>
      <c r="H201" s="35"/>
      <c r="I201" s="177"/>
      <c r="J201" s="35"/>
      <c r="K201" s="35"/>
      <c r="L201" s="36"/>
      <c r="M201" s="178"/>
      <c r="N201" s="179"/>
      <c r="O201" s="56"/>
      <c r="P201" s="56"/>
      <c r="Q201" s="56"/>
      <c r="R201" s="56"/>
      <c r="S201" s="56"/>
      <c r="T201" s="57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9" t="s">
        <v>229</v>
      </c>
      <c r="AU201" s="19" t="s">
        <v>22</v>
      </c>
    </row>
    <row r="202" spans="2:51" s="13" customFormat="1" ht="10">
      <c r="B202" s="159"/>
      <c r="D202" s="160" t="s">
        <v>200</v>
      </c>
      <c r="E202" s="161" t="s">
        <v>3</v>
      </c>
      <c r="F202" s="162" t="s">
        <v>1208</v>
      </c>
      <c r="H202" s="163">
        <v>4.6</v>
      </c>
      <c r="I202" s="164"/>
      <c r="L202" s="159"/>
      <c r="M202" s="165"/>
      <c r="N202" s="166"/>
      <c r="O202" s="166"/>
      <c r="P202" s="166"/>
      <c r="Q202" s="166"/>
      <c r="R202" s="166"/>
      <c r="S202" s="166"/>
      <c r="T202" s="167"/>
      <c r="AT202" s="161" t="s">
        <v>200</v>
      </c>
      <c r="AU202" s="161" t="s">
        <v>22</v>
      </c>
      <c r="AV202" s="13" t="s">
        <v>22</v>
      </c>
      <c r="AW202" s="13" t="s">
        <v>41</v>
      </c>
      <c r="AX202" s="13" t="s">
        <v>88</v>
      </c>
      <c r="AY202" s="161" t="s">
        <v>191</v>
      </c>
    </row>
    <row r="203" spans="1:65" s="2" customFormat="1" ht="14.4" customHeight="1">
      <c r="A203" s="35"/>
      <c r="B203" s="145"/>
      <c r="C203" s="146" t="s">
        <v>403</v>
      </c>
      <c r="D203" s="146" t="s">
        <v>193</v>
      </c>
      <c r="E203" s="147" t="s">
        <v>311</v>
      </c>
      <c r="F203" s="148" t="s">
        <v>312</v>
      </c>
      <c r="G203" s="149" t="s">
        <v>196</v>
      </c>
      <c r="H203" s="150">
        <v>4.6</v>
      </c>
      <c r="I203" s="151"/>
      <c r="J203" s="152">
        <f>ROUND(I203*H203,2)</f>
        <v>0</v>
      </c>
      <c r="K203" s="148" t="s">
        <v>197</v>
      </c>
      <c r="L203" s="36"/>
      <c r="M203" s="153" t="s">
        <v>3</v>
      </c>
      <c r="N203" s="154" t="s">
        <v>52</v>
      </c>
      <c r="O203" s="56"/>
      <c r="P203" s="155">
        <f>O203*H203</f>
        <v>0</v>
      </c>
      <c r="Q203" s="155">
        <v>0.345</v>
      </c>
      <c r="R203" s="155">
        <f>Q203*H203</f>
        <v>1.5869999999999997</v>
      </c>
      <c r="S203" s="155">
        <v>0</v>
      </c>
      <c r="T203" s="15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57" t="s">
        <v>198</v>
      </c>
      <c r="AT203" s="157" t="s">
        <v>193</v>
      </c>
      <c r="AU203" s="157" t="s">
        <v>22</v>
      </c>
      <c r="AY203" s="19" t="s">
        <v>191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9" t="s">
        <v>88</v>
      </c>
      <c r="BK203" s="158">
        <f>ROUND(I203*H203,2)</f>
        <v>0</v>
      </c>
      <c r="BL203" s="19" t="s">
        <v>198</v>
      </c>
      <c r="BM203" s="157" t="s">
        <v>1210</v>
      </c>
    </row>
    <row r="204" spans="1:47" s="2" customFormat="1" ht="18">
      <c r="A204" s="35"/>
      <c r="B204" s="36"/>
      <c r="C204" s="35"/>
      <c r="D204" s="160" t="s">
        <v>229</v>
      </c>
      <c r="E204" s="35"/>
      <c r="F204" s="176" t="s">
        <v>317</v>
      </c>
      <c r="G204" s="35"/>
      <c r="H204" s="35"/>
      <c r="I204" s="177"/>
      <c r="J204" s="35"/>
      <c r="K204" s="35"/>
      <c r="L204" s="36"/>
      <c r="M204" s="178"/>
      <c r="N204" s="179"/>
      <c r="O204" s="56"/>
      <c r="P204" s="56"/>
      <c r="Q204" s="56"/>
      <c r="R204" s="56"/>
      <c r="S204" s="56"/>
      <c r="T204" s="57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9" t="s">
        <v>229</v>
      </c>
      <c r="AU204" s="19" t="s">
        <v>22</v>
      </c>
    </row>
    <row r="205" spans="2:51" s="13" customFormat="1" ht="10">
      <c r="B205" s="159"/>
      <c r="D205" s="160" t="s">
        <v>200</v>
      </c>
      <c r="E205" s="161" t="s">
        <v>3</v>
      </c>
      <c r="F205" s="162" t="s">
        <v>1208</v>
      </c>
      <c r="H205" s="163">
        <v>4.6</v>
      </c>
      <c r="I205" s="164"/>
      <c r="L205" s="159"/>
      <c r="M205" s="165"/>
      <c r="N205" s="166"/>
      <c r="O205" s="166"/>
      <c r="P205" s="166"/>
      <c r="Q205" s="166"/>
      <c r="R205" s="166"/>
      <c r="S205" s="166"/>
      <c r="T205" s="167"/>
      <c r="AT205" s="161" t="s">
        <v>200</v>
      </c>
      <c r="AU205" s="161" t="s">
        <v>22</v>
      </c>
      <c r="AV205" s="13" t="s">
        <v>22</v>
      </c>
      <c r="AW205" s="13" t="s">
        <v>41</v>
      </c>
      <c r="AX205" s="13" t="s">
        <v>88</v>
      </c>
      <c r="AY205" s="161" t="s">
        <v>191</v>
      </c>
    </row>
    <row r="206" spans="1:65" s="2" customFormat="1" ht="24.15" customHeight="1">
      <c r="A206" s="35"/>
      <c r="B206" s="145"/>
      <c r="C206" s="146" t="s">
        <v>407</v>
      </c>
      <c r="D206" s="146" t="s">
        <v>193</v>
      </c>
      <c r="E206" s="147" t="s">
        <v>1211</v>
      </c>
      <c r="F206" s="148" t="s">
        <v>1212</v>
      </c>
      <c r="G206" s="149" t="s">
        <v>196</v>
      </c>
      <c r="H206" s="150">
        <v>4.6</v>
      </c>
      <c r="I206" s="151"/>
      <c r="J206" s="152">
        <f>ROUND(I206*H206,2)</f>
        <v>0</v>
      </c>
      <c r="K206" s="148" t="s">
        <v>197</v>
      </c>
      <c r="L206" s="36"/>
      <c r="M206" s="153" t="s">
        <v>3</v>
      </c>
      <c r="N206" s="154" t="s">
        <v>52</v>
      </c>
      <c r="O206" s="56"/>
      <c r="P206" s="155">
        <f>O206*H206</f>
        <v>0</v>
      </c>
      <c r="Q206" s="155">
        <v>0.26376</v>
      </c>
      <c r="R206" s="155">
        <f>Q206*H206</f>
        <v>1.213296</v>
      </c>
      <c r="S206" s="155">
        <v>0</v>
      </c>
      <c r="T206" s="15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57" t="s">
        <v>198</v>
      </c>
      <c r="AT206" s="157" t="s">
        <v>193</v>
      </c>
      <c r="AU206" s="157" t="s">
        <v>22</v>
      </c>
      <c r="AY206" s="19" t="s">
        <v>191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9" t="s">
        <v>88</v>
      </c>
      <c r="BK206" s="158">
        <f>ROUND(I206*H206,2)</f>
        <v>0</v>
      </c>
      <c r="BL206" s="19" t="s">
        <v>198</v>
      </c>
      <c r="BM206" s="157" t="s">
        <v>1213</v>
      </c>
    </row>
    <row r="207" spans="2:51" s="13" customFormat="1" ht="10">
      <c r="B207" s="159"/>
      <c r="D207" s="160" t="s">
        <v>200</v>
      </c>
      <c r="E207" s="161" t="s">
        <v>3</v>
      </c>
      <c r="F207" s="162" t="s">
        <v>1208</v>
      </c>
      <c r="H207" s="163">
        <v>4.6</v>
      </c>
      <c r="I207" s="164"/>
      <c r="L207" s="159"/>
      <c r="M207" s="165"/>
      <c r="N207" s="166"/>
      <c r="O207" s="166"/>
      <c r="P207" s="166"/>
      <c r="Q207" s="166"/>
      <c r="R207" s="166"/>
      <c r="S207" s="166"/>
      <c r="T207" s="167"/>
      <c r="AT207" s="161" t="s">
        <v>200</v>
      </c>
      <c r="AU207" s="161" t="s">
        <v>22</v>
      </c>
      <c r="AV207" s="13" t="s">
        <v>22</v>
      </c>
      <c r="AW207" s="13" t="s">
        <v>41</v>
      </c>
      <c r="AX207" s="13" t="s">
        <v>88</v>
      </c>
      <c r="AY207" s="161" t="s">
        <v>191</v>
      </c>
    </row>
    <row r="208" spans="1:65" s="2" customFormat="1" ht="14.4" customHeight="1">
      <c r="A208" s="35"/>
      <c r="B208" s="145"/>
      <c r="C208" s="146" t="s">
        <v>411</v>
      </c>
      <c r="D208" s="146" t="s">
        <v>193</v>
      </c>
      <c r="E208" s="147" t="s">
        <v>341</v>
      </c>
      <c r="F208" s="148" t="s">
        <v>342</v>
      </c>
      <c r="G208" s="149" t="s">
        <v>196</v>
      </c>
      <c r="H208" s="150">
        <v>4.6</v>
      </c>
      <c r="I208" s="151"/>
      <c r="J208" s="152">
        <f>ROUND(I208*H208,2)</f>
        <v>0</v>
      </c>
      <c r="K208" s="148" t="s">
        <v>197</v>
      </c>
      <c r="L208" s="36"/>
      <c r="M208" s="153" t="s">
        <v>3</v>
      </c>
      <c r="N208" s="154" t="s">
        <v>52</v>
      </c>
      <c r="O208" s="56"/>
      <c r="P208" s="155">
        <f>O208*H208</f>
        <v>0</v>
      </c>
      <c r="Q208" s="155">
        <v>0.00034</v>
      </c>
      <c r="R208" s="155">
        <f>Q208*H208</f>
        <v>0.001564</v>
      </c>
      <c r="S208" s="155">
        <v>0</v>
      </c>
      <c r="T208" s="15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57" t="s">
        <v>198</v>
      </c>
      <c r="AT208" s="157" t="s">
        <v>193</v>
      </c>
      <c r="AU208" s="157" t="s">
        <v>22</v>
      </c>
      <c r="AY208" s="19" t="s">
        <v>191</v>
      </c>
      <c r="BE208" s="158">
        <f>IF(N208="základní",J208,0)</f>
        <v>0</v>
      </c>
      <c r="BF208" s="158">
        <f>IF(N208="snížená",J208,0)</f>
        <v>0</v>
      </c>
      <c r="BG208" s="158">
        <f>IF(N208="zákl. přenesená",J208,0)</f>
        <v>0</v>
      </c>
      <c r="BH208" s="158">
        <f>IF(N208="sníž. přenesená",J208,0)</f>
        <v>0</v>
      </c>
      <c r="BI208" s="158">
        <f>IF(N208="nulová",J208,0)</f>
        <v>0</v>
      </c>
      <c r="BJ208" s="19" t="s">
        <v>88</v>
      </c>
      <c r="BK208" s="158">
        <f>ROUND(I208*H208,2)</f>
        <v>0</v>
      </c>
      <c r="BL208" s="19" t="s">
        <v>198</v>
      </c>
      <c r="BM208" s="157" t="s">
        <v>1214</v>
      </c>
    </row>
    <row r="209" spans="2:51" s="13" customFormat="1" ht="10">
      <c r="B209" s="159"/>
      <c r="D209" s="160" t="s">
        <v>200</v>
      </c>
      <c r="E209" s="161" t="s">
        <v>3</v>
      </c>
      <c r="F209" s="162" t="s">
        <v>1208</v>
      </c>
      <c r="H209" s="163">
        <v>4.6</v>
      </c>
      <c r="I209" s="164"/>
      <c r="L209" s="159"/>
      <c r="M209" s="165"/>
      <c r="N209" s="166"/>
      <c r="O209" s="166"/>
      <c r="P209" s="166"/>
      <c r="Q209" s="166"/>
      <c r="R209" s="166"/>
      <c r="S209" s="166"/>
      <c r="T209" s="167"/>
      <c r="AT209" s="161" t="s">
        <v>200</v>
      </c>
      <c r="AU209" s="161" t="s">
        <v>22</v>
      </c>
      <c r="AV209" s="13" t="s">
        <v>22</v>
      </c>
      <c r="AW209" s="13" t="s">
        <v>41</v>
      </c>
      <c r="AX209" s="13" t="s">
        <v>88</v>
      </c>
      <c r="AY209" s="161" t="s">
        <v>191</v>
      </c>
    </row>
    <row r="210" spans="1:65" s="2" customFormat="1" ht="14.4" customHeight="1">
      <c r="A210" s="35"/>
      <c r="B210" s="145"/>
      <c r="C210" s="146" t="s">
        <v>415</v>
      </c>
      <c r="D210" s="146" t="s">
        <v>193</v>
      </c>
      <c r="E210" s="147" t="s">
        <v>354</v>
      </c>
      <c r="F210" s="148" t="s">
        <v>355</v>
      </c>
      <c r="G210" s="149" t="s">
        <v>196</v>
      </c>
      <c r="H210" s="150">
        <v>9.2</v>
      </c>
      <c r="I210" s="151"/>
      <c r="J210" s="152">
        <f>ROUND(I210*H210,2)</f>
        <v>0</v>
      </c>
      <c r="K210" s="148" t="s">
        <v>197</v>
      </c>
      <c r="L210" s="36"/>
      <c r="M210" s="153" t="s">
        <v>3</v>
      </c>
      <c r="N210" s="154" t="s">
        <v>52</v>
      </c>
      <c r="O210" s="56"/>
      <c r="P210" s="155">
        <f>O210*H210</f>
        <v>0</v>
      </c>
      <c r="Q210" s="155">
        <v>0.00041</v>
      </c>
      <c r="R210" s="155">
        <f>Q210*H210</f>
        <v>0.0037719999999999997</v>
      </c>
      <c r="S210" s="155">
        <v>0</v>
      </c>
      <c r="T210" s="15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57" t="s">
        <v>198</v>
      </c>
      <c r="AT210" s="157" t="s">
        <v>193</v>
      </c>
      <c r="AU210" s="157" t="s">
        <v>22</v>
      </c>
      <c r="AY210" s="19" t="s">
        <v>191</v>
      </c>
      <c r="BE210" s="158">
        <f>IF(N210="základní",J210,0)</f>
        <v>0</v>
      </c>
      <c r="BF210" s="158">
        <f>IF(N210="snížená",J210,0)</f>
        <v>0</v>
      </c>
      <c r="BG210" s="158">
        <f>IF(N210="zákl. přenesená",J210,0)</f>
        <v>0</v>
      </c>
      <c r="BH210" s="158">
        <f>IF(N210="sníž. přenesená",J210,0)</f>
        <v>0</v>
      </c>
      <c r="BI210" s="158">
        <f>IF(N210="nulová",J210,0)</f>
        <v>0</v>
      </c>
      <c r="BJ210" s="19" t="s">
        <v>88</v>
      </c>
      <c r="BK210" s="158">
        <f>ROUND(I210*H210,2)</f>
        <v>0</v>
      </c>
      <c r="BL210" s="19" t="s">
        <v>198</v>
      </c>
      <c r="BM210" s="157" t="s">
        <v>1215</v>
      </c>
    </row>
    <row r="211" spans="2:51" s="13" customFormat="1" ht="10">
      <c r="B211" s="159"/>
      <c r="D211" s="160" t="s">
        <v>200</v>
      </c>
      <c r="E211" s="161" t="s">
        <v>3</v>
      </c>
      <c r="F211" s="162" t="s">
        <v>1216</v>
      </c>
      <c r="H211" s="163">
        <v>9.2</v>
      </c>
      <c r="I211" s="164"/>
      <c r="L211" s="159"/>
      <c r="M211" s="165"/>
      <c r="N211" s="166"/>
      <c r="O211" s="166"/>
      <c r="P211" s="166"/>
      <c r="Q211" s="166"/>
      <c r="R211" s="166"/>
      <c r="S211" s="166"/>
      <c r="T211" s="167"/>
      <c r="AT211" s="161" t="s">
        <v>200</v>
      </c>
      <c r="AU211" s="161" t="s">
        <v>22</v>
      </c>
      <c r="AV211" s="13" t="s">
        <v>22</v>
      </c>
      <c r="AW211" s="13" t="s">
        <v>41</v>
      </c>
      <c r="AX211" s="13" t="s">
        <v>88</v>
      </c>
      <c r="AY211" s="161" t="s">
        <v>191</v>
      </c>
    </row>
    <row r="212" spans="1:65" s="2" customFormat="1" ht="24.15" customHeight="1">
      <c r="A212" s="35"/>
      <c r="B212" s="145"/>
      <c r="C212" s="146" t="s">
        <v>419</v>
      </c>
      <c r="D212" s="146" t="s">
        <v>193</v>
      </c>
      <c r="E212" s="147" t="s">
        <v>1217</v>
      </c>
      <c r="F212" s="148" t="s">
        <v>1218</v>
      </c>
      <c r="G212" s="149" t="s">
        <v>196</v>
      </c>
      <c r="H212" s="150">
        <v>9.2</v>
      </c>
      <c r="I212" s="151"/>
      <c r="J212" s="152">
        <f>ROUND(I212*H212,2)</f>
        <v>0</v>
      </c>
      <c r="K212" s="148" t="s">
        <v>197</v>
      </c>
      <c r="L212" s="36"/>
      <c r="M212" s="153" t="s">
        <v>3</v>
      </c>
      <c r="N212" s="154" t="s">
        <v>52</v>
      </c>
      <c r="O212" s="56"/>
      <c r="P212" s="155">
        <f>O212*H212</f>
        <v>0</v>
      </c>
      <c r="Q212" s="155">
        <v>0.12966</v>
      </c>
      <c r="R212" s="155">
        <f>Q212*H212</f>
        <v>1.192872</v>
      </c>
      <c r="S212" s="155">
        <v>0</v>
      </c>
      <c r="T212" s="15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57" t="s">
        <v>198</v>
      </c>
      <c r="AT212" s="157" t="s">
        <v>193</v>
      </c>
      <c r="AU212" s="157" t="s">
        <v>22</v>
      </c>
      <c r="AY212" s="19" t="s">
        <v>191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9" t="s">
        <v>88</v>
      </c>
      <c r="BK212" s="158">
        <f>ROUND(I212*H212,2)</f>
        <v>0</v>
      </c>
      <c r="BL212" s="19" t="s">
        <v>198</v>
      </c>
      <c r="BM212" s="157" t="s">
        <v>1219</v>
      </c>
    </row>
    <row r="213" spans="2:51" s="13" customFormat="1" ht="10">
      <c r="B213" s="159"/>
      <c r="D213" s="160" t="s">
        <v>200</v>
      </c>
      <c r="E213" s="161" t="s">
        <v>3</v>
      </c>
      <c r="F213" s="162" t="s">
        <v>1216</v>
      </c>
      <c r="H213" s="163">
        <v>9.2</v>
      </c>
      <c r="I213" s="164"/>
      <c r="L213" s="159"/>
      <c r="M213" s="165"/>
      <c r="N213" s="166"/>
      <c r="O213" s="166"/>
      <c r="P213" s="166"/>
      <c r="Q213" s="166"/>
      <c r="R213" s="166"/>
      <c r="S213" s="166"/>
      <c r="T213" s="167"/>
      <c r="AT213" s="161" t="s">
        <v>200</v>
      </c>
      <c r="AU213" s="161" t="s">
        <v>22</v>
      </c>
      <c r="AV213" s="13" t="s">
        <v>22</v>
      </c>
      <c r="AW213" s="13" t="s">
        <v>41</v>
      </c>
      <c r="AX213" s="13" t="s">
        <v>88</v>
      </c>
      <c r="AY213" s="161" t="s">
        <v>191</v>
      </c>
    </row>
    <row r="214" spans="2:63" s="12" customFormat="1" ht="22.75" customHeight="1">
      <c r="B214" s="132"/>
      <c r="D214" s="133" t="s">
        <v>80</v>
      </c>
      <c r="E214" s="143" t="s">
        <v>244</v>
      </c>
      <c r="F214" s="143" t="s">
        <v>1000</v>
      </c>
      <c r="I214" s="135"/>
      <c r="J214" s="144">
        <f>BK214</f>
        <v>0</v>
      </c>
      <c r="L214" s="132"/>
      <c r="M214" s="137"/>
      <c r="N214" s="138"/>
      <c r="O214" s="138"/>
      <c r="P214" s="139">
        <f>SUM(P215:P256)</f>
        <v>0</v>
      </c>
      <c r="Q214" s="138"/>
      <c r="R214" s="139">
        <f>SUM(R215:R256)</f>
        <v>346.27714049</v>
      </c>
      <c r="S214" s="138"/>
      <c r="T214" s="140">
        <f>SUM(T215:T256)</f>
        <v>58.0352</v>
      </c>
      <c r="AR214" s="133" t="s">
        <v>88</v>
      </c>
      <c r="AT214" s="141" t="s">
        <v>80</v>
      </c>
      <c r="AU214" s="141" t="s">
        <v>88</v>
      </c>
      <c r="AY214" s="133" t="s">
        <v>191</v>
      </c>
      <c r="BK214" s="142">
        <f>SUM(BK215:BK256)</f>
        <v>0</v>
      </c>
    </row>
    <row r="215" spans="1:65" s="2" customFormat="1" ht="14.4" customHeight="1">
      <c r="A215" s="35"/>
      <c r="B215" s="145"/>
      <c r="C215" s="146" t="s">
        <v>433</v>
      </c>
      <c r="D215" s="146" t="s">
        <v>193</v>
      </c>
      <c r="E215" s="147" t="s">
        <v>1220</v>
      </c>
      <c r="F215" s="148" t="s">
        <v>1221</v>
      </c>
      <c r="G215" s="149" t="s">
        <v>222</v>
      </c>
      <c r="H215" s="150">
        <v>166</v>
      </c>
      <c r="I215" s="151"/>
      <c r="J215" s="152">
        <f>ROUND(I215*H215,2)</f>
        <v>0</v>
      </c>
      <c r="K215" s="148" t="s">
        <v>197</v>
      </c>
      <c r="L215" s="36"/>
      <c r="M215" s="153" t="s">
        <v>3</v>
      </c>
      <c r="N215" s="154" t="s">
        <v>52</v>
      </c>
      <c r="O215" s="56"/>
      <c r="P215" s="155">
        <f>O215*H215</f>
        <v>0</v>
      </c>
      <c r="Q215" s="155">
        <v>0</v>
      </c>
      <c r="R215" s="155">
        <f>Q215*H215</f>
        <v>0</v>
      </c>
      <c r="S215" s="155">
        <v>0.32</v>
      </c>
      <c r="T215" s="156">
        <f>S215*H215</f>
        <v>53.120000000000005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57" t="s">
        <v>198</v>
      </c>
      <c r="AT215" s="157" t="s">
        <v>193</v>
      </c>
      <c r="AU215" s="157" t="s">
        <v>22</v>
      </c>
      <c r="AY215" s="19" t="s">
        <v>191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9" t="s">
        <v>88</v>
      </c>
      <c r="BK215" s="158">
        <f>ROUND(I215*H215,2)</f>
        <v>0</v>
      </c>
      <c r="BL215" s="19" t="s">
        <v>198</v>
      </c>
      <c r="BM215" s="157" t="s">
        <v>1222</v>
      </c>
    </row>
    <row r="216" spans="1:47" s="2" customFormat="1" ht="18">
      <c r="A216" s="35"/>
      <c r="B216" s="36"/>
      <c r="C216" s="35"/>
      <c r="D216" s="160" t="s">
        <v>229</v>
      </c>
      <c r="E216" s="35"/>
      <c r="F216" s="176" t="s">
        <v>1223</v>
      </c>
      <c r="G216" s="35"/>
      <c r="H216" s="35"/>
      <c r="I216" s="177"/>
      <c r="J216" s="35"/>
      <c r="K216" s="35"/>
      <c r="L216" s="36"/>
      <c r="M216" s="178"/>
      <c r="N216" s="179"/>
      <c r="O216" s="56"/>
      <c r="P216" s="56"/>
      <c r="Q216" s="56"/>
      <c r="R216" s="56"/>
      <c r="S216" s="56"/>
      <c r="T216" s="57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9" t="s">
        <v>229</v>
      </c>
      <c r="AU216" s="19" t="s">
        <v>22</v>
      </c>
    </row>
    <row r="217" spans="2:51" s="13" customFormat="1" ht="10">
      <c r="B217" s="159"/>
      <c r="D217" s="160" t="s">
        <v>200</v>
      </c>
      <c r="E217" s="161" t="s">
        <v>3</v>
      </c>
      <c r="F217" s="162" t="s">
        <v>1224</v>
      </c>
      <c r="H217" s="163">
        <v>166</v>
      </c>
      <c r="I217" s="164"/>
      <c r="L217" s="159"/>
      <c r="M217" s="165"/>
      <c r="N217" s="166"/>
      <c r="O217" s="166"/>
      <c r="P217" s="166"/>
      <c r="Q217" s="166"/>
      <c r="R217" s="166"/>
      <c r="S217" s="166"/>
      <c r="T217" s="167"/>
      <c r="AT217" s="161" t="s">
        <v>200</v>
      </c>
      <c r="AU217" s="161" t="s">
        <v>22</v>
      </c>
      <c r="AV217" s="13" t="s">
        <v>22</v>
      </c>
      <c r="AW217" s="13" t="s">
        <v>41</v>
      </c>
      <c r="AX217" s="13" t="s">
        <v>88</v>
      </c>
      <c r="AY217" s="161" t="s">
        <v>191</v>
      </c>
    </row>
    <row r="218" spans="1:65" s="2" customFormat="1" ht="14.4" customHeight="1">
      <c r="A218" s="35"/>
      <c r="B218" s="145"/>
      <c r="C218" s="146" t="s">
        <v>438</v>
      </c>
      <c r="D218" s="146" t="s">
        <v>193</v>
      </c>
      <c r="E218" s="147" t="s">
        <v>1225</v>
      </c>
      <c r="F218" s="148" t="s">
        <v>1226</v>
      </c>
      <c r="G218" s="149" t="s">
        <v>222</v>
      </c>
      <c r="H218" s="150">
        <v>381.2</v>
      </c>
      <c r="I218" s="151"/>
      <c r="J218" s="152">
        <f>ROUND(I218*H218,2)</f>
        <v>0</v>
      </c>
      <c r="K218" s="148" t="s">
        <v>197</v>
      </c>
      <c r="L218" s="36"/>
      <c r="M218" s="153" t="s">
        <v>3</v>
      </c>
      <c r="N218" s="154" t="s">
        <v>52</v>
      </c>
      <c r="O218" s="56"/>
      <c r="P218" s="155">
        <f>O218*H218</f>
        <v>0</v>
      </c>
      <c r="Q218" s="155">
        <v>2E-05</v>
      </c>
      <c r="R218" s="155">
        <f>Q218*H218</f>
        <v>0.007624000000000001</v>
      </c>
      <c r="S218" s="155">
        <v>0</v>
      </c>
      <c r="T218" s="15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57" t="s">
        <v>198</v>
      </c>
      <c r="AT218" s="157" t="s">
        <v>193</v>
      </c>
      <c r="AU218" s="157" t="s">
        <v>22</v>
      </c>
      <c r="AY218" s="19" t="s">
        <v>191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9" t="s">
        <v>88</v>
      </c>
      <c r="BK218" s="158">
        <f>ROUND(I218*H218,2)</f>
        <v>0</v>
      </c>
      <c r="BL218" s="19" t="s">
        <v>198</v>
      </c>
      <c r="BM218" s="157" t="s">
        <v>1227</v>
      </c>
    </row>
    <row r="219" spans="2:51" s="13" customFormat="1" ht="10">
      <c r="B219" s="159"/>
      <c r="D219" s="160" t="s">
        <v>200</v>
      </c>
      <c r="E219" s="161" t="s">
        <v>3</v>
      </c>
      <c r="F219" s="162" t="s">
        <v>1228</v>
      </c>
      <c r="H219" s="163">
        <v>381.2</v>
      </c>
      <c r="I219" s="164"/>
      <c r="L219" s="159"/>
      <c r="M219" s="165"/>
      <c r="N219" s="166"/>
      <c r="O219" s="166"/>
      <c r="P219" s="166"/>
      <c r="Q219" s="166"/>
      <c r="R219" s="166"/>
      <c r="S219" s="166"/>
      <c r="T219" s="167"/>
      <c r="AT219" s="161" t="s">
        <v>200</v>
      </c>
      <c r="AU219" s="161" t="s">
        <v>22</v>
      </c>
      <c r="AV219" s="13" t="s">
        <v>22</v>
      </c>
      <c r="AW219" s="13" t="s">
        <v>41</v>
      </c>
      <c r="AX219" s="13" t="s">
        <v>88</v>
      </c>
      <c r="AY219" s="161" t="s">
        <v>191</v>
      </c>
    </row>
    <row r="220" spans="1:65" s="2" customFormat="1" ht="14.4" customHeight="1">
      <c r="A220" s="35"/>
      <c r="B220" s="145"/>
      <c r="C220" s="180" t="s">
        <v>442</v>
      </c>
      <c r="D220" s="180" t="s">
        <v>264</v>
      </c>
      <c r="E220" s="181" t="s">
        <v>1229</v>
      </c>
      <c r="F220" s="182" t="s">
        <v>1230</v>
      </c>
      <c r="G220" s="183" t="s">
        <v>222</v>
      </c>
      <c r="H220" s="184">
        <v>386.918</v>
      </c>
      <c r="I220" s="185"/>
      <c r="J220" s="186">
        <f>ROUND(I220*H220,2)</f>
        <v>0</v>
      </c>
      <c r="K220" s="182" t="s">
        <v>197</v>
      </c>
      <c r="L220" s="187"/>
      <c r="M220" s="188" t="s">
        <v>3</v>
      </c>
      <c r="N220" s="189" t="s">
        <v>52</v>
      </c>
      <c r="O220" s="56"/>
      <c r="P220" s="155">
        <f>O220*H220</f>
        <v>0</v>
      </c>
      <c r="Q220" s="155">
        <v>0.0073</v>
      </c>
      <c r="R220" s="155">
        <f>Q220*H220</f>
        <v>2.8245014</v>
      </c>
      <c r="S220" s="155">
        <v>0</v>
      </c>
      <c r="T220" s="15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57" t="s">
        <v>244</v>
      </c>
      <c r="AT220" s="157" t="s">
        <v>264</v>
      </c>
      <c r="AU220" s="157" t="s">
        <v>22</v>
      </c>
      <c r="AY220" s="19" t="s">
        <v>191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9" t="s">
        <v>88</v>
      </c>
      <c r="BK220" s="158">
        <f>ROUND(I220*H220,2)</f>
        <v>0</v>
      </c>
      <c r="BL220" s="19" t="s">
        <v>198</v>
      </c>
      <c r="BM220" s="157" t="s">
        <v>1231</v>
      </c>
    </row>
    <row r="221" spans="2:51" s="13" customFormat="1" ht="10">
      <c r="B221" s="159"/>
      <c r="D221" s="160" t="s">
        <v>200</v>
      </c>
      <c r="E221" s="161" t="s">
        <v>3</v>
      </c>
      <c r="F221" s="162" t="s">
        <v>1232</v>
      </c>
      <c r="H221" s="163">
        <v>386.918</v>
      </c>
      <c r="I221" s="164"/>
      <c r="L221" s="159"/>
      <c r="M221" s="165"/>
      <c r="N221" s="166"/>
      <c r="O221" s="166"/>
      <c r="P221" s="166"/>
      <c r="Q221" s="166"/>
      <c r="R221" s="166"/>
      <c r="S221" s="166"/>
      <c r="T221" s="167"/>
      <c r="AT221" s="161" t="s">
        <v>200</v>
      </c>
      <c r="AU221" s="161" t="s">
        <v>22</v>
      </c>
      <c r="AV221" s="13" t="s">
        <v>22</v>
      </c>
      <c r="AW221" s="13" t="s">
        <v>41</v>
      </c>
      <c r="AX221" s="13" t="s">
        <v>88</v>
      </c>
      <c r="AY221" s="161" t="s">
        <v>191</v>
      </c>
    </row>
    <row r="222" spans="1:65" s="2" customFormat="1" ht="14.4" customHeight="1">
      <c r="A222" s="35"/>
      <c r="B222" s="145"/>
      <c r="C222" s="146" t="s">
        <v>30</v>
      </c>
      <c r="D222" s="146" t="s">
        <v>193</v>
      </c>
      <c r="E222" s="147" t="s">
        <v>1233</v>
      </c>
      <c r="F222" s="148" t="s">
        <v>1234</v>
      </c>
      <c r="G222" s="149" t="s">
        <v>222</v>
      </c>
      <c r="H222" s="150">
        <v>239</v>
      </c>
      <c r="I222" s="151"/>
      <c r="J222" s="152">
        <f>ROUND(I222*H222,2)</f>
        <v>0</v>
      </c>
      <c r="K222" s="148" t="s">
        <v>197</v>
      </c>
      <c r="L222" s="36"/>
      <c r="M222" s="153" t="s">
        <v>3</v>
      </c>
      <c r="N222" s="154" t="s">
        <v>52</v>
      </c>
      <c r="O222" s="56"/>
      <c r="P222" s="155">
        <f>O222*H222</f>
        <v>0</v>
      </c>
      <c r="Q222" s="155">
        <v>2E-05</v>
      </c>
      <c r="R222" s="155">
        <f>Q222*H222</f>
        <v>0.00478</v>
      </c>
      <c r="S222" s="155">
        <v>0</v>
      </c>
      <c r="T222" s="15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57" t="s">
        <v>198</v>
      </c>
      <c r="AT222" s="157" t="s">
        <v>193</v>
      </c>
      <c r="AU222" s="157" t="s">
        <v>22</v>
      </c>
      <c r="AY222" s="19" t="s">
        <v>191</v>
      </c>
      <c r="BE222" s="158">
        <f>IF(N222="základní",J222,0)</f>
        <v>0</v>
      </c>
      <c r="BF222" s="158">
        <f>IF(N222="snížená",J222,0)</f>
        <v>0</v>
      </c>
      <c r="BG222" s="158">
        <f>IF(N222="zákl. přenesená",J222,0)</f>
        <v>0</v>
      </c>
      <c r="BH222" s="158">
        <f>IF(N222="sníž. přenesená",J222,0)</f>
        <v>0</v>
      </c>
      <c r="BI222" s="158">
        <f>IF(N222="nulová",J222,0)</f>
        <v>0</v>
      </c>
      <c r="BJ222" s="19" t="s">
        <v>88</v>
      </c>
      <c r="BK222" s="158">
        <f>ROUND(I222*H222,2)</f>
        <v>0</v>
      </c>
      <c r="BL222" s="19" t="s">
        <v>198</v>
      </c>
      <c r="BM222" s="157" t="s">
        <v>1235</v>
      </c>
    </row>
    <row r="223" spans="2:51" s="13" customFormat="1" ht="10">
      <c r="B223" s="159"/>
      <c r="D223" s="160" t="s">
        <v>200</v>
      </c>
      <c r="E223" s="161" t="s">
        <v>3</v>
      </c>
      <c r="F223" s="162" t="s">
        <v>1236</v>
      </c>
      <c r="H223" s="163">
        <v>239</v>
      </c>
      <c r="I223" s="164"/>
      <c r="L223" s="159"/>
      <c r="M223" s="165"/>
      <c r="N223" s="166"/>
      <c r="O223" s="166"/>
      <c r="P223" s="166"/>
      <c r="Q223" s="166"/>
      <c r="R223" s="166"/>
      <c r="S223" s="166"/>
      <c r="T223" s="167"/>
      <c r="AT223" s="161" t="s">
        <v>200</v>
      </c>
      <c r="AU223" s="161" t="s">
        <v>22</v>
      </c>
      <c r="AV223" s="13" t="s">
        <v>22</v>
      </c>
      <c r="AW223" s="13" t="s">
        <v>41</v>
      </c>
      <c r="AX223" s="13" t="s">
        <v>88</v>
      </c>
      <c r="AY223" s="161" t="s">
        <v>191</v>
      </c>
    </row>
    <row r="224" spans="1:65" s="2" customFormat="1" ht="14.4" customHeight="1">
      <c r="A224" s="35"/>
      <c r="B224" s="145"/>
      <c r="C224" s="180" t="s">
        <v>451</v>
      </c>
      <c r="D224" s="180" t="s">
        <v>264</v>
      </c>
      <c r="E224" s="181" t="s">
        <v>1237</v>
      </c>
      <c r="F224" s="182" t="s">
        <v>1238</v>
      </c>
      <c r="G224" s="183" t="s">
        <v>391</v>
      </c>
      <c r="H224" s="184">
        <v>1</v>
      </c>
      <c r="I224" s="185"/>
      <c r="J224" s="186">
        <f>ROUND(I224*H224,2)</f>
        <v>0</v>
      </c>
      <c r="K224" s="182" t="s">
        <v>197</v>
      </c>
      <c r="L224" s="187"/>
      <c r="M224" s="188" t="s">
        <v>3</v>
      </c>
      <c r="N224" s="189" t="s">
        <v>52</v>
      </c>
      <c r="O224" s="56"/>
      <c r="P224" s="155">
        <f>O224*H224</f>
        <v>0</v>
      </c>
      <c r="Q224" s="155">
        <v>0.025</v>
      </c>
      <c r="R224" s="155">
        <f>Q224*H224</f>
        <v>0.025</v>
      </c>
      <c r="S224" s="155">
        <v>0</v>
      </c>
      <c r="T224" s="15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57" t="s">
        <v>244</v>
      </c>
      <c r="AT224" s="157" t="s">
        <v>264</v>
      </c>
      <c r="AU224" s="157" t="s">
        <v>22</v>
      </c>
      <c r="AY224" s="19" t="s">
        <v>191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9" t="s">
        <v>88</v>
      </c>
      <c r="BK224" s="158">
        <f>ROUND(I224*H224,2)</f>
        <v>0</v>
      </c>
      <c r="BL224" s="19" t="s">
        <v>198</v>
      </c>
      <c r="BM224" s="157" t="s">
        <v>1239</v>
      </c>
    </row>
    <row r="225" spans="2:51" s="13" customFormat="1" ht="10">
      <c r="B225" s="159"/>
      <c r="D225" s="160" t="s">
        <v>200</v>
      </c>
      <c r="E225" s="161" t="s">
        <v>3</v>
      </c>
      <c r="F225" s="162" t="s">
        <v>1240</v>
      </c>
      <c r="H225" s="163">
        <v>1</v>
      </c>
      <c r="I225" s="164"/>
      <c r="L225" s="159"/>
      <c r="M225" s="165"/>
      <c r="N225" s="166"/>
      <c r="O225" s="166"/>
      <c r="P225" s="166"/>
      <c r="Q225" s="166"/>
      <c r="R225" s="166"/>
      <c r="S225" s="166"/>
      <c r="T225" s="167"/>
      <c r="AT225" s="161" t="s">
        <v>200</v>
      </c>
      <c r="AU225" s="161" t="s">
        <v>22</v>
      </c>
      <c r="AV225" s="13" t="s">
        <v>22</v>
      </c>
      <c r="AW225" s="13" t="s">
        <v>41</v>
      </c>
      <c r="AX225" s="13" t="s">
        <v>88</v>
      </c>
      <c r="AY225" s="161" t="s">
        <v>191</v>
      </c>
    </row>
    <row r="226" spans="1:65" s="2" customFormat="1" ht="14.4" customHeight="1">
      <c r="A226" s="35"/>
      <c r="B226" s="145"/>
      <c r="C226" s="180" t="s">
        <v>455</v>
      </c>
      <c r="D226" s="180" t="s">
        <v>264</v>
      </c>
      <c r="E226" s="181" t="s">
        <v>1241</v>
      </c>
      <c r="F226" s="182" t="s">
        <v>1242</v>
      </c>
      <c r="G226" s="183" t="s">
        <v>222</v>
      </c>
      <c r="H226" s="184">
        <v>242.585</v>
      </c>
      <c r="I226" s="185"/>
      <c r="J226" s="186">
        <f>ROUND(I226*H226,2)</f>
        <v>0</v>
      </c>
      <c r="K226" s="182" t="s">
        <v>197</v>
      </c>
      <c r="L226" s="187"/>
      <c r="M226" s="188" t="s">
        <v>3</v>
      </c>
      <c r="N226" s="189" t="s">
        <v>52</v>
      </c>
      <c r="O226" s="56"/>
      <c r="P226" s="155">
        <f>O226*H226</f>
        <v>0</v>
      </c>
      <c r="Q226" s="155">
        <v>0.0114</v>
      </c>
      <c r="R226" s="155">
        <f>Q226*H226</f>
        <v>2.7654690000000004</v>
      </c>
      <c r="S226" s="155">
        <v>0</v>
      </c>
      <c r="T226" s="15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57" t="s">
        <v>244</v>
      </c>
      <c r="AT226" s="157" t="s">
        <v>264</v>
      </c>
      <c r="AU226" s="157" t="s">
        <v>22</v>
      </c>
      <c r="AY226" s="19" t="s">
        <v>191</v>
      </c>
      <c r="BE226" s="158">
        <f>IF(N226="základní",J226,0)</f>
        <v>0</v>
      </c>
      <c r="BF226" s="158">
        <f>IF(N226="snížená",J226,0)</f>
        <v>0</v>
      </c>
      <c r="BG226" s="158">
        <f>IF(N226="zákl. přenesená",J226,0)</f>
        <v>0</v>
      </c>
      <c r="BH226" s="158">
        <f>IF(N226="sníž. přenesená",J226,0)</f>
        <v>0</v>
      </c>
      <c r="BI226" s="158">
        <f>IF(N226="nulová",J226,0)</f>
        <v>0</v>
      </c>
      <c r="BJ226" s="19" t="s">
        <v>88</v>
      </c>
      <c r="BK226" s="158">
        <f>ROUND(I226*H226,2)</f>
        <v>0</v>
      </c>
      <c r="BL226" s="19" t="s">
        <v>198</v>
      </c>
      <c r="BM226" s="157" t="s">
        <v>1243</v>
      </c>
    </row>
    <row r="227" spans="2:51" s="13" customFormat="1" ht="10">
      <c r="B227" s="159"/>
      <c r="D227" s="160" t="s">
        <v>200</v>
      </c>
      <c r="E227" s="161" t="s">
        <v>3</v>
      </c>
      <c r="F227" s="162" t="s">
        <v>1244</v>
      </c>
      <c r="H227" s="163">
        <v>242.585</v>
      </c>
      <c r="I227" s="164"/>
      <c r="L227" s="159"/>
      <c r="M227" s="165"/>
      <c r="N227" s="166"/>
      <c r="O227" s="166"/>
      <c r="P227" s="166"/>
      <c r="Q227" s="166"/>
      <c r="R227" s="166"/>
      <c r="S227" s="166"/>
      <c r="T227" s="167"/>
      <c r="AT227" s="161" t="s">
        <v>200</v>
      </c>
      <c r="AU227" s="161" t="s">
        <v>22</v>
      </c>
      <c r="AV227" s="13" t="s">
        <v>22</v>
      </c>
      <c r="AW227" s="13" t="s">
        <v>41</v>
      </c>
      <c r="AX227" s="13" t="s">
        <v>88</v>
      </c>
      <c r="AY227" s="161" t="s">
        <v>191</v>
      </c>
    </row>
    <row r="228" spans="1:65" s="2" customFormat="1" ht="14.4" customHeight="1">
      <c r="A228" s="35"/>
      <c r="B228" s="145"/>
      <c r="C228" s="146" t="s">
        <v>460</v>
      </c>
      <c r="D228" s="146" t="s">
        <v>193</v>
      </c>
      <c r="E228" s="147" t="s">
        <v>1245</v>
      </c>
      <c r="F228" s="148" t="s">
        <v>1246</v>
      </c>
      <c r="G228" s="149" t="s">
        <v>208</v>
      </c>
      <c r="H228" s="150">
        <v>8.192</v>
      </c>
      <c r="I228" s="151"/>
      <c r="J228" s="152">
        <f>ROUND(I228*H228,2)</f>
        <v>0</v>
      </c>
      <c r="K228" s="148" t="s">
        <v>197</v>
      </c>
      <c r="L228" s="36"/>
      <c r="M228" s="153" t="s">
        <v>3</v>
      </c>
      <c r="N228" s="154" t="s">
        <v>52</v>
      </c>
      <c r="O228" s="56"/>
      <c r="P228" s="155">
        <f>O228*H228</f>
        <v>0</v>
      </c>
      <c r="Q228" s="155">
        <v>0</v>
      </c>
      <c r="R228" s="155">
        <f>Q228*H228</f>
        <v>0</v>
      </c>
      <c r="S228" s="155">
        <v>0.6</v>
      </c>
      <c r="T228" s="156">
        <f>S228*H228</f>
        <v>4.9152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57" t="s">
        <v>198</v>
      </c>
      <c r="AT228" s="157" t="s">
        <v>193</v>
      </c>
      <c r="AU228" s="157" t="s">
        <v>22</v>
      </c>
      <c r="AY228" s="19" t="s">
        <v>191</v>
      </c>
      <c r="BE228" s="158">
        <f>IF(N228="základní",J228,0)</f>
        <v>0</v>
      </c>
      <c r="BF228" s="158">
        <f>IF(N228="snížená",J228,0)</f>
        <v>0</v>
      </c>
      <c r="BG228" s="158">
        <f>IF(N228="zákl. přenesená",J228,0)</f>
        <v>0</v>
      </c>
      <c r="BH228" s="158">
        <f>IF(N228="sníž. přenesená",J228,0)</f>
        <v>0</v>
      </c>
      <c r="BI228" s="158">
        <f>IF(N228="nulová",J228,0)</f>
        <v>0</v>
      </c>
      <c r="BJ228" s="19" t="s">
        <v>88</v>
      </c>
      <c r="BK228" s="158">
        <f>ROUND(I228*H228,2)</f>
        <v>0</v>
      </c>
      <c r="BL228" s="19" t="s">
        <v>198</v>
      </c>
      <c r="BM228" s="157" t="s">
        <v>1247</v>
      </c>
    </row>
    <row r="229" spans="1:47" s="2" customFormat="1" ht="18">
      <c r="A229" s="35"/>
      <c r="B229" s="36"/>
      <c r="C229" s="35"/>
      <c r="D229" s="160" t="s">
        <v>229</v>
      </c>
      <c r="E229" s="35"/>
      <c r="F229" s="176" t="s">
        <v>1248</v>
      </c>
      <c r="G229" s="35"/>
      <c r="H229" s="35"/>
      <c r="I229" s="177"/>
      <c r="J229" s="35"/>
      <c r="K229" s="35"/>
      <c r="L229" s="36"/>
      <c r="M229" s="178"/>
      <c r="N229" s="179"/>
      <c r="O229" s="56"/>
      <c r="P229" s="56"/>
      <c r="Q229" s="56"/>
      <c r="R229" s="56"/>
      <c r="S229" s="56"/>
      <c r="T229" s="57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9" t="s">
        <v>229</v>
      </c>
      <c r="AU229" s="19" t="s">
        <v>22</v>
      </c>
    </row>
    <row r="230" spans="2:51" s="13" customFormat="1" ht="10">
      <c r="B230" s="159"/>
      <c r="D230" s="160" t="s">
        <v>200</v>
      </c>
      <c r="E230" s="161" t="s">
        <v>3</v>
      </c>
      <c r="F230" s="162" t="s">
        <v>1249</v>
      </c>
      <c r="H230" s="163">
        <v>8.192</v>
      </c>
      <c r="I230" s="164"/>
      <c r="L230" s="159"/>
      <c r="M230" s="165"/>
      <c r="N230" s="166"/>
      <c r="O230" s="166"/>
      <c r="P230" s="166"/>
      <c r="Q230" s="166"/>
      <c r="R230" s="166"/>
      <c r="S230" s="166"/>
      <c r="T230" s="167"/>
      <c r="AT230" s="161" t="s">
        <v>200</v>
      </c>
      <c r="AU230" s="161" t="s">
        <v>22</v>
      </c>
      <c r="AV230" s="13" t="s">
        <v>22</v>
      </c>
      <c r="AW230" s="13" t="s">
        <v>41</v>
      </c>
      <c r="AX230" s="13" t="s">
        <v>88</v>
      </c>
      <c r="AY230" s="161" t="s">
        <v>191</v>
      </c>
    </row>
    <row r="231" spans="1:65" s="2" customFormat="1" ht="24.15" customHeight="1">
      <c r="A231" s="35"/>
      <c r="B231" s="145"/>
      <c r="C231" s="146" t="s">
        <v>467</v>
      </c>
      <c r="D231" s="146" t="s">
        <v>193</v>
      </c>
      <c r="E231" s="147" t="s">
        <v>1001</v>
      </c>
      <c r="F231" s="148" t="s">
        <v>1002</v>
      </c>
      <c r="G231" s="149" t="s">
        <v>391</v>
      </c>
      <c r="H231" s="150">
        <v>10</v>
      </c>
      <c r="I231" s="151"/>
      <c r="J231" s="152">
        <f>ROUND(I231*H231,2)</f>
        <v>0</v>
      </c>
      <c r="K231" s="148" t="s">
        <v>197</v>
      </c>
      <c r="L231" s="36"/>
      <c r="M231" s="153" t="s">
        <v>3</v>
      </c>
      <c r="N231" s="154" t="s">
        <v>52</v>
      </c>
      <c r="O231" s="56"/>
      <c r="P231" s="155">
        <f>O231*H231</f>
        <v>0</v>
      </c>
      <c r="Q231" s="155">
        <v>0.03573</v>
      </c>
      <c r="R231" s="155">
        <f>Q231*H231</f>
        <v>0.35729999999999995</v>
      </c>
      <c r="S231" s="155">
        <v>0</v>
      </c>
      <c r="T231" s="156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57" t="s">
        <v>198</v>
      </c>
      <c r="AT231" s="157" t="s">
        <v>193</v>
      </c>
      <c r="AU231" s="157" t="s">
        <v>22</v>
      </c>
      <c r="AY231" s="19" t="s">
        <v>191</v>
      </c>
      <c r="BE231" s="158">
        <f>IF(N231="základní",J231,0)</f>
        <v>0</v>
      </c>
      <c r="BF231" s="158">
        <f>IF(N231="snížená",J231,0)</f>
        <v>0</v>
      </c>
      <c r="BG231" s="158">
        <f>IF(N231="zákl. přenesená",J231,0)</f>
        <v>0</v>
      </c>
      <c r="BH231" s="158">
        <f>IF(N231="sníž. přenesená",J231,0)</f>
        <v>0</v>
      </c>
      <c r="BI231" s="158">
        <f>IF(N231="nulová",J231,0)</f>
        <v>0</v>
      </c>
      <c r="BJ231" s="19" t="s">
        <v>88</v>
      </c>
      <c r="BK231" s="158">
        <f>ROUND(I231*H231,2)</f>
        <v>0</v>
      </c>
      <c r="BL231" s="19" t="s">
        <v>198</v>
      </c>
      <c r="BM231" s="157" t="s">
        <v>1250</v>
      </c>
    </row>
    <row r="232" spans="1:65" s="2" customFormat="1" ht="24.15" customHeight="1">
      <c r="A232" s="35"/>
      <c r="B232" s="145"/>
      <c r="C232" s="146" t="s">
        <v>471</v>
      </c>
      <c r="D232" s="146" t="s">
        <v>193</v>
      </c>
      <c r="E232" s="147" t="s">
        <v>1004</v>
      </c>
      <c r="F232" s="148" t="s">
        <v>1005</v>
      </c>
      <c r="G232" s="149" t="s">
        <v>391</v>
      </c>
      <c r="H232" s="150">
        <v>20</v>
      </c>
      <c r="I232" s="151"/>
      <c r="J232" s="152">
        <f>ROUND(I232*H232,2)</f>
        <v>0</v>
      </c>
      <c r="K232" s="148" t="s">
        <v>197</v>
      </c>
      <c r="L232" s="36"/>
      <c r="M232" s="153" t="s">
        <v>3</v>
      </c>
      <c r="N232" s="154" t="s">
        <v>52</v>
      </c>
      <c r="O232" s="56"/>
      <c r="P232" s="155">
        <f>O232*H232</f>
        <v>0</v>
      </c>
      <c r="Q232" s="155">
        <v>2.11676</v>
      </c>
      <c r="R232" s="155">
        <f>Q232*H232</f>
        <v>42.3352</v>
      </c>
      <c r="S232" s="155">
        <v>0</v>
      </c>
      <c r="T232" s="15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57" t="s">
        <v>198</v>
      </c>
      <c r="AT232" s="157" t="s">
        <v>193</v>
      </c>
      <c r="AU232" s="157" t="s">
        <v>22</v>
      </c>
      <c r="AY232" s="19" t="s">
        <v>191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9" t="s">
        <v>88</v>
      </c>
      <c r="BK232" s="158">
        <f>ROUND(I232*H232,2)</f>
        <v>0</v>
      </c>
      <c r="BL232" s="19" t="s">
        <v>198</v>
      </c>
      <c r="BM232" s="157" t="s">
        <v>1251</v>
      </c>
    </row>
    <row r="233" spans="1:47" s="2" customFormat="1" ht="18">
      <c r="A233" s="35"/>
      <c r="B233" s="36"/>
      <c r="C233" s="35"/>
      <c r="D233" s="160" t="s">
        <v>229</v>
      </c>
      <c r="E233" s="35"/>
      <c r="F233" s="176" t="s">
        <v>1007</v>
      </c>
      <c r="G233" s="35"/>
      <c r="H233" s="35"/>
      <c r="I233" s="177"/>
      <c r="J233" s="35"/>
      <c r="K233" s="35"/>
      <c r="L233" s="36"/>
      <c r="M233" s="178"/>
      <c r="N233" s="179"/>
      <c r="O233" s="56"/>
      <c r="P233" s="56"/>
      <c r="Q233" s="56"/>
      <c r="R233" s="56"/>
      <c r="S233" s="56"/>
      <c r="T233" s="57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9" t="s">
        <v>229</v>
      </c>
      <c r="AU233" s="19" t="s">
        <v>22</v>
      </c>
    </row>
    <row r="234" spans="1:65" s="2" customFormat="1" ht="14.4" customHeight="1">
      <c r="A234" s="35"/>
      <c r="B234" s="145"/>
      <c r="C234" s="180" t="s">
        <v>1031</v>
      </c>
      <c r="D234" s="180" t="s">
        <v>264</v>
      </c>
      <c r="E234" s="181" t="s">
        <v>1008</v>
      </c>
      <c r="F234" s="182" t="s">
        <v>1009</v>
      </c>
      <c r="G234" s="183" t="s">
        <v>391</v>
      </c>
      <c r="H234" s="184">
        <v>6</v>
      </c>
      <c r="I234" s="185"/>
      <c r="J234" s="186">
        <f>ROUND(I234*H234,2)</f>
        <v>0</v>
      </c>
      <c r="K234" s="182" t="s">
        <v>197</v>
      </c>
      <c r="L234" s="187"/>
      <c r="M234" s="188" t="s">
        <v>3</v>
      </c>
      <c r="N234" s="189" t="s">
        <v>52</v>
      </c>
      <c r="O234" s="56"/>
      <c r="P234" s="155">
        <f>O234*H234</f>
        <v>0</v>
      </c>
      <c r="Q234" s="155">
        <v>1.229</v>
      </c>
      <c r="R234" s="155">
        <f>Q234*H234</f>
        <v>7.3740000000000006</v>
      </c>
      <c r="S234" s="155">
        <v>0</v>
      </c>
      <c r="T234" s="156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57" t="s">
        <v>244</v>
      </c>
      <c r="AT234" s="157" t="s">
        <v>264</v>
      </c>
      <c r="AU234" s="157" t="s">
        <v>22</v>
      </c>
      <c r="AY234" s="19" t="s">
        <v>191</v>
      </c>
      <c r="BE234" s="158">
        <f>IF(N234="základní",J234,0)</f>
        <v>0</v>
      </c>
      <c r="BF234" s="158">
        <f>IF(N234="snížená",J234,0)</f>
        <v>0</v>
      </c>
      <c r="BG234" s="158">
        <f>IF(N234="zákl. přenesená",J234,0)</f>
        <v>0</v>
      </c>
      <c r="BH234" s="158">
        <f>IF(N234="sníž. přenesená",J234,0)</f>
        <v>0</v>
      </c>
      <c r="BI234" s="158">
        <f>IF(N234="nulová",J234,0)</f>
        <v>0</v>
      </c>
      <c r="BJ234" s="19" t="s">
        <v>88</v>
      </c>
      <c r="BK234" s="158">
        <f>ROUND(I234*H234,2)</f>
        <v>0</v>
      </c>
      <c r="BL234" s="19" t="s">
        <v>198</v>
      </c>
      <c r="BM234" s="157" t="s">
        <v>1252</v>
      </c>
    </row>
    <row r="235" spans="1:47" s="2" customFormat="1" ht="18">
      <c r="A235" s="35"/>
      <c r="B235" s="36"/>
      <c r="C235" s="35"/>
      <c r="D235" s="160" t="s">
        <v>229</v>
      </c>
      <c r="E235" s="35"/>
      <c r="F235" s="176" t="s">
        <v>1011</v>
      </c>
      <c r="G235" s="35"/>
      <c r="H235" s="35"/>
      <c r="I235" s="177"/>
      <c r="J235" s="35"/>
      <c r="K235" s="35"/>
      <c r="L235" s="36"/>
      <c r="M235" s="178"/>
      <c r="N235" s="179"/>
      <c r="O235" s="56"/>
      <c r="P235" s="56"/>
      <c r="Q235" s="56"/>
      <c r="R235" s="56"/>
      <c r="S235" s="56"/>
      <c r="T235" s="57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9" t="s">
        <v>229</v>
      </c>
      <c r="AU235" s="19" t="s">
        <v>22</v>
      </c>
    </row>
    <row r="236" spans="1:65" s="2" customFormat="1" ht="14.4" customHeight="1">
      <c r="A236" s="35"/>
      <c r="B236" s="145"/>
      <c r="C236" s="180" t="s">
        <v>1035</v>
      </c>
      <c r="D236" s="180" t="s">
        <v>264</v>
      </c>
      <c r="E236" s="181" t="s">
        <v>1253</v>
      </c>
      <c r="F236" s="182" t="s">
        <v>1254</v>
      </c>
      <c r="G236" s="183" t="s">
        <v>391</v>
      </c>
      <c r="H236" s="184">
        <v>12</v>
      </c>
      <c r="I236" s="185"/>
      <c r="J236" s="186">
        <f>ROUND(I236*H236,2)</f>
        <v>0</v>
      </c>
      <c r="K236" s="182" t="s">
        <v>197</v>
      </c>
      <c r="L236" s="187"/>
      <c r="M236" s="188" t="s">
        <v>3</v>
      </c>
      <c r="N236" s="189" t="s">
        <v>52</v>
      </c>
      <c r="O236" s="56"/>
      <c r="P236" s="155">
        <f>O236*H236</f>
        <v>0</v>
      </c>
      <c r="Q236" s="155">
        <v>1.29</v>
      </c>
      <c r="R236" s="155">
        <f>Q236*H236</f>
        <v>15.48</v>
      </c>
      <c r="S236" s="155">
        <v>0</v>
      </c>
      <c r="T236" s="15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57" t="s">
        <v>244</v>
      </c>
      <c r="AT236" s="157" t="s">
        <v>264</v>
      </c>
      <c r="AU236" s="157" t="s">
        <v>22</v>
      </c>
      <c r="AY236" s="19" t="s">
        <v>191</v>
      </c>
      <c r="BE236" s="158">
        <f>IF(N236="základní",J236,0)</f>
        <v>0</v>
      </c>
      <c r="BF236" s="158">
        <f>IF(N236="snížená",J236,0)</f>
        <v>0</v>
      </c>
      <c r="BG236" s="158">
        <f>IF(N236="zákl. přenesená",J236,0)</f>
        <v>0</v>
      </c>
      <c r="BH236" s="158">
        <f>IF(N236="sníž. přenesená",J236,0)</f>
        <v>0</v>
      </c>
      <c r="BI236" s="158">
        <f>IF(N236="nulová",J236,0)</f>
        <v>0</v>
      </c>
      <c r="BJ236" s="19" t="s">
        <v>88</v>
      </c>
      <c r="BK236" s="158">
        <f>ROUND(I236*H236,2)</f>
        <v>0</v>
      </c>
      <c r="BL236" s="19" t="s">
        <v>198</v>
      </c>
      <c r="BM236" s="157" t="s">
        <v>1255</v>
      </c>
    </row>
    <row r="237" spans="1:65" s="2" customFormat="1" ht="14.4" customHeight="1">
      <c r="A237" s="35"/>
      <c r="B237" s="145"/>
      <c r="C237" s="180" t="s">
        <v>1039</v>
      </c>
      <c r="D237" s="180" t="s">
        <v>264</v>
      </c>
      <c r="E237" s="181" t="s">
        <v>1256</v>
      </c>
      <c r="F237" s="182" t="s">
        <v>1257</v>
      </c>
      <c r="G237" s="183" t="s">
        <v>391</v>
      </c>
      <c r="H237" s="184">
        <v>1</v>
      </c>
      <c r="I237" s="185"/>
      <c r="J237" s="186">
        <f>ROUND(I237*H237,2)</f>
        <v>0</v>
      </c>
      <c r="K237" s="182" t="s">
        <v>197</v>
      </c>
      <c r="L237" s="187"/>
      <c r="M237" s="188" t="s">
        <v>3</v>
      </c>
      <c r="N237" s="189" t="s">
        <v>52</v>
      </c>
      <c r="O237" s="56"/>
      <c r="P237" s="155">
        <f>O237*H237</f>
        <v>0</v>
      </c>
      <c r="Q237" s="155">
        <v>1.548</v>
      </c>
      <c r="R237" s="155">
        <f>Q237*H237</f>
        <v>1.548</v>
      </c>
      <c r="S237" s="155">
        <v>0</v>
      </c>
      <c r="T237" s="156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57" t="s">
        <v>244</v>
      </c>
      <c r="AT237" s="157" t="s">
        <v>264</v>
      </c>
      <c r="AU237" s="157" t="s">
        <v>22</v>
      </c>
      <c r="AY237" s="19" t="s">
        <v>191</v>
      </c>
      <c r="BE237" s="158">
        <f>IF(N237="základní",J237,0)</f>
        <v>0</v>
      </c>
      <c r="BF237" s="158">
        <f>IF(N237="snížená",J237,0)</f>
        <v>0</v>
      </c>
      <c r="BG237" s="158">
        <f>IF(N237="zákl. přenesená",J237,0)</f>
        <v>0</v>
      </c>
      <c r="BH237" s="158">
        <f>IF(N237="sníž. přenesená",J237,0)</f>
        <v>0</v>
      </c>
      <c r="BI237" s="158">
        <f>IF(N237="nulová",J237,0)</f>
        <v>0</v>
      </c>
      <c r="BJ237" s="19" t="s">
        <v>88</v>
      </c>
      <c r="BK237" s="158">
        <f>ROUND(I237*H237,2)</f>
        <v>0</v>
      </c>
      <c r="BL237" s="19" t="s">
        <v>198</v>
      </c>
      <c r="BM237" s="157" t="s">
        <v>1258</v>
      </c>
    </row>
    <row r="238" spans="1:47" s="2" customFormat="1" ht="18">
      <c r="A238" s="35"/>
      <c r="B238" s="36"/>
      <c r="C238" s="35"/>
      <c r="D238" s="160" t="s">
        <v>229</v>
      </c>
      <c r="E238" s="35"/>
      <c r="F238" s="176" t="s">
        <v>1259</v>
      </c>
      <c r="G238" s="35"/>
      <c r="H238" s="35"/>
      <c r="I238" s="177"/>
      <c r="J238" s="35"/>
      <c r="K238" s="35"/>
      <c r="L238" s="36"/>
      <c r="M238" s="178"/>
      <c r="N238" s="179"/>
      <c r="O238" s="56"/>
      <c r="P238" s="56"/>
      <c r="Q238" s="56"/>
      <c r="R238" s="56"/>
      <c r="S238" s="56"/>
      <c r="T238" s="57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9" t="s">
        <v>229</v>
      </c>
      <c r="AU238" s="19" t="s">
        <v>22</v>
      </c>
    </row>
    <row r="239" spans="1:65" s="2" customFormat="1" ht="14.4" customHeight="1">
      <c r="A239" s="35"/>
      <c r="B239" s="145"/>
      <c r="C239" s="180" t="s">
        <v>1043</v>
      </c>
      <c r="D239" s="180" t="s">
        <v>264</v>
      </c>
      <c r="E239" s="181" t="s">
        <v>1012</v>
      </c>
      <c r="F239" s="182" t="s">
        <v>1013</v>
      </c>
      <c r="G239" s="183" t="s">
        <v>391</v>
      </c>
      <c r="H239" s="184">
        <v>10</v>
      </c>
      <c r="I239" s="185"/>
      <c r="J239" s="186">
        <f>ROUND(I239*H239,2)</f>
        <v>0</v>
      </c>
      <c r="K239" s="182" t="s">
        <v>197</v>
      </c>
      <c r="L239" s="187"/>
      <c r="M239" s="188" t="s">
        <v>3</v>
      </c>
      <c r="N239" s="189" t="s">
        <v>52</v>
      </c>
      <c r="O239" s="56"/>
      <c r="P239" s="155">
        <f>O239*H239</f>
        <v>0</v>
      </c>
      <c r="Q239" s="155">
        <v>0.526</v>
      </c>
      <c r="R239" s="155">
        <f>Q239*H239</f>
        <v>5.26</v>
      </c>
      <c r="S239" s="155">
        <v>0</v>
      </c>
      <c r="T239" s="156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57" t="s">
        <v>244</v>
      </c>
      <c r="AT239" s="157" t="s">
        <v>264</v>
      </c>
      <c r="AU239" s="157" t="s">
        <v>22</v>
      </c>
      <c r="AY239" s="19" t="s">
        <v>191</v>
      </c>
      <c r="BE239" s="158">
        <f>IF(N239="základní",J239,0)</f>
        <v>0</v>
      </c>
      <c r="BF239" s="158">
        <f>IF(N239="snížená",J239,0)</f>
        <v>0</v>
      </c>
      <c r="BG239" s="158">
        <f>IF(N239="zákl. přenesená",J239,0)</f>
        <v>0</v>
      </c>
      <c r="BH239" s="158">
        <f>IF(N239="sníž. přenesená",J239,0)</f>
        <v>0</v>
      </c>
      <c r="BI239" s="158">
        <f>IF(N239="nulová",J239,0)</f>
        <v>0</v>
      </c>
      <c r="BJ239" s="19" t="s">
        <v>88</v>
      </c>
      <c r="BK239" s="158">
        <f>ROUND(I239*H239,2)</f>
        <v>0</v>
      </c>
      <c r="BL239" s="19" t="s">
        <v>198</v>
      </c>
      <c r="BM239" s="157" t="s">
        <v>1260</v>
      </c>
    </row>
    <row r="240" spans="1:65" s="2" customFormat="1" ht="14.4" customHeight="1">
      <c r="A240" s="35"/>
      <c r="B240" s="145"/>
      <c r="C240" s="180" t="s">
        <v>1048</v>
      </c>
      <c r="D240" s="180" t="s">
        <v>264</v>
      </c>
      <c r="E240" s="181" t="s">
        <v>1261</v>
      </c>
      <c r="F240" s="182" t="s">
        <v>1262</v>
      </c>
      <c r="G240" s="183" t="s">
        <v>391</v>
      </c>
      <c r="H240" s="184">
        <v>4</v>
      </c>
      <c r="I240" s="185"/>
      <c r="J240" s="186">
        <f>ROUND(I240*H240,2)</f>
        <v>0</v>
      </c>
      <c r="K240" s="182" t="s">
        <v>197</v>
      </c>
      <c r="L240" s="187"/>
      <c r="M240" s="188" t="s">
        <v>3</v>
      </c>
      <c r="N240" s="189" t="s">
        <v>52</v>
      </c>
      <c r="O240" s="56"/>
      <c r="P240" s="155">
        <f>O240*H240</f>
        <v>0</v>
      </c>
      <c r="Q240" s="155">
        <v>0.262</v>
      </c>
      <c r="R240" s="155">
        <f>Q240*H240</f>
        <v>1.048</v>
      </c>
      <c r="S240" s="155">
        <v>0</v>
      </c>
      <c r="T240" s="156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57" t="s">
        <v>244</v>
      </c>
      <c r="AT240" s="157" t="s">
        <v>264</v>
      </c>
      <c r="AU240" s="157" t="s">
        <v>22</v>
      </c>
      <c r="AY240" s="19" t="s">
        <v>191</v>
      </c>
      <c r="BE240" s="158">
        <f>IF(N240="základní",J240,0)</f>
        <v>0</v>
      </c>
      <c r="BF240" s="158">
        <f>IF(N240="snížená",J240,0)</f>
        <v>0</v>
      </c>
      <c r="BG240" s="158">
        <f>IF(N240="zákl. přenesená",J240,0)</f>
        <v>0</v>
      </c>
      <c r="BH240" s="158">
        <f>IF(N240="sníž. přenesená",J240,0)</f>
        <v>0</v>
      </c>
      <c r="BI240" s="158">
        <f>IF(N240="nulová",J240,0)</f>
        <v>0</v>
      </c>
      <c r="BJ240" s="19" t="s">
        <v>88</v>
      </c>
      <c r="BK240" s="158">
        <f>ROUND(I240*H240,2)</f>
        <v>0</v>
      </c>
      <c r="BL240" s="19" t="s">
        <v>198</v>
      </c>
      <c r="BM240" s="157" t="s">
        <v>1263</v>
      </c>
    </row>
    <row r="241" spans="1:65" s="2" customFormat="1" ht="14.4" customHeight="1">
      <c r="A241" s="35"/>
      <c r="B241" s="145"/>
      <c r="C241" s="180" t="s">
        <v>1053</v>
      </c>
      <c r="D241" s="180" t="s">
        <v>264</v>
      </c>
      <c r="E241" s="181" t="s">
        <v>1018</v>
      </c>
      <c r="F241" s="182" t="s">
        <v>1019</v>
      </c>
      <c r="G241" s="183" t="s">
        <v>391</v>
      </c>
      <c r="H241" s="184">
        <v>17</v>
      </c>
      <c r="I241" s="185"/>
      <c r="J241" s="186">
        <f>ROUND(I241*H241,2)</f>
        <v>0</v>
      </c>
      <c r="K241" s="182" t="s">
        <v>197</v>
      </c>
      <c r="L241" s="187"/>
      <c r="M241" s="188" t="s">
        <v>3</v>
      </c>
      <c r="N241" s="189" t="s">
        <v>52</v>
      </c>
      <c r="O241" s="56"/>
      <c r="P241" s="155">
        <f>O241*H241</f>
        <v>0</v>
      </c>
      <c r="Q241" s="155">
        <v>0.585</v>
      </c>
      <c r="R241" s="155">
        <f>Q241*H241</f>
        <v>9.945</v>
      </c>
      <c r="S241" s="155">
        <v>0</v>
      </c>
      <c r="T241" s="156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57" t="s">
        <v>244</v>
      </c>
      <c r="AT241" s="157" t="s">
        <v>264</v>
      </c>
      <c r="AU241" s="157" t="s">
        <v>22</v>
      </c>
      <c r="AY241" s="19" t="s">
        <v>191</v>
      </c>
      <c r="BE241" s="158">
        <f>IF(N241="základní",J241,0)</f>
        <v>0</v>
      </c>
      <c r="BF241" s="158">
        <f>IF(N241="snížená",J241,0)</f>
        <v>0</v>
      </c>
      <c r="BG241" s="158">
        <f>IF(N241="zákl. přenesená",J241,0)</f>
        <v>0</v>
      </c>
      <c r="BH241" s="158">
        <f>IF(N241="sníž. přenesená",J241,0)</f>
        <v>0</v>
      </c>
      <c r="BI241" s="158">
        <f>IF(N241="nulová",J241,0)</f>
        <v>0</v>
      </c>
      <c r="BJ241" s="19" t="s">
        <v>88</v>
      </c>
      <c r="BK241" s="158">
        <f>ROUND(I241*H241,2)</f>
        <v>0</v>
      </c>
      <c r="BL241" s="19" t="s">
        <v>198</v>
      </c>
      <c r="BM241" s="157" t="s">
        <v>1264</v>
      </c>
    </row>
    <row r="242" spans="1:65" s="2" customFormat="1" ht="14.4" customHeight="1">
      <c r="A242" s="35"/>
      <c r="B242" s="145"/>
      <c r="C242" s="180" t="s">
        <v>1058</v>
      </c>
      <c r="D242" s="180" t="s">
        <v>264</v>
      </c>
      <c r="E242" s="181" t="s">
        <v>1265</v>
      </c>
      <c r="F242" s="182" t="s">
        <v>1266</v>
      </c>
      <c r="G242" s="183" t="s">
        <v>391</v>
      </c>
      <c r="H242" s="184">
        <v>3</v>
      </c>
      <c r="I242" s="185"/>
      <c r="J242" s="186">
        <f>ROUND(I242*H242,2)</f>
        <v>0</v>
      </c>
      <c r="K242" s="182" t="s">
        <v>3</v>
      </c>
      <c r="L242" s="187"/>
      <c r="M242" s="188" t="s">
        <v>3</v>
      </c>
      <c r="N242" s="189" t="s">
        <v>52</v>
      </c>
      <c r="O242" s="56"/>
      <c r="P242" s="155">
        <f>O242*H242</f>
        <v>0</v>
      </c>
      <c r="Q242" s="155">
        <v>0.185</v>
      </c>
      <c r="R242" s="155">
        <f>Q242*H242</f>
        <v>0.5549999999999999</v>
      </c>
      <c r="S242" s="155">
        <v>0</v>
      </c>
      <c r="T242" s="156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57" t="s">
        <v>244</v>
      </c>
      <c r="AT242" s="157" t="s">
        <v>264</v>
      </c>
      <c r="AU242" s="157" t="s">
        <v>22</v>
      </c>
      <c r="AY242" s="19" t="s">
        <v>191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9" t="s">
        <v>88</v>
      </c>
      <c r="BK242" s="158">
        <f>ROUND(I242*H242,2)</f>
        <v>0</v>
      </c>
      <c r="BL242" s="19" t="s">
        <v>198</v>
      </c>
      <c r="BM242" s="157" t="s">
        <v>1267</v>
      </c>
    </row>
    <row r="243" spans="1:47" s="2" customFormat="1" ht="18">
      <c r="A243" s="35"/>
      <c r="B243" s="36"/>
      <c r="C243" s="35"/>
      <c r="D243" s="160" t="s">
        <v>229</v>
      </c>
      <c r="E243" s="35"/>
      <c r="F243" s="176" t="s">
        <v>1268</v>
      </c>
      <c r="G243" s="35"/>
      <c r="H243" s="35"/>
      <c r="I243" s="177"/>
      <c r="J243" s="35"/>
      <c r="K243" s="35"/>
      <c r="L243" s="36"/>
      <c r="M243" s="178"/>
      <c r="N243" s="179"/>
      <c r="O243" s="56"/>
      <c r="P243" s="56"/>
      <c r="Q243" s="56"/>
      <c r="R243" s="56"/>
      <c r="S243" s="56"/>
      <c r="T243" s="57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9" t="s">
        <v>229</v>
      </c>
      <c r="AU243" s="19" t="s">
        <v>22</v>
      </c>
    </row>
    <row r="244" spans="1:65" s="2" customFormat="1" ht="14.4" customHeight="1">
      <c r="A244" s="35"/>
      <c r="B244" s="145"/>
      <c r="C244" s="180" t="s">
        <v>1062</v>
      </c>
      <c r="D244" s="180" t="s">
        <v>264</v>
      </c>
      <c r="E244" s="181" t="s">
        <v>1269</v>
      </c>
      <c r="F244" s="182" t="s">
        <v>1270</v>
      </c>
      <c r="G244" s="183" t="s">
        <v>391</v>
      </c>
      <c r="H244" s="184">
        <v>1</v>
      </c>
      <c r="I244" s="185"/>
      <c r="J244" s="186">
        <f>ROUND(I244*H244,2)</f>
        <v>0</v>
      </c>
      <c r="K244" s="182" t="s">
        <v>197</v>
      </c>
      <c r="L244" s="187"/>
      <c r="M244" s="188" t="s">
        <v>3</v>
      </c>
      <c r="N244" s="189" t="s">
        <v>52</v>
      </c>
      <c r="O244" s="56"/>
      <c r="P244" s="155">
        <f>O244*H244</f>
        <v>0</v>
      </c>
      <c r="Q244" s="155">
        <v>0.051</v>
      </c>
      <c r="R244" s="155">
        <f>Q244*H244</f>
        <v>0.051</v>
      </c>
      <c r="S244" s="155">
        <v>0</v>
      </c>
      <c r="T244" s="156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57" t="s">
        <v>244</v>
      </c>
      <c r="AT244" s="157" t="s">
        <v>264</v>
      </c>
      <c r="AU244" s="157" t="s">
        <v>22</v>
      </c>
      <c r="AY244" s="19" t="s">
        <v>191</v>
      </c>
      <c r="BE244" s="158">
        <f>IF(N244="základní",J244,0)</f>
        <v>0</v>
      </c>
      <c r="BF244" s="158">
        <f>IF(N244="snížená",J244,0)</f>
        <v>0</v>
      </c>
      <c r="BG244" s="158">
        <f>IF(N244="zákl. přenesená",J244,0)</f>
        <v>0</v>
      </c>
      <c r="BH244" s="158">
        <f>IF(N244="sníž. přenesená",J244,0)</f>
        <v>0</v>
      </c>
      <c r="BI244" s="158">
        <f>IF(N244="nulová",J244,0)</f>
        <v>0</v>
      </c>
      <c r="BJ244" s="19" t="s">
        <v>88</v>
      </c>
      <c r="BK244" s="158">
        <f>ROUND(I244*H244,2)</f>
        <v>0</v>
      </c>
      <c r="BL244" s="19" t="s">
        <v>198</v>
      </c>
      <c r="BM244" s="157" t="s">
        <v>1271</v>
      </c>
    </row>
    <row r="245" spans="1:65" s="2" customFormat="1" ht="14.4" customHeight="1">
      <c r="A245" s="35"/>
      <c r="B245" s="145"/>
      <c r="C245" s="180" t="s">
        <v>1067</v>
      </c>
      <c r="D245" s="180" t="s">
        <v>264</v>
      </c>
      <c r="E245" s="181" t="s">
        <v>1272</v>
      </c>
      <c r="F245" s="182" t="s">
        <v>1273</v>
      </c>
      <c r="G245" s="183" t="s">
        <v>391</v>
      </c>
      <c r="H245" s="184">
        <v>7</v>
      </c>
      <c r="I245" s="185"/>
      <c r="J245" s="186">
        <f>ROUND(I245*H245,2)</f>
        <v>0</v>
      </c>
      <c r="K245" s="182" t="s">
        <v>197</v>
      </c>
      <c r="L245" s="187"/>
      <c r="M245" s="188" t="s">
        <v>3</v>
      </c>
      <c r="N245" s="189" t="s">
        <v>52</v>
      </c>
      <c r="O245" s="56"/>
      <c r="P245" s="155">
        <f>O245*H245</f>
        <v>0</v>
      </c>
      <c r="Q245" s="155">
        <v>0.028</v>
      </c>
      <c r="R245" s="155">
        <f>Q245*H245</f>
        <v>0.196</v>
      </c>
      <c r="S245" s="155">
        <v>0</v>
      </c>
      <c r="T245" s="156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57" t="s">
        <v>244</v>
      </c>
      <c r="AT245" s="157" t="s">
        <v>264</v>
      </c>
      <c r="AU245" s="157" t="s">
        <v>22</v>
      </c>
      <c r="AY245" s="19" t="s">
        <v>191</v>
      </c>
      <c r="BE245" s="158">
        <f>IF(N245="základní",J245,0)</f>
        <v>0</v>
      </c>
      <c r="BF245" s="158">
        <f>IF(N245="snížená",J245,0)</f>
        <v>0</v>
      </c>
      <c r="BG245" s="158">
        <f>IF(N245="zákl. přenesená",J245,0)</f>
        <v>0</v>
      </c>
      <c r="BH245" s="158">
        <f>IF(N245="sníž. přenesená",J245,0)</f>
        <v>0</v>
      </c>
      <c r="BI245" s="158">
        <f>IF(N245="nulová",J245,0)</f>
        <v>0</v>
      </c>
      <c r="BJ245" s="19" t="s">
        <v>88</v>
      </c>
      <c r="BK245" s="158">
        <f>ROUND(I245*H245,2)</f>
        <v>0</v>
      </c>
      <c r="BL245" s="19" t="s">
        <v>198</v>
      </c>
      <c r="BM245" s="157" t="s">
        <v>1274</v>
      </c>
    </row>
    <row r="246" spans="1:65" s="2" customFormat="1" ht="14.4" customHeight="1">
      <c r="A246" s="35"/>
      <c r="B246" s="145"/>
      <c r="C246" s="180" t="s">
        <v>1071</v>
      </c>
      <c r="D246" s="180" t="s">
        <v>264</v>
      </c>
      <c r="E246" s="181" t="s">
        <v>1021</v>
      </c>
      <c r="F246" s="182" t="s">
        <v>1022</v>
      </c>
      <c r="G246" s="183" t="s">
        <v>391</v>
      </c>
      <c r="H246" s="184">
        <v>10</v>
      </c>
      <c r="I246" s="185"/>
      <c r="J246" s="186">
        <f>ROUND(I246*H246,2)</f>
        <v>0</v>
      </c>
      <c r="K246" s="182" t="s">
        <v>197</v>
      </c>
      <c r="L246" s="187"/>
      <c r="M246" s="188" t="s">
        <v>3</v>
      </c>
      <c r="N246" s="189" t="s">
        <v>52</v>
      </c>
      <c r="O246" s="56"/>
      <c r="P246" s="155">
        <f>O246*H246</f>
        <v>0</v>
      </c>
      <c r="Q246" s="155">
        <v>0.068</v>
      </c>
      <c r="R246" s="155">
        <f>Q246*H246</f>
        <v>0.68</v>
      </c>
      <c r="S246" s="155">
        <v>0</v>
      </c>
      <c r="T246" s="156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57" t="s">
        <v>244</v>
      </c>
      <c r="AT246" s="157" t="s">
        <v>264</v>
      </c>
      <c r="AU246" s="157" t="s">
        <v>22</v>
      </c>
      <c r="AY246" s="19" t="s">
        <v>191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9" t="s">
        <v>88</v>
      </c>
      <c r="BK246" s="158">
        <f>ROUND(I246*H246,2)</f>
        <v>0</v>
      </c>
      <c r="BL246" s="19" t="s">
        <v>198</v>
      </c>
      <c r="BM246" s="157" t="s">
        <v>1275</v>
      </c>
    </row>
    <row r="247" spans="1:65" s="2" customFormat="1" ht="14.4" customHeight="1">
      <c r="A247" s="35"/>
      <c r="B247" s="145"/>
      <c r="C247" s="146" t="s">
        <v>1075</v>
      </c>
      <c r="D247" s="146" t="s">
        <v>193</v>
      </c>
      <c r="E247" s="147" t="s">
        <v>1276</v>
      </c>
      <c r="F247" s="148" t="s">
        <v>1277</v>
      </c>
      <c r="G247" s="149" t="s">
        <v>196</v>
      </c>
      <c r="H247" s="150">
        <v>9.891</v>
      </c>
      <c r="I247" s="151"/>
      <c r="J247" s="152">
        <f>ROUND(I247*H247,2)</f>
        <v>0</v>
      </c>
      <c r="K247" s="148" t="s">
        <v>197</v>
      </c>
      <c r="L247" s="36"/>
      <c r="M247" s="153" t="s">
        <v>3</v>
      </c>
      <c r="N247" s="154" t="s">
        <v>52</v>
      </c>
      <c r="O247" s="56"/>
      <c r="P247" s="155">
        <f>O247*H247</f>
        <v>0</v>
      </c>
      <c r="Q247" s="155">
        <v>0.10519</v>
      </c>
      <c r="R247" s="155">
        <f>Q247*H247</f>
        <v>1.04043429</v>
      </c>
      <c r="S247" s="155">
        <v>0</v>
      </c>
      <c r="T247" s="156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57" t="s">
        <v>198</v>
      </c>
      <c r="AT247" s="157" t="s">
        <v>193</v>
      </c>
      <c r="AU247" s="157" t="s">
        <v>22</v>
      </c>
      <c r="AY247" s="19" t="s">
        <v>191</v>
      </c>
      <c r="BE247" s="158">
        <f>IF(N247="základní",J247,0)</f>
        <v>0</v>
      </c>
      <c r="BF247" s="158">
        <f>IF(N247="snížená",J247,0)</f>
        <v>0</v>
      </c>
      <c r="BG247" s="158">
        <f>IF(N247="zákl. přenesená",J247,0)</f>
        <v>0</v>
      </c>
      <c r="BH247" s="158">
        <f>IF(N247="sníž. přenesená",J247,0)</f>
        <v>0</v>
      </c>
      <c r="BI247" s="158">
        <f>IF(N247="nulová",J247,0)</f>
        <v>0</v>
      </c>
      <c r="BJ247" s="19" t="s">
        <v>88</v>
      </c>
      <c r="BK247" s="158">
        <f>ROUND(I247*H247,2)</f>
        <v>0</v>
      </c>
      <c r="BL247" s="19" t="s">
        <v>198</v>
      </c>
      <c r="BM247" s="157" t="s">
        <v>1278</v>
      </c>
    </row>
    <row r="248" spans="1:47" s="2" customFormat="1" ht="18">
      <c r="A248" s="35"/>
      <c r="B248" s="36"/>
      <c r="C248" s="35"/>
      <c r="D248" s="160" t="s">
        <v>229</v>
      </c>
      <c r="E248" s="35"/>
      <c r="F248" s="176" t="s">
        <v>1279</v>
      </c>
      <c r="G248" s="35"/>
      <c r="H248" s="35"/>
      <c r="I248" s="177"/>
      <c r="J248" s="35"/>
      <c r="K248" s="35"/>
      <c r="L248" s="36"/>
      <c r="M248" s="178"/>
      <c r="N248" s="179"/>
      <c r="O248" s="56"/>
      <c r="P248" s="56"/>
      <c r="Q248" s="56"/>
      <c r="R248" s="56"/>
      <c r="S248" s="56"/>
      <c r="T248" s="57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9" t="s">
        <v>229</v>
      </c>
      <c r="AU248" s="19" t="s">
        <v>22</v>
      </c>
    </row>
    <row r="249" spans="2:51" s="13" customFormat="1" ht="10">
      <c r="B249" s="159"/>
      <c r="D249" s="160" t="s">
        <v>200</v>
      </c>
      <c r="E249" s="161" t="s">
        <v>3</v>
      </c>
      <c r="F249" s="162" t="s">
        <v>1280</v>
      </c>
      <c r="H249" s="163">
        <v>9.891</v>
      </c>
      <c r="I249" s="164"/>
      <c r="L249" s="159"/>
      <c r="M249" s="165"/>
      <c r="N249" s="166"/>
      <c r="O249" s="166"/>
      <c r="P249" s="166"/>
      <c r="Q249" s="166"/>
      <c r="R249" s="166"/>
      <c r="S249" s="166"/>
      <c r="T249" s="167"/>
      <c r="AT249" s="161" t="s">
        <v>200</v>
      </c>
      <c r="AU249" s="161" t="s">
        <v>22</v>
      </c>
      <c r="AV249" s="13" t="s">
        <v>22</v>
      </c>
      <c r="AW249" s="13" t="s">
        <v>41</v>
      </c>
      <c r="AX249" s="13" t="s">
        <v>88</v>
      </c>
      <c r="AY249" s="161" t="s">
        <v>191</v>
      </c>
    </row>
    <row r="250" spans="1:65" s="2" customFormat="1" ht="14.4" customHeight="1">
      <c r="A250" s="35"/>
      <c r="B250" s="145"/>
      <c r="C250" s="146" t="s">
        <v>1281</v>
      </c>
      <c r="D250" s="146" t="s">
        <v>193</v>
      </c>
      <c r="E250" s="147" t="s">
        <v>1282</v>
      </c>
      <c r="F250" s="148" t="s">
        <v>1283</v>
      </c>
      <c r="G250" s="149" t="s">
        <v>391</v>
      </c>
      <c r="H250" s="150">
        <v>20</v>
      </c>
      <c r="I250" s="151"/>
      <c r="J250" s="152">
        <f>ROUND(I250*H250,2)</f>
        <v>0</v>
      </c>
      <c r="K250" s="148" t="s">
        <v>197</v>
      </c>
      <c r="L250" s="36"/>
      <c r="M250" s="153" t="s">
        <v>3</v>
      </c>
      <c r="N250" s="154" t="s">
        <v>52</v>
      </c>
      <c r="O250" s="56"/>
      <c r="P250" s="155">
        <f>O250*H250</f>
        <v>0</v>
      </c>
      <c r="Q250" s="155">
        <v>0.21734</v>
      </c>
      <c r="R250" s="155">
        <f>Q250*H250</f>
        <v>4.3468</v>
      </c>
      <c r="S250" s="155">
        <v>0</v>
      </c>
      <c r="T250" s="156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57" t="s">
        <v>198</v>
      </c>
      <c r="AT250" s="157" t="s">
        <v>193</v>
      </c>
      <c r="AU250" s="157" t="s">
        <v>22</v>
      </c>
      <c r="AY250" s="19" t="s">
        <v>191</v>
      </c>
      <c r="BE250" s="158">
        <f>IF(N250="základní",J250,0)</f>
        <v>0</v>
      </c>
      <c r="BF250" s="158">
        <f>IF(N250="snížená",J250,0)</f>
        <v>0</v>
      </c>
      <c r="BG250" s="158">
        <f>IF(N250="zákl. přenesená",J250,0)</f>
        <v>0</v>
      </c>
      <c r="BH250" s="158">
        <f>IF(N250="sníž. přenesená",J250,0)</f>
        <v>0</v>
      </c>
      <c r="BI250" s="158">
        <f>IF(N250="nulová",J250,0)</f>
        <v>0</v>
      </c>
      <c r="BJ250" s="19" t="s">
        <v>88</v>
      </c>
      <c r="BK250" s="158">
        <f>ROUND(I250*H250,2)</f>
        <v>0</v>
      </c>
      <c r="BL250" s="19" t="s">
        <v>198</v>
      </c>
      <c r="BM250" s="157" t="s">
        <v>1284</v>
      </c>
    </row>
    <row r="251" spans="1:65" s="2" customFormat="1" ht="14.4" customHeight="1">
      <c r="A251" s="35"/>
      <c r="B251" s="145"/>
      <c r="C251" s="180" t="s">
        <v>1285</v>
      </c>
      <c r="D251" s="180" t="s">
        <v>264</v>
      </c>
      <c r="E251" s="181" t="s">
        <v>1286</v>
      </c>
      <c r="F251" s="182" t="s">
        <v>1287</v>
      </c>
      <c r="G251" s="183" t="s">
        <v>391</v>
      </c>
      <c r="H251" s="184">
        <v>20</v>
      </c>
      <c r="I251" s="185"/>
      <c r="J251" s="186">
        <f>ROUND(I251*H251,2)</f>
        <v>0</v>
      </c>
      <c r="K251" s="182" t="s">
        <v>197</v>
      </c>
      <c r="L251" s="187"/>
      <c r="M251" s="188" t="s">
        <v>3</v>
      </c>
      <c r="N251" s="189" t="s">
        <v>52</v>
      </c>
      <c r="O251" s="56"/>
      <c r="P251" s="155">
        <f>O251*H251</f>
        <v>0</v>
      </c>
      <c r="Q251" s="155">
        <v>0.12</v>
      </c>
      <c r="R251" s="155">
        <f>Q251*H251</f>
        <v>2.4</v>
      </c>
      <c r="S251" s="155">
        <v>0</v>
      </c>
      <c r="T251" s="15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57" t="s">
        <v>244</v>
      </c>
      <c r="AT251" s="157" t="s">
        <v>264</v>
      </c>
      <c r="AU251" s="157" t="s">
        <v>22</v>
      </c>
      <c r="AY251" s="19" t="s">
        <v>191</v>
      </c>
      <c r="BE251" s="158">
        <f>IF(N251="základní",J251,0)</f>
        <v>0</v>
      </c>
      <c r="BF251" s="158">
        <f>IF(N251="snížená",J251,0)</f>
        <v>0</v>
      </c>
      <c r="BG251" s="158">
        <f>IF(N251="zákl. přenesená",J251,0)</f>
        <v>0</v>
      </c>
      <c r="BH251" s="158">
        <f>IF(N251="sníž. přenesená",J251,0)</f>
        <v>0</v>
      </c>
      <c r="BI251" s="158">
        <f>IF(N251="nulová",J251,0)</f>
        <v>0</v>
      </c>
      <c r="BJ251" s="19" t="s">
        <v>88</v>
      </c>
      <c r="BK251" s="158">
        <f>ROUND(I251*H251,2)</f>
        <v>0</v>
      </c>
      <c r="BL251" s="19" t="s">
        <v>198</v>
      </c>
      <c r="BM251" s="157" t="s">
        <v>1288</v>
      </c>
    </row>
    <row r="252" spans="1:65" s="2" customFormat="1" ht="14.4" customHeight="1">
      <c r="A252" s="35"/>
      <c r="B252" s="145"/>
      <c r="C252" s="146" t="s">
        <v>1289</v>
      </c>
      <c r="D252" s="146" t="s">
        <v>193</v>
      </c>
      <c r="E252" s="147" t="s">
        <v>1290</v>
      </c>
      <c r="F252" s="148" t="s">
        <v>1291</v>
      </c>
      <c r="G252" s="149" t="s">
        <v>208</v>
      </c>
      <c r="H252" s="150">
        <v>109.89</v>
      </c>
      <c r="I252" s="151"/>
      <c r="J252" s="152">
        <f>ROUND(I252*H252,2)</f>
        <v>0</v>
      </c>
      <c r="K252" s="148" t="s">
        <v>197</v>
      </c>
      <c r="L252" s="36"/>
      <c r="M252" s="153" t="s">
        <v>3</v>
      </c>
      <c r="N252" s="154" t="s">
        <v>52</v>
      </c>
      <c r="O252" s="56"/>
      <c r="P252" s="155">
        <f>O252*H252</f>
        <v>0</v>
      </c>
      <c r="Q252" s="155">
        <v>2.25634</v>
      </c>
      <c r="R252" s="155">
        <f>Q252*H252</f>
        <v>247.94920259999998</v>
      </c>
      <c r="S252" s="155">
        <v>0</v>
      </c>
      <c r="T252" s="15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57" t="s">
        <v>198</v>
      </c>
      <c r="AT252" s="157" t="s">
        <v>193</v>
      </c>
      <c r="AU252" s="157" t="s">
        <v>22</v>
      </c>
      <c r="AY252" s="19" t="s">
        <v>191</v>
      </c>
      <c r="BE252" s="158">
        <f>IF(N252="základní",J252,0)</f>
        <v>0</v>
      </c>
      <c r="BF252" s="158">
        <f>IF(N252="snížená",J252,0)</f>
        <v>0</v>
      </c>
      <c r="BG252" s="158">
        <f>IF(N252="zákl. přenesená",J252,0)</f>
        <v>0</v>
      </c>
      <c r="BH252" s="158">
        <f>IF(N252="sníž. přenesená",J252,0)</f>
        <v>0</v>
      </c>
      <c r="BI252" s="158">
        <f>IF(N252="nulová",J252,0)</f>
        <v>0</v>
      </c>
      <c r="BJ252" s="19" t="s">
        <v>88</v>
      </c>
      <c r="BK252" s="158">
        <f>ROUND(I252*H252,2)</f>
        <v>0</v>
      </c>
      <c r="BL252" s="19" t="s">
        <v>198</v>
      </c>
      <c r="BM252" s="157" t="s">
        <v>1292</v>
      </c>
    </row>
    <row r="253" spans="1:47" s="2" customFormat="1" ht="18">
      <c r="A253" s="35"/>
      <c r="B253" s="36"/>
      <c r="C253" s="35"/>
      <c r="D253" s="160" t="s">
        <v>229</v>
      </c>
      <c r="E253" s="35"/>
      <c r="F253" s="176" t="s">
        <v>1293</v>
      </c>
      <c r="G253" s="35"/>
      <c r="H253" s="35"/>
      <c r="I253" s="177"/>
      <c r="J253" s="35"/>
      <c r="K253" s="35"/>
      <c r="L253" s="36"/>
      <c r="M253" s="178"/>
      <c r="N253" s="179"/>
      <c r="O253" s="56"/>
      <c r="P253" s="56"/>
      <c r="Q253" s="56"/>
      <c r="R253" s="56"/>
      <c r="S253" s="56"/>
      <c r="T253" s="57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9" t="s">
        <v>229</v>
      </c>
      <c r="AU253" s="19" t="s">
        <v>22</v>
      </c>
    </row>
    <row r="254" spans="2:51" s="13" customFormat="1" ht="10">
      <c r="B254" s="159"/>
      <c r="D254" s="160" t="s">
        <v>200</v>
      </c>
      <c r="E254" s="161" t="s">
        <v>3</v>
      </c>
      <c r="F254" s="162" t="s">
        <v>1294</v>
      </c>
      <c r="H254" s="163">
        <v>109.89</v>
      </c>
      <c r="I254" s="164"/>
      <c r="L254" s="159"/>
      <c r="M254" s="165"/>
      <c r="N254" s="166"/>
      <c r="O254" s="166"/>
      <c r="P254" s="166"/>
      <c r="Q254" s="166"/>
      <c r="R254" s="166"/>
      <c r="S254" s="166"/>
      <c r="T254" s="167"/>
      <c r="AT254" s="161" t="s">
        <v>200</v>
      </c>
      <c r="AU254" s="161" t="s">
        <v>22</v>
      </c>
      <c r="AV254" s="13" t="s">
        <v>22</v>
      </c>
      <c r="AW254" s="13" t="s">
        <v>41</v>
      </c>
      <c r="AX254" s="13" t="s">
        <v>88</v>
      </c>
      <c r="AY254" s="161" t="s">
        <v>191</v>
      </c>
    </row>
    <row r="255" spans="1:65" s="2" customFormat="1" ht="14.4" customHeight="1">
      <c r="A255" s="35"/>
      <c r="B255" s="145"/>
      <c r="C255" s="146" t="s">
        <v>1295</v>
      </c>
      <c r="D255" s="146" t="s">
        <v>193</v>
      </c>
      <c r="E255" s="147" t="s">
        <v>1296</v>
      </c>
      <c r="F255" s="148" t="s">
        <v>1297</v>
      </c>
      <c r="G255" s="149" t="s">
        <v>252</v>
      </c>
      <c r="H255" s="150">
        <v>0.098</v>
      </c>
      <c r="I255" s="151"/>
      <c r="J255" s="152">
        <f>ROUND(I255*H255,2)</f>
        <v>0</v>
      </c>
      <c r="K255" s="148" t="s">
        <v>197</v>
      </c>
      <c r="L255" s="36"/>
      <c r="M255" s="153" t="s">
        <v>3</v>
      </c>
      <c r="N255" s="154" t="s">
        <v>52</v>
      </c>
      <c r="O255" s="56"/>
      <c r="P255" s="155">
        <f>O255*H255</f>
        <v>0</v>
      </c>
      <c r="Q255" s="155">
        <v>0.8554</v>
      </c>
      <c r="R255" s="155">
        <f>Q255*H255</f>
        <v>0.0838292</v>
      </c>
      <c r="S255" s="155">
        <v>0</v>
      </c>
      <c r="T255" s="15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57" t="s">
        <v>198</v>
      </c>
      <c r="AT255" s="157" t="s">
        <v>193</v>
      </c>
      <c r="AU255" s="157" t="s">
        <v>22</v>
      </c>
      <c r="AY255" s="19" t="s">
        <v>191</v>
      </c>
      <c r="BE255" s="158">
        <f>IF(N255="základní",J255,0)</f>
        <v>0</v>
      </c>
      <c r="BF255" s="158">
        <f>IF(N255="snížená",J255,0)</f>
        <v>0</v>
      </c>
      <c r="BG255" s="158">
        <f>IF(N255="zákl. přenesená",J255,0)</f>
        <v>0</v>
      </c>
      <c r="BH255" s="158">
        <f>IF(N255="sníž. přenesená",J255,0)</f>
        <v>0</v>
      </c>
      <c r="BI255" s="158">
        <f>IF(N255="nulová",J255,0)</f>
        <v>0</v>
      </c>
      <c r="BJ255" s="19" t="s">
        <v>88</v>
      </c>
      <c r="BK255" s="158">
        <f>ROUND(I255*H255,2)</f>
        <v>0</v>
      </c>
      <c r="BL255" s="19" t="s">
        <v>198</v>
      </c>
      <c r="BM255" s="157" t="s">
        <v>1298</v>
      </c>
    </row>
    <row r="256" spans="2:51" s="13" customFormat="1" ht="10">
      <c r="B256" s="159"/>
      <c r="D256" s="160" t="s">
        <v>200</v>
      </c>
      <c r="E256" s="161" t="s">
        <v>3</v>
      </c>
      <c r="F256" s="162" t="s">
        <v>1299</v>
      </c>
      <c r="H256" s="163">
        <v>0.098</v>
      </c>
      <c r="I256" s="164"/>
      <c r="L256" s="159"/>
      <c r="M256" s="165"/>
      <c r="N256" s="166"/>
      <c r="O256" s="166"/>
      <c r="P256" s="166"/>
      <c r="Q256" s="166"/>
      <c r="R256" s="166"/>
      <c r="S256" s="166"/>
      <c r="T256" s="167"/>
      <c r="AT256" s="161" t="s">
        <v>200</v>
      </c>
      <c r="AU256" s="161" t="s">
        <v>22</v>
      </c>
      <c r="AV256" s="13" t="s">
        <v>22</v>
      </c>
      <c r="AW256" s="13" t="s">
        <v>41</v>
      </c>
      <c r="AX256" s="13" t="s">
        <v>88</v>
      </c>
      <c r="AY256" s="161" t="s">
        <v>191</v>
      </c>
    </row>
    <row r="257" spans="2:63" s="12" customFormat="1" ht="22.75" customHeight="1">
      <c r="B257" s="132"/>
      <c r="D257" s="133" t="s">
        <v>80</v>
      </c>
      <c r="E257" s="143" t="s">
        <v>249</v>
      </c>
      <c r="F257" s="143" t="s">
        <v>387</v>
      </c>
      <c r="I257" s="135"/>
      <c r="J257" s="144">
        <f>BK257</f>
        <v>0</v>
      </c>
      <c r="L257" s="132"/>
      <c r="M257" s="137"/>
      <c r="N257" s="138"/>
      <c r="O257" s="138"/>
      <c r="P257" s="139">
        <f>SUM(P258:P270)</f>
        <v>0</v>
      </c>
      <c r="Q257" s="138"/>
      <c r="R257" s="139">
        <f>SUM(R258:R270)</f>
        <v>0.73764339</v>
      </c>
      <c r="S257" s="138"/>
      <c r="T257" s="140">
        <f>SUM(T258:T270)</f>
        <v>0.43896</v>
      </c>
      <c r="AR257" s="133" t="s">
        <v>88</v>
      </c>
      <c r="AT257" s="141" t="s">
        <v>80</v>
      </c>
      <c r="AU257" s="141" t="s">
        <v>88</v>
      </c>
      <c r="AY257" s="133" t="s">
        <v>191</v>
      </c>
      <c r="BK257" s="142">
        <f>SUM(BK258:BK270)</f>
        <v>0</v>
      </c>
    </row>
    <row r="258" spans="1:65" s="2" customFormat="1" ht="14.4" customHeight="1">
      <c r="A258" s="35"/>
      <c r="B258" s="145"/>
      <c r="C258" s="146" t="s">
        <v>1300</v>
      </c>
      <c r="D258" s="146" t="s">
        <v>193</v>
      </c>
      <c r="E258" s="147" t="s">
        <v>1301</v>
      </c>
      <c r="F258" s="148" t="s">
        <v>1302</v>
      </c>
      <c r="G258" s="149" t="s">
        <v>222</v>
      </c>
      <c r="H258" s="150">
        <v>7.64</v>
      </c>
      <c r="I258" s="151"/>
      <c r="J258" s="152">
        <f>ROUND(I258*H258,2)</f>
        <v>0</v>
      </c>
      <c r="K258" s="148" t="s">
        <v>197</v>
      </c>
      <c r="L258" s="36"/>
      <c r="M258" s="153" t="s">
        <v>3</v>
      </c>
      <c r="N258" s="154" t="s">
        <v>52</v>
      </c>
      <c r="O258" s="56"/>
      <c r="P258" s="155">
        <f>O258*H258</f>
        <v>0</v>
      </c>
      <c r="Q258" s="155">
        <v>0</v>
      </c>
      <c r="R258" s="155">
        <f>Q258*H258</f>
        <v>0</v>
      </c>
      <c r="S258" s="155">
        <v>0</v>
      </c>
      <c r="T258" s="15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57" t="s">
        <v>198</v>
      </c>
      <c r="AT258" s="157" t="s">
        <v>193</v>
      </c>
      <c r="AU258" s="157" t="s">
        <v>22</v>
      </c>
      <c r="AY258" s="19" t="s">
        <v>191</v>
      </c>
      <c r="BE258" s="158">
        <f>IF(N258="základní",J258,0)</f>
        <v>0</v>
      </c>
      <c r="BF258" s="158">
        <f>IF(N258="snížená",J258,0)</f>
        <v>0</v>
      </c>
      <c r="BG258" s="158">
        <f>IF(N258="zákl. přenesená",J258,0)</f>
        <v>0</v>
      </c>
      <c r="BH258" s="158">
        <f>IF(N258="sníž. přenesená",J258,0)</f>
        <v>0</v>
      </c>
      <c r="BI258" s="158">
        <f>IF(N258="nulová",J258,0)</f>
        <v>0</v>
      </c>
      <c r="BJ258" s="19" t="s">
        <v>88</v>
      </c>
      <c r="BK258" s="158">
        <f>ROUND(I258*H258,2)</f>
        <v>0</v>
      </c>
      <c r="BL258" s="19" t="s">
        <v>198</v>
      </c>
      <c r="BM258" s="157" t="s">
        <v>1303</v>
      </c>
    </row>
    <row r="259" spans="2:51" s="13" customFormat="1" ht="10">
      <c r="B259" s="159"/>
      <c r="D259" s="160" t="s">
        <v>200</v>
      </c>
      <c r="E259" s="161" t="s">
        <v>3</v>
      </c>
      <c r="F259" s="162" t="s">
        <v>1304</v>
      </c>
      <c r="H259" s="163">
        <v>7.64</v>
      </c>
      <c r="I259" s="164"/>
      <c r="L259" s="159"/>
      <c r="M259" s="165"/>
      <c r="N259" s="166"/>
      <c r="O259" s="166"/>
      <c r="P259" s="166"/>
      <c r="Q259" s="166"/>
      <c r="R259" s="166"/>
      <c r="S259" s="166"/>
      <c r="T259" s="167"/>
      <c r="AT259" s="161" t="s">
        <v>200</v>
      </c>
      <c r="AU259" s="161" t="s">
        <v>22</v>
      </c>
      <c r="AV259" s="13" t="s">
        <v>22</v>
      </c>
      <c r="AW259" s="13" t="s">
        <v>41</v>
      </c>
      <c r="AX259" s="13" t="s">
        <v>88</v>
      </c>
      <c r="AY259" s="161" t="s">
        <v>191</v>
      </c>
    </row>
    <row r="260" spans="1:65" s="2" customFormat="1" ht="24.15" customHeight="1">
      <c r="A260" s="35"/>
      <c r="B260" s="145"/>
      <c r="C260" s="146" t="s">
        <v>1305</v>
      </c>
      <c r="D260" s="146" t="s">
        <v>193</v>
      </c>
      <c r="E260" s="147" t="s">
        <v>1306</v>
      </c>
      <c r="F260" s="148" t="s">
        <v>1307</v>
      </c>
      <c r="G260" s="149" t="s">
        <v>208</v>
      </c>
      <c r="H260" s="150">
        <v>0.283</v>
      </c>
      <c r="I260" s="151"/>
      <c r="J260" s="152">
        <f>ROUND(I260*H260,2)</f>
        <v>0</v>
      </c>
      <c r="K260" s="148" t="s">
        <v>197</v>
      </c>
      <c r="L260" s="36"/>
      <c r="M260" s="153" t="s">
        <v>3</v>
      </c>
      <c r="N260" s="154" t="s">
        <v>52</v>
      </c>
      <c r="O260" s="56"/>
      <c r="P260" s="155">
        <f>O260*H260</f>
        <v>0</v>
      </c>
      <c r="Q260" s="155">
        <v>2.57913</v>
      </c>
      <c r="R260" s="155">
        <f>Q260*H260</f>
        <v>0.72989379</v>
      </c>
      <c r="S260" s="155">
        <v>0</v>
      </c>
      <c r="T260" s="15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57" t="s">
        <v>198</v>
      </c>
      <c r="AT260" s="157" t="s">
        <v>193</v>
      </c>
      <c r="AU260" s="157" t="s">
        <v>22</v>
      </c>
      <c r="AY260" s="19" t="s">
        <v>191</v>
      </c>
      <c r="BE260" s="158">
        <f>IF(N260="základní",J260,0)</f>
        <v>0</v>
      </c>
      <c r="BF260" s="158">
        <f>IF(N260="snížená",J260,0)</f>
        <v>0</v>
      </c>
      <c r="BG260" s="158">
        <f>IF(N260="zákl. přenesená",J260,0)</f>
        <v>0</v>
      </c>
      <c r="BH260" s="158">
        <f>IF(N260="sníž. přenesená",J260,0)</f>
        <v>0</v>
      </c>
      <c r="BI260" s="158">
        <f>IF(N260="nulová",J260,0)</f>
        <v>0</v>
      </c>
      <c r="BJ260" s="19" t="s">
        <v>88</v>
      </c>
      <c r="BK260" s="158">
        <f>ROUND(I260*H260,2)</f>
        <v>0</v>
      </c>
      <c r="BL260" s="19" t="s">
        <v>198</v>
      </c>
      <c r="BM260" s="157" t="s">
        <v>1308</v>
      </c>
    </row>
    <row r="261" spans="1:47" s="2" customFormat="1" ht="18">
      <c r="A261" s="35"/>
      <c r="B261" s="36"/>
      <c r="C261" s="35"/>
      <c r="D261" s="160" t="s">
        <v>229</v>
      </c>
      <c r="E261" s="35"/>
      <c r="F261" s="176" t="s">
        <v>1309</v>
      </c>
      <c r="G261" s="35"/>
      <c r="H261" s="35"/>
      <c r="I261" s="177"/>
      <c r="J261" s="35"/>
      <c r="K261" s="35"/>
      <c r="L261" s="36"/>
      <c r="M261" s="178"/>
      <c r="N261" s="179"/>
      <c r="O261" s="56"/>
      <c r="P261" s="56"/>
      <c r="Q261" s="56"/>
      <c r="R261" s="56"/>
      <c r="S261" s="56"/>
      <c r="T261" s="57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9" t="s">
        <v>229</v>
      </c>
      <c r="AU261" s="19" t="s">
        <v>22</v>
      </c>
    </row>
    <row r="262" spans="2:51" s="13" customFormat="1" ht="10">
      <c r="B262" s="159"/>
      <c r="D262" s="160" t="s">
        <v>200</v>
      </c>
      <c r="E262" s="161" t="s">
        <v>3</v>
      </c>
      <c r="F262" s="162" t="s">
        <v>1310</v>
      </c>
      <c r="H262" s="163">
        <v>0.283</v>
      </c>
      <c r="I262" s="164"/>
      <c r="L262" s="159"/>
      <c r="M262" s="165"/>
      <c r="N262" s="166"/>
      <c r="O262" s="166"/>
      <c r="P262" s="166"/>
      <c r="Q262" s="166"/>
      <c r="R262" s="166"/>
      <c r="S262" s="166"/>
      <c r="T262" s="167"/>
      <c r="AT262" s="161" t="s">
        <v>200</v>
      </c>
      <c r="AU262" s="161" t="s">
        <v>22</v>
      </c>
      <c r="AV262" s="13" t="s">
        <v>22</v>
      </c>
      <c r="AW262" s="13" t="s">
        <v>41</v>
      </c>
      <c r="AX262" s="13" t="s">
        <v>88</v>
      </c>
      <c r="AY262" s="161" t="s">
        <v>191</v>
      </c>
    </row>
    <row r="263" spans="1:65" s="2" customFormat="1" ht="24.15" customHeight="1">
      <c r="A263" s="35"/>
      <c r="B263" s="145"/>
      <c r="C263" s="146" t="s">
        <v>1311</v>
      </c>
      <c r="D263" s="146" t="s">
        <v>193</v>
      </c>
      <c r="E263" s="147" t="s">
        <v>1312</v>
      </c>
      <c r="F263" s="148" t="s">
        <v>1313</v>
      </c>
      <c r="G263" s="149" t="s">
        <v>222</v>
      </c>
      <c r="H263" s="150">
        <v>1.32</v>
      </c>
      <c r="I263" s="151"/>
      <c r="J263" s="152">
        <f>ROUND(I263*H263,2)</f>
        <v>0</v>
      </c>
      <c r="K263" s="148" t="s">
        <v>197</v>
      </c>
      <c r="L263" s="36"/>
      <c r="M263" s="153" t="s">
        <v>3</v>
      </c>
      <c r="N263" s="154" t="s">
        <v>52</v>
      </c>
      <c r="O263" s="56"/>
      <c r="P263" s="155">
        <f>O263*H263</f>
        <v>0</v>
      </c>
      <c r="Q263" s="155">
        <v>0.00232</v>
      </c>
      <c r="R263" s="155">
        <f>Q263*H263</f>
        <v>0.0030624000000000003</v>
      </c>
      <c r="S263" s="155">
        <v>0.101</v>
      </c>
      <c r="T263" s="156">
        <f>S263*H263</f>
        <v>0.13332000000000002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57" t="s">
        <v>198</v>
      </c>
      <c r="AT263" s="157" t="s">
        <v>193</v>
      </c>
      <c r="AU263" s="157" t="s">
        <v>22</v>
      </c>
      <c r="AY263" s="19" t="s">
        <v>191</v>
      </c>
      <c r="BE263" s="158">
        <f>IF(N263="základní",J263,0)</f>
        <v>0</v>
      </c>
      <c r="BF263" s="158">
        <f>IF(N263="snížená",J263,0)</f>
        <v>0</v>
      </c>
      <c r="BG263" s="158">
        <f>IF(N263="zákl. přenesená",J263,0)</f>
        <v>0</v>
      </c>
      <c r="BH263" s="158">
        <f>IF(N263="sníž. přenesená",J263,0)</f>
        <v>0</v>
      </c>
      <c r="BI263" s="158">
        <f>IF(N263="nulová",J263,0)</f>
        <v>0</v>
      </c>
      <c r="BJ263" s="19" t="s">
        <v>88</v>
      </c>
      <c r="BK263" s="158">
        <f>ROUND(I263*H263,2)</f>
        <v>0</v>
      </c>
      <c r="BL263" s="19" t="s">
        <v>198</v>
      </c>
      <c r="BM263" s="157" t="s">
        <v>1314</v>
      </c>
    </row>
    <row r="264" spans="2:51" s="13" customFormat="1" ht="10">
      <c r="B264" s="159"/>
      <c r="D264" s="160" t="s">
        <v>200</v>
      </c>
      <c r="E264" s="161" t="s">
        <v>3</v>
      </c>
      <c r="F264" s="162" t="s">
        <v>1315</v>
      </c>
      <c r="H264" s="163">
        <v>1.32</v>
      </c>
      <c r="I264" s="164"/>
      <c r="L264" s="159"/>
      <c r="M264" s="165"/>
      <c r="N264" s="166"/>
      <c r="O264" s="166"/>
      <c r="P264" s="166"/>
      <c r="Q264" s="166"/>
      <c r="R264" s="166"/>
      <c r="S264" s="166"/>
      <c r="T264" s="167"/>
      <c r="AT264" s="161" t="s">
        <v>200</v>
      </c>
      <c r="AU264" s="161" t="s">
        <v>22</v>
      </c>
      <c r="AV264" s="13" t="s">
        <v>22</v>
      </c>
      <c r="AW264" s="13" t="s">
        <v>41</v>
      </c>
      <c r="AX264" s="13" t="s">
        <v>88</v>
      </c>
      <c r="AY264" s="161" t="s">
        <v>191</v>
      </c>
    </row>
    <row r="265" spans="1:65" s="2" customFormat="1" ht="24.15" customHeight="1">
      <c r="A265" s="35"/>
      <c r="B265" s="145"/>
      <c r="C265" s="146" t="s">
        <v>1316</v>
      </c>
      <c r="D265" s="146" t="s">
        <v>193</v>
      </c>
      <c r="E265" s="147" t="s">
        <v>1317</v>
      </c>
      <c r="F265" s="148" t="s">
        <v>1318</v>
      </c>
      <c r="G265" s="149" t="s">
        <v>222</v>
      </c>
      <c r="H265" s="150">
        <v>1.08</v>
      </c>
      <c r="I265" s="151"/>
      <c r="J265" s="152">
        <f>ROUND(I265*H265,2)</f>
        <v>0</v>
      </c>
      <c r="K265" s="148" t="s">
        <v>197</v>
      </c>
      <c r="L265" s="36"/>
      <c r="M265" s="153" t="s">
        <v>3</v>
      </c>
      <c r="N265" s="154" t="s">
        <v>52</v>
      </c>
      <c r="O265" s="56"/>
      <c r="P265" s="155">
        <f>O265*H265</f>
        <v>0</v>
      </c>
      <c r="Q265" s="155">
        <v>0.00434</v>
      </c>
      <c r="R265" s="155">
        <f>Q265*H265</f>
        <v>0.004687200000000001</v>
      </c>
      <c r="S265" s="155">
        <v>0.283</v>
      </c>
      <c r="T265" s="156">
        <f>S265*H265</f>
        <v>0.30563999999999997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57" t="s">
        <v>198</v>
      </c>
      <c r="AT265" s="157" t="s">
        <v>193</v>
      </c>
      <c r="AU265" s="157" t="s">
        <v>22</v>
      </c>
      <c r="AY265" s="19" t="s">
        <v>191</v>
      </c>
      <c r="BE265" s="158">
        <f>IF(N265="základní",J265,0)</f>
        <v>0</v>
      </c>
      <c r="BF265" s="158">
        <f>IF(N265="snížená",J265,0)</f>
        <v>0</v>
      </c>
      <c r="BG265" s="158">
        <f>IF(N265="zákl. přenesená",J265,0)</f>
        <v>0</v>
      </c>
      <c r="BH265" s="158">
        <f>IF(N265="sníž. přenesená",J265,0)</f>
        <v>0</v>
      </c>
      <c r="BI265" s="158">
        <f>IF(N265="nulová",J265,0)</f>
        <v>0</v>
      </c>
      <c r="BJ265" s="19" t="s">
        <v>88</v>
      </c>
      <c r="BK265" s="158">
        <f>ROUND(I265*H265,2)</f>
        <v>0</v>
      </c>
      <c r="BL265" s="19" t="s">
        <v>198</v>
      </c>
      <c r="BM265" s="157" t="s">
        <v>1319</v>
      </c>
    </row>
    <row r="266" spans="2:51" s="13" customFormat="1" ht="10">
      <c r="B266" s="159"/>
      <c r="D266" s="160" t="s">
        <v>200</v>
      </c>
      <c r="E266" s="161" t="s">
        <v>3</v>
      </c>
      <c r="F266" s="162" t="s">
        <v>1320</v>
      </c>
      <c r="H266" s="163">
        <v>0.24</v>
      </c>
      <c r="I266" s="164"/>
      <c r="L266" s="159"/>
      <c r="M266" s="165"/>
      <c r="N266" s="166"/>
      <c r="O266" s="166"/>
      <c r="P266" s="166"/>
      <c r="Q266" s="166"/>
      <c r="R266" s="166"/>
      <c r="S266" s="166"/>
      <c r="T266" s="167"/>
      <c r="AT266" s="161" t="s">
        <v>200</v>
      </c>
      <c r="AU266" s="161" t="s">
        <v>22</v>
      </c>
      <c r="AV266" s="13" t="s">
        <v>22</v>
      </c>
      <c r="AW266" s="13" t="s">
        <v>41</v>
      </c>
      <c r="AX266" s="13" t="s">
        <v>81</v>
      </c>
      <c r="AY266" s="161" t="s">
        <v>191</v>
      </c>
    </row>
    <row r="267" spans="2:51" s="13" customFormat="1" ht="10">
      <c r="B267" s="159"/>
      <c r="D267" s="160" t="s">
        <v>200</v>
      </c>
      <c r="E267" s="161" t="s">
        <v>3</v>
      </c>
      <c r="F267" s="162" t="s">
        <v>1320</v>
      </c>
      <c r="H267" s="163">
        <v>0.24</v>
      </c>
      <c r="I267" s="164"/>
      <c r="L267" s="159"/>
      <c r="M267" s="165"/>
      <c r="N267" s="166"/>
      <c r="O267" s="166"/>
      <c r="P267" s="166"/>
      <c r="Q267" s="166"/>
      <c r="R267" s="166"/>
      <c r="S267" s="166"/>
      <c r="T267" s="167"/>
      <c r="AT267" s="161" t="s">
        <v>200</v>
      </c>
      <c r="AU267" s="161" t="s">
        <v>22</v>
      </c>
      <c r="AV267" s="13" t="s">
        <v>22</v>
      </c>
      <c r="AW267" s="13" t="s">
        <v>41</v>
      </c>
      <c r="AX267" s="13" t="s">
        <v>81</v>
      </c>
      <c r="AY267" s="161" t="s">
        <v>191</v>
      </c>
    </row>
    <row r="268" spans="2:51" s="13" customFormat="1" ht="10">
      <c r="B268" s="159"/>
      <c r="D268" s="160" t="s">
        <v>200</v>
      </c>
      <c r="E268" s="161" t="s">
        <v>3</v>
      </c>
      <c r="F268" s="162" t="s">
        <v>1321</v>
      </c>
      <c r="H268" s="163">
        <v>0.48</v>
      </c>
      <c r="I268" s="164"/>
      <c r="L268" s="159"/>
      <c r="M268" s="165"/>
      <c r="N268" s="166"/>
      <c r="O268" s="166"/>
      <c r="P268" s="166"/>
      <c r="Q268" s="166"/>
      <c r="R268" s="166"/>
      <c r="S268" s="166"/>
      <c r="T268" s="167"/>
      <c r="AT268" s="161" t="s">
        <v>200</v>
      </c>
      <c r="AU268" s="161" t="s">
        <v>22</v>
      </c>
      <c r="AV268" s="13" t="s">
        <v>22</v>
      </c>
      <c r="AW268" s="13" t="s">
        <v>41</v>
      </c>
      <c r="AX268" s="13" t="s">
        <v>81</v>
      </c>
      <c r="AY268" s="161" t="s">
        <v>191</v>
      </c>
    </row>
    <row r="269" spans="2:51" s="13" customFormat="1" ht="10">
      <c r="B269" s="159"/>
      <c r="D269" s="160" t="s">
        <v>200</v>
      </c>
      <c r="E269" s="161" t="s">
        <v>3</v>
      </c>
      <c r="F269" s="162" t="s">
        <v>1322</v>
      </c>
      <c r="H269" s="163">
        <v>0.12</v>
      </c>
      <c r="I269" s="164"/>
      <c r="L269" s="159"/>
      <c r="M269" s="165"/>
      <c r="N269" s="166"/>
      <c r="O269" s="166"/>
      <c r="P269" s="166"/>
      <c r="Q269" s="166"/>
      <c r="R269" s="166"/>
      <c r="S269" s="166"/>
      <c r="T269" s="167"/>
      <c r="AT269" s="161" t="s">
        <v>200</v>
      </c>
      <c r="AU269" s="161" t="s">
        <v>22</v>
      </c>
      <c r="AV269" s="13" t="s">
        <v>22</v>
      </c>
      <c r="AW269" s="13" t="s">
        <v>41</v>
      </c>
      <c r="AX269" s="13" t="s">
        <v>81</v>
      </c>
      <c r="AY269" s="161" t="s">
        <v>191</v>
      </c>
    </row>
    <row r="270" spans="2:51" s="14" customFormat="1" ht="10">
      <c r="B270" s="168"/>
      <c r="D270" s="160" t="s">
        <v>200</v>
      </c>
      <c r="E270" s="169" t="s">
        <v>3</v>
      </c>
      <c r="F270" s="170" t="s">
        <v>205</v>
      </c>
      <c r="H270" s="171">
        <v>1.08</v>
      </c>
      <c r="I270" s="172"/>
      <c r="L270" s="168"/>
      <c r="M270" s="173"/>
      <c r="N270" s="174"/>
      <c r="O270" s="174"/>
      <c r="P270" s="174"/>
      <c r="Q270" s="174"/>
      <c r="R270" s="174"/>
      <c r="S270" s="174"/>
      <c r="T270" s="175"/>
      <c r="AT270" s="169" t="s">
        <v>200</v>
      </c>
      <c r="AU270" s="169" t="s">
        <v>22</v>
      </c>
      <c r="AV270" s="14" t="s">
        <v>198</v>
      </c>
      <c r="AW270" s="14" t="s">
        <v>41</v>
      </c>
      <c r="AX270" s="14" t="s">
        <v>88</v>
      </c>
      <c r="AY270" s="169" t="s">
        <v>191</v>
      </c>
    </row>
    <row r="271" spans="2:63" s="12" customFormat="1" ht="22.75" customHeight="1">
      <c r="B271" s="132"/>
      <c r="D271" s="133" t="s">
        <v>80</v>
      </c>
      <c r="E271" s="143" t="s">
        <v>1323</v>
      </c>
      <c r="F271" s="143" t="s">
        <v>1324</v>
      </c>
      <c r="I271" s="135"/>
      <c r="J271" s="144">
        <f>BK271</f>
        <v>0</v>
      </c>
      <c r="L271" s="132"/>
      <c r="M271" s="137"/>
      <c r="N271" s="138"/>
      <c r="O271" s="138"/>
      <c r="P271" s="139">
        <f>SUM(P272:P281)</f>
        <v>0</v>
      </c>
      <c r="Q271" s="138"/>
      <c r="R271" s="139">
        <f>SUM(R272:R281)</f>
        <v>0</v>
      </c>
      <c r="S271" s="138"/>
      <c r="T271" s="140">
        <f>SUM(T272:T281)</f>
        <v>0</v>
      </c>
      <c r="AR271" s="133" t="s">
        <v>88</v>
      </c>
      <c r="AT271" s="141" t="s">
        <v>80</v>
      </c>
      <c r="AU271" s="141" t="s">
        <v>88</v>
      </c>
      <c r="AY271" s="133" t="s">
        <v>191</v>
      </c>
      <c r="BK271" s="142">
        <f>SUM(BK272:BK281)</f>
        <v>0</v>
      </c>
    </row>
    <row r="272" spans="1:65" s="2" customFormat="1" ht="24.15" customHeight="1">
      <c r="A272" s="35"/>
      <c r="B272" s="145"/>
      <c r="C272" s="146" t="s">
        <v>1325</v>
      </c>
      <c r="D272" s="146" t="s">
        <v>193</v>
      </c>
      <c r="E272" s="147" t="s">
        <v>1326</v>
      </c>
      <c r="F272" s="148" t="s">
        <v>1327</v>
      </c>
      <c r="G272" s="149" t="s">
        <v>252</v>
      </c>
      <c r="H272" s="150">
        <v>63.312</v>
      </c>
      <c r="I272" s="151"/>
      <c r="J272" s="152">
        <f>ROUND(I272*H272,2)</f>
        <v>0</v>
      </c>
      <c r="K272" s="148" t="s">
        <v>197</v>
      </c>
      <c r="L272" s="36"/>
      <c r="M272" s="153" t="s">
        <v>3</v>
      </c>
      <c r="N272" s="154" t="s">
        <v>52</v>
      </c>
      <c r="O272" s="56"/>
      <c r="P272" s="155">
        <f>O272*H272</f>
        <v>0</v>
      </c>
      <c r="Q272" s="155">
        <v>0</v>
      </c>
      <c r="R272" s="155">
        <f>Q272*H272</f>
        <v>0</v>
      </c>
      <c r="S272" s="155">
        <v>0</v>
      </c>
      <c r="T272" s="156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57" t="s">
        <v>198</v>
      </c>
      <c r="AT272" s="157" t="s">
        <v>193</v>
      </c>
      <c r="AU272" s="157" t="s">
        <v>22</v>
      </c>
      <c r="AY272" s="19" t="s">
        <v>191</v>
      </c>
      <c r="BE272" s="158">
        <f>IF(N272="základní",J272,0)</f>
        <v>0</v>
      </c>
      <c r="BF272" s="158">
        <f>IF(N272="snížená",J272,0)</f>
        <v>0</v>
      </c>
      <c r="BG272" s="158">
        <f>IF(N272="zákl. přenesená",J272,0)</f>
        <v>0</v>
      </c>
      <c r="BH272" s="158">
        <f>IF(N272="sníž. přenesená",J272,0)</f>
        <v>0</v>
      </c>
      <c r="BI272" s="158">
        <f>IF(N272="nulová",J272,0)</f>
        <v>0</v>
      </c>
      <c r="BJ272" s="19" t="s">
        <v>88</v>
      </c>
      <c r="BK272" s="158">
        <f>ROUND(I272*H272,2)</f>
        <v>0</v>
      </c>
      <c r="BL272" s="19" t="s">
        <v>198</v>
      </c>
      <c r="BM272" s="157" t="s">
        <v>1328</v>
      </c>
    </row>
    <row r="273" spans="1:65" s="2" customFormat="1" ht="14.4" customHeight="1">
      <c r="A273" s="35"/>
      <c r="B273" s="145"/>
      <c r="C273" s="146" t="s">
        <v>1329</v>
      </c>
      <c r="D273" s="146" t="s">
        <v>193</v>
      </c>
      <c r="E273" s="147" t="s">
        <v>1330</v>
      </c>
      <c r="F273" s="148" t="s">
        <v>1331</v>
      </c>
      <c r="G273" s="149" t="s">
        <v>252</v>
      </c>
      <c r="H273" s="150">
        <v>63.312</v>
      </c>
      <c r="I273" s="151"/>
      <c r="J273" s="152">
        <f>ROUND(I273*H273,2)</f>
        <v>0</v>
      </c>
      <c r="K273" s="148" t="s">
        <v>197</v>
      </c>
      <c r="L273" s="36"/>
      <c r="M273" s="153" t="s">
        <v>3</v>
      </c>
      <c r="N273" s="154" t="s">
        <v>52</v>
      </c>
      <c r="O273" s="56"/>
      <c r="P273" s="155">
        <f>O273*H273</f>
        <v>0</v>
      </c>
      <c r="Q273" s="155">
        <v>0</v>
      </c>
      <c r="R273" s="155">
        <f>Q273*H273</f>
        <v>0</v>
      </c>
      <c r="S273" s="155">
        <v>0</v>
      </c>
      <c r="T273" s="15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57" t="s">
        <v>198</v>
      </c>
      <c r="AT273" s="157" t="s">
        <v>193</v>
      </c>
      <c r="AU273" s="157" t="s">
        <v>22</v>
      </c>
      <c r="AY273" s="19" t="s">
        <v>191</v>
      </c>
      <c r="BE273" s="158">
        <f>IF(N273="základní",J273,0)</f>
        <v>0</v>
      </c>
      <c r="BF273" s="158">
        <f>IF(N273="snížená",J273,0)</f>
        <v>0</v>
      </c>
      <c r="BG273" s="158">
        <f>IF(N273="zákl. přenesená",J273,0)</f>
        <v>0</v>
      </c>
      <c r="BH273" s="158">
        <f>IF(N273="sníž. přenesená",J273,0)</f>
        <v>0</v>
      </c>
      <c r="BI273" s="158">
        <f>IF(N273="nulová",J273,0)</f>
        <v>0</v>
      </c>
      <c r="BJ273" s="19" t="s">
        <v>88</v>
      </c>
      <c r="BK273" s="158">
        <f>ROUND(I273*H273,2)</f>
        <v>0</v>
      </c>
      <c r="BL273" s="19" t="s">
        <v>198</v>
      </c>
      <c r="BM273" s="157" t="s">
        <v>1332</v>
      </c>
    </row>
    <row r="274" spans="1:65" s="2" customFormat="1" ht="24.15" customHeight="1">
      <c r="A274" s="35"/>
      <c r="B274" s="145"/>
      <c r="C274" s="146" t="s">
        <v>1333</v>
      </c>
      <c r="D274" s="146" t="s">
        <v>193</v>
      </c>
      <c r="E274" s="147" t="s">
        <v>1334</v>
      </c>
      <c r="F274" s="148" t="s">
        <v>1335</v>
      </c>
      <c r="G274" s="149" t="s">
        <v>252</v>
      </c>
      <c r="H274" s="150">
        <v>316.56</v>
      </c>
      <c r="I274" s="151"/>
      <c r="J274" s="152">
        <f>ROUND(I274*H274,2)</f>
        <v>0</v>
      </c>
      <c r="K274" s="148" t="s">
        <v>197</v>
      </c>
      <c r="L274" s="36"/>
      <c r="M274" s="153" t="s">
        <v>3</v>
      </c>
      <c r="N274" s="154" t="s">
        <v>52</v>
      </c>
      <c r="O274" s="56"/>
      <c r="P274" s="155">
        <f>O274*H274</f>
        <v>0</v>
      </c>
      <c r="Q274" s="155">
        <v>0</v>
      </c>
      <c r="R274" s="155">
        <f>Q274*H274</f>
        <v>0</v>
      </c>
      <c r="S274" s="155">
        <v>0</v>
      </c>
      <c r="T274" s="156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57" t="s">
        <v>198</v>
      </c>
      <c r="AT274" s="157" t="s">
        <v>193</v>
      </c>
      <c r="AU274" s="157" t="s">
        <v>22</v>
      </c>
      <c r="AY274" s="19" t="s">
        <v>191</v>
      </c>
      <c r="BE274" s="158">
        <f>IF(N274="základní",J274,0)</f>
        <v>0</v>
      </c>
      <c r="BF274" s="158">
        <f>IF(N274="snížená",J274,0)</f>
        <v>0</v>
      </c>
      <c r="BG274" s="158">
        <f>IF(N274="zákl. přenesená",J274,0)</f>
        <v>0</v>
      </c>
      <c r="BH274" s="158">
        <f>IF(N274="sníž. přenesená",J274,0)</f>
        <v>0</v>
      </c>
      <c r="BI274" s="158">
        <f>IF(N274="nulová",J274,0)</f>
        <v>0</v>
      </c>
      <c r="BJ274" s="19" t="s">
        <v>88</v>
      </c>
      <c r="BK274" s="158">
        <f>ROUND(I274*H274,2)</f>
        <v>0</v>
      </c>
      <c r="BL274" s="19" t="s">
        <v>198</v>
      </c>
      <c r="BM274" s="157" t="s">
        <v>1336</v>
      </c>
    </row>
    <row r="275" spans="2:51" s="13" customFormat="1" ht="10">
      <c r="B275" s="159"/>
      <c r="D275" s="160" t="s">
        <v>200</v>
      </c>
      <c r="E275" s="161" t="s">
        <v>3</v>
      </c>
      <c r="F275" s="162" t="s">
        <v>1337</v>
      </c>
      <c r="H275" s="163">
        <v>316.56</v>
      </c>
      <c r="I275" s="164"/>
      <c r="L275" s="159"/>
      <c r="M275" s="165"/>
      <c r="N275" s="166"/>
      <c r="O275" s="166"/>
      <c r="P275" s="166"/>
      <c r="Q275" s="166"/>
      <c r="R275" s="166"/>
      <c r="S275" s="166"/>
      <c r="T275" s="167"/>
      <c r="AT275" s="161" t="s">
        <v>200</v>
      </c>
      <c r="AU275" s="161" t="s">
        <v>22</v>
      </c>
      <c r="AV275" s="13" t="s">
        <v>22</v>
      </c>
      <c r="AW275" s="13" t="s">
        <v>41</v>
      </c>
      <c r="AX275" s="13" t="s">
        <v>88</v>
      </c>
      <c r="AY275" s="161" t="s">
        <v>191</v>
      </c>
    </row>
    <row r="276" spans="1:65" s="2" customFormat="1" ht="24.15" customHeight="1">
      <c r="A276" s="35"/>
      <c r="B276" s="145"/>
      <c r="C276" s="146" t="s">
        <v>1338</v>
      </c>
      <c r="D276" s="146" t="s">
        <v>193</v>
      </c>
      <c r="E276" s="147" t="s">
        <v>1339</v>
      </c>
      <c r="F276" s="148" t="s">
        <v>251</v>
      </c>
      <c r="G276" s="149" t="s">
        <v>252</v>
      </c>
      <c r="H276" s="150">
        <v>2.855</v>
      </c>
      <c r="I276" s="151"/>
      <c r="J276" s="152">
        <f>ROUND(I276*H276,2)</f>
        <v>0</v>
      </c>
      <c r="K276" s="148" t="s">
        <v>197</v>
      </c>
      <c r="L276" s="36"/>
      <c r="M276" s="153" t="s">
        <v>3</v>
      </c>
      <c r="N276" s="154" t="s">
        <v>52</v>
      </c>
      <c r="O276" s="56"/>
      <c r="P276" s="155">
        <f>O276*H276</f>
        <v>0</v>
      </c>
      <c r="Q276" s="155">
        <v>0</v>
      </c>
      <c r="R276" s="155">
        <f>Q276*H276</f>
        <v>0</v>
      </c>
      <c r="S276" s="155">
        <v>0</v>
      </c>
      <c r="T276" s="156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57" t="s">
        <v>198</v>
      </c>
      <c r="AT276" s="157" t="s">
        <v>193</v>
      </c>
      <c r="AU276" s="157" t="s">
        <v>22</v>
      </c>
      <c r="AY276" s="19" t="s">
        <v>191</v>
      </c>
      <c r="BE276" s="158">
        <f>IF(N276="základní",J276,0)</f>
        <v>0</v>
      </c>
      <c r="BF276" s="158">
        <f>IF(N276="snížená",J276,0)</f>
        <v>0</v>
      </c>
      <c r="BG276" s="158">
        <f>IF(N276="zákl. přenesená",J276,0)</f>
        <v>0</v>
      </c>
      <c r="BH276" s="158">
        <f>IF(N276="sníž. přenesená",J276,0)</f>
        <v>0</v>
      </c>
      <c r="BI276" s="158">
        <f>IF(N276="nulová",J276,0)</f>
        <v>0</v>
      </c>
      <c r="BJ276" s="19" t="s">
        <v>88</v>
      </c>
      <c r="BK276" s="158">
        <f>ROUND(I276*H276,2)</f>
        <v>0</v>
      </c>
      <c r="BL276" s="19" t="s">
        <v>198</v>
      </c>
      <c r="BM276" s="157" t="s">
        <v>1340</v>
      </c>
    </row>
    <row r="277" spans="2:51" s="13" customFormat="1" ht="10">
      <c r="B277" s="159"/>
      <c r="D277" s="160" t="s">
        <v>200</v>
      </c>
      <c r="E277" s="161" t="s">
        <v>3</v>
      </c>
      <c r="F277" s="162" t="s">
        <v>1341</v>
      </c>
      <c r="H277" s="163">
        <v>2.855</v>
      </c>
      <c r="I277" s="164"/>
      <c r="L277" s="159"/>
      <c r="M277" s="165"/>
      <c r="N277" s="166"/>
      <c r="O277" s="166"/>
      <c r="P277" s="166"/>
      <c r="Q277" s="166"/>
      <c r="R277" s="166"/>
      <c r="S277" s="166"/>
      <c r="T277" s="167"/>
      <c r="AT277" s="161" t="s">
        <v>200</v>
      </c>
      <c r="AU277" s="161" t="s">
        <v>22</v>
      </c>
      <c r="AV277" s="13" t="s">
        <v>22</v>
      </c>
      <c r="AW277" s="13" t="s">
        <v>41</v>
      </c>
      <c r="AX277" s="13" t="s">
        <v>88</v>
      </c>
      <c r="AY277" s="161" t="s">
        <v>191</v>
      </c>
    </row>
    <row r="278" spans="1:65" s="2" customFormat="1" ht="24.15" customHeight="1">
      <c r="A278" s="35"/>
      <c r="B278" s="145"/>
      <c r="C278" s="146" t="s">
        <v>1342</v>
      </c>
      <c r="D278" s="146" t="s">
        <v>193</v>
      </c>
      <c r="E278" s="147" t="s">
        <v>1343</v>
      </c>
      <c r="F278" s="148" t="s">
        <v>1344</v>
      </c>
      <c r="G278" s="149" t="s">
        <v>252</v>
      </c>
      <c r="H278" s="150">
        <v>58.474</v>
      </c>
      <c r="I278" s="151"/>
      <c r="J278" s="152">
        <f>ROUND(I278*H278,2)</f>
        <v>0</v>
      </c>
      <c r="K278" s="148" t="s">
        <v>197</v>
      </c>
      <c r="L278" s="36"/>
      <c r="M278" s="153" t="s">
        <v>3</v>
      </c>
      <c r="N278" s="154" t="s">
        <v>52</v>
      </c>
      <c r="O278" s="56"/>
      <c r="P278" s="155">
        <f>O278*H278</f>
        <v>0</v>
      </c>
      <c r="Q278" s="155">
        <v>0</v>
      </c>
      <c r="R278" s="155">
        <f>Q278*H278</f>
        <v>0</v>
      </c>
      <c r="S278" s="155">
        <v>0</v>
      </c>
      <c r="T278" s="156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57" t="s">
        <v>198</v>
      </c>
      <c r="AT278" s="157" t="s">
        <v>193</v>
      </c>
      <c r="AU278" s="157" t="s">
        <v>22</v>
      </c>
      <c r="AY278" s="19" t="s">
        <v>191</v>
      </c>
      <c r="BE278" s="158">
        <f>IF(N278="základní",J278,0)</f>
        <v>0</v>
      </c>
      <c r="BF278" s="158">
        <f>IF(N278="snížená",J278,0)</f>
        <v>0</v>
      </c>
      <c r="BG278" s="158">
        <f>IF(N278="zákl. přenesená",J278,0)</f>
        <v>0</v>
      </c>
      <c r="BH278" s="158">
        <f>IF(N278="sníž. přenesená",J278,0)</f>
        <v>0</v>
      </c>
      <c r="BI278" s="158">
        <f>IF(N278="nulová",J278,0)</f>
        <v>0</v>
      </c>
      <c r="BJ278" s="19" t="s">
        <v>88</v>
      </c>
      <c r="BK278" s="158">
        <f>ROUND(I278*H278,2)</f>
        <v>0</v>
      </c>
      <c r="BL278" s="19" t="s">
        <v>198</v>
      </c>
      <c r="BM278" s="157" t="s">
        <v>1345</v>
      </c>
    </row>
    <row r="279" spans="2:51" s="13" customFormat="1" ht="10">
      <c r="B279" s="159"/>
      <c r="D279" s="160" t="s">
        <v>200</v>
      </c>
      <c r="E279" s="161" t="s">
        <v>3</v>
      </c>
      <c r="F279" s="162" t="s">
        <v>1346</v>
      </c>
      <c r="H279" s="163">
        <v>58.474</v>
      </c>
      <c r="I279" s="164"/>
      <c r="L279" s="159"/>
      <c r="M279" s="165"/>
      <c r="N279" s="166"/>
      <c r="O279" s="166"/>
      <c r="P279" s="166"/>
      <c r="Q279" s="166"/>
      <c r="R279" s="166"/>
      <c r="S279" s="166"/>
      <c r="T279" s="167"/>
      <c r="AT279" s="161" t="s">
        <v>200</v>
      </c>
      <c r="AU279" s="161" t="s">
        <v>22</v>
      </c>
      <c r="AV279" s="13" t="s">
        <v>22</v>
      </c>
      <c r="AW279" s="13" t="s">
        <v>41</v>
      </c>
      <c r="AX279" s="13" t="s">
        <v>88</v>
      </c>
      <c r="AY279" s="161" t="s">
        <v>191</v>
      </c>
    </row>
    <row r="280" spans="1:65" s="2" customFormat="1" ht="24.15" customHeight="1">
      <c r="A280" s="35"/>
      <c r="B280" s="145"/>
      <c r="C280" s="146" t="s">
        <v>1347</v>
      </c>
      <c r="D280" s="146" t="s">
        <v>193</v>
      </c>
      <c r="E280" s="147" t="s">
        <v>1348</v>
      </c>
      <c r="F280" s="148" t="s">
        <v>1349</v>
      </c>
      <c r="G280" s="149" t="s">
        <v>252</v>
      </c>
      <c r="H280" s="150">
        <v>2.043</v>
      </c>
      <c r="I280" s="151"/>
      <c r="J280" s="152">
        <f>ROUND(I280*H280,2)</f>
        <v>0</v>
      </c>
      <c r="K280" s="148" t="s">
        <v>197</v>
      </c>
      <c r="L280" s="36"/>
      <c r="M280" s="153" t="s">
        <v>3</v>
      </c>
      <c r="N280" s="154" t="s">
        <v>52</v>
      </c>
      <c r="O280" s="56"/>
      <c r="P280" s="155">
        <f>O280*H280</f>
        <v>0</v>
      </c>
      <c r="Q280" s="155">
        <v>0</v>
      </c>
      <c r="R280" s="155">
        <f>Q280*H280</f>
        <v>0</v>
      </c>
      <c r="S280" s="155">
        <v>0</v>
      </c>
      <c r="T280" s="156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57" t="s">
        <v>198</v>
      </c>
      <c r="AT280" s="157" t="s">
        <v>193</v>
      </c>
      <c r="AU280" s="157" t="s">
        <v>22</v>
      </c>
      <c r="AY280" s="19" t="s">
        <v>191</v>
      </c>
      <c r="BE280" s="158">
        <f>IF(N280="základní",J280,0)</f>
        <v>0</v>
      </c>
      <c r="BF280" s="158">
        <f>IF(N280="snížená",J280,0)</f>
        <v>0</v>
      </c>
      <c r="BG280" s="158">
        <f>IF(N280="zákl. přenesená",J280,0)</f>
        <v>0</v>
      </c>
      <c r="BH280" s="158">
        <f>IF(N280="sníž. přenesená",J280,0)</f>
        <v>0</v>
      </c>
      <c r="BI280" s="158">
        <f>IF(N280="nulová",J280,0)</f>
        <v>0</v>
      </c>
      <c r="BJ280" s="19" t="s">
        <v>88</v>
      </c>
      <c r="BK280" s="158">
        <f>ROUND(I280*H280,2)</f>
        <v>0</v>
      </c>
      <c r="BL280" s="19" t="s">
        <v>198</v>
      </c>
      <c r="BM280" s="157" t="s">
        <v>1350</v>
      </c>
    </row>
    <row r="281" spans="2:51" s="13" customFormat="1" ht="10">
      <c r="B281" s="159"/>
      <c r="D281" s="160" t="s">
        <v>200</v>
      </c>
      <c r="E281" s="161" t="s">
        <v>3</v>
      </c>
      <c r="F281" s="162" t="s">
        <v>1351</v>
      </c>
      <c r="H281" s="163">
        <v>2.043</v>
      </c>
      <c r="I281" s="164"/>
      <c r="L281" s="159"/>
      <c r="M281" s="165"/>
      <c r="N281" s="166"/>
      <c r="O281" s="166"/>
      <c r="P281" s="166"/>
      <c r="Q281" s="166"/>
      <c r="R281" s="166"/>
      <c r="S281" s="166"/>
      <c r="T281" s="167"/>
      <c r="AT281" s="161" t="s">
        <v>200</v>
      </c>
      <c r="AU281" s="161" t="s">
        <v>22</v>
      </c>
      <c r="AV281" s="13" t="s">
        <v>22</v>
      </c>
      <c r="AW281" s="13" t="s">
        <v>41</v>
      </c>
      <c r="AX281" s="13" t="s">
        <v>88</v>
      </c>
      <c r="AY281" s="161" t="s">
        <v>191</v>
      </c>
    </row>
    <row r="282" spans="2:63" s="12" customFormat="1" ht="22.75" customHeight="1">
      <c r="B282" s="132"/>
      <c r="D282" s="133" t="s">
        <v>80</v>
      </c>
      <c r="E282" s="143" t="s">
        <v>465</v>
      </c>
      <c r="F282" s="143" t="s">
        <v>466</v>
      </c>
      <c r="I282" s="135"/>
      <c r="J282" s="144">
        <f>BK282</f>
        <v>0</v>
      </c>
      <c r="L282" s="132"/>
      <c r="M282" s="137"/>
      <c r="N282" s="138"/>
      <c r="O282" s="138"/>
      <c r="P282" s="139">
        <f>SUM(P283:P284)</f>
        <v>0</v>
      </c>
      <c r="Q282" s="138"/>
      <c r="R282" s="139">
        <f>SUM(R283:R284)</f>
        <v>0</v>
      </c>
      <c r="S282" s="138"/>
      <c r="T282" s="140">
        <f>SUM(T283:T284)</f>
        <v>0</v>
      </c>
      <c r="AR282" s="133" t="s">
        <v>88</v>
      </c>
      <c r="AT282" s="141" t="s">
        <v>80</v>
      </c>
      <c r="AU282" s="141" t="s">
        <v>88</v>
      </c>
      <c r="AY282" s="133" t="s">
        <v>191</v>
      </c>
      <c r="BK282" s="142">
        <f>SUM(BK283:BK284)</f>
        <v>0</v>
      </c>
    </row>
    <row r="283" spans="1:65" s="2" customFormat="1" ht="24.15" customHeight="1">
      <c r="A283" s="35"/>
      <c r="B283" s="145"/>
      <c r="C283" s="146" t="s">
        <v>1352</v>
      </c>
      <c r="D283" s="146" t="s">
        <v>193</v>
      </c>
      <c r="E283" s="147" t="s">
        <v>1353</v>
      </c>
      <c r="F283" s="148" t="s">
        <v>1354</v>
      </c>
      <c r="G283" s="149" t="s">
        <v>252</v>
      </c>
      <c r="H283" s="150">
        <v>1079.632</v>
      </c>
      <c r="I283" s="151"/>
      <c r="J283" s="152">
        <f>ROUND(I283*H283,2)</f>
        <v>0</v>
      </c>
      <c r="K283" s="148" t="s">
        <v>197</v>
      </c>
      <c r="L283" s="36"/>
      <c r="M283" s="153" t="s">
        <v>3</v>
      </c>
      <c r="N283" s="154" t="s">
        <v>52</v>
      </c>
      <c r="O283" s="56"/>
      <c r="P283" s="155">
        <f>O283*H283</f>
        <v>0</v>
      </c>
      <c r="Q283" s="155">
        <v>0</v>
      </c>
      <c r="R283" s="155">
        <f>Q283*H283</f>
        <v>0</v>
      </c>
      <c r="S283" s="155">
        <v>0</v>
      </c>
      <c r="T283" s="156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57" t="s">
        <v>198</v>
      </c>
      <c r="AT283" s="157" t="s">
        <v>193</v>
      </c>
      <c r="AU283" s="157" t="s">
        <v>22</v>
      </c>
      <c r="AY283" s="19" t="s">
        <v>191</v>
      </c>
      <c r="BE283" s="158">
        <f>IF(N283="základní",J283,0)</f>
        <v>0</v>
      </c>
      <c r="BF283" s="158">
        <f>IF(N283="snížená",J283,0)</f>
        <v>0</v>
      </c>
      <c r="BG283" s="158">
        <f>IF(N283="zákl. přenesená",J283,0)</f>
        <v>0</v>
      </c>
      <c r="BH283" s="158">
        <f>IF(N283="sníž. přenesená",J283,0)</f>
        <v>0</v>
      </c>
      <c r="BI283" s="158">
        <f>IF(N283="nulová",J283,0)</f>
        <v>0</v>
      </c>
      <c r="BJ283" s="19" t="s">
        <v>88</v>
      </c>
      <c r="BK283" s="158">
        <f>ROUND(I283*H283,2)</f>
        <v>0</v>
      </c>
      <c r="BL283" s="19" t="s">
        <v>198</v>
      </c>
      <c r="BM283" s="157" t="s">
        <v>1355</v>
      </c>
    </row>
    <row r="284" spans="1:65" s="2" customFormat="1" ht="24.15" customHeight="1">
      <c r="A284" s="35"/>
      <c r="B284" s="145"/>
      <c r="C284" s="146" t="s">
        <v>1356</v>
      </c>
      <c r="D284" s="146" t="s">
        <v>193</v>
      </c>
      <c r="E284" s="147" t="s">
        <v>1357</v>
      </c>
      <c r="F284" s="148" t="s">
        <v>1358</v>
      </c>
      <c r="G284" s="149" t="s">
        <v>252</v>
      </c>
      <c r="H284" s="150">
        <v>1079.632</v>
      </c>
      <c r="I284" s="151"/>
      <c r="J284" s="152">
        <f>ROUND(I284*H284,2)</f>
        <v>0</v>
      </c>
      <c r="K284" s="148" t="s">
        <v>197</v>
      </c>
      <c r="L284" s="36"/>
      <c r="M284" s="198" t="s">
        <v>3</v>
      </c>
      <c r="N284" s="199" t="s">
        <v>52</v>
      </c>
      <c r="O284" s="200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57" t="s">
        <v>198</v>
      </c>
      <c r="AT284" s="157" t="s">
        <v>193</v>
      </c>
      <c r="AU284" s="157" t="s">
        <v>22</v>
      </c>
      <c r="AY284" s="19" t="s">
        <v>191</v>
      </c>
      <c r="BE284" s="158">
        <f>IF(N284="základní",J284,0)</f>
        <v>0</v>
      </c>
      <c r="BF284" s="158">
        <f>IF(N284="snížená",J284,0)</f>
        <v>0</v>
      </c>
      <c r="BG284" s="158">
        <f>IF(N284="zákl. přenesená",J284,0)</f>
        <v>0</v>
      </c>
      <c r="BH284" s="158">
        <f>IF(N284="sníž. přenesená",J284,0)</f>
        <v>0</v>
      </c>
      <c r="BI284" s="158">
        <f>IF(N284="nulová",J284,0)</f>
        <v>0</v>
      </c>
      <c r="BJ284" s="19" t="s">
        <v>88</v>
      </c>
      <c r="BK284" s="158">
        <f>ROUND(I284*H284,2)</f>
        <v>0</v>
      </c>
      <c r="BL284" s="19" t="s">
        <v>198</v>
      </c>
      <c r="BM284" s="157" t="s">
        <v>1359</v>
      </c>
    </row>
    <row r="285" spans="1:31" s="2" customFormat="1" ht="7" customHeight="1">
      <c r="A285" s="35"/>
      <c r="B285" s="45"/>
      <c r="C285" s="46"/>
      <c r="D285" s="46"/>
      <c r="E285" s="46"/>
      <c r="F285" s="46"/>
      <c r="G285" s="46"/>
      <c r="H285" s="46"/>
      <c r="I285" s="46"/>
      <c r="J285" s="46"/>
      <c r="K285" s="46"/>
      <c r="L285" s="36"/>
      <c r="M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</row>
  </sheetData>
  <autoFilter ref="C94:K284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Stejskalová</dc:creator>
  <cp:keywords/>
  <dc:description/>
  <cp:lastModifiedBy>Bena Marek</cp:lastModifiedBy>
  <dcterms:created xsi:type="dcterms:W3CDTF">2022-02-24T09:25:40Z</dcterms:created>
  <dcterms:modified xsi:type="dcterms:W3CDTF">2022-02-24T14:06:03Z</dcterms:modified>
  <cp:category/>
  <cp:version/>
  <cp:contentType/>
  <cp:contentStatus/>
</cp:coreProperties>
</file>