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2"/>
  </bookViews>
  <sheets>
    <sheet name="Rekapitulace stavby" sheetId="1" r:id="rId1"/>
    <sheet name="SO 01 - Splašková kanalizace" sheetId="2" r:id="rId2"/>
    <sheet name="SO 02 - Vedlejší a ostatn..." sheetId="3" r:id="rId3"/>
    <sheet name="Pokyny pro vyplnění" sheetId="4" r:id="rId4"/>
  </sheets>
  <definedNames>
    <definedName name="_xlnm._FilterDatabase" localSheetId="1" hidden="1">'SO 01 - Splašková kanalizace'!$C$84:$K$84</definedName>
    <definedName name="_xlnm._FilterDatabase" localSheetId="2" hidden="1">'SO 02 - Vedlejší a ostatn...'!$C$82:$K$82</definedName>
    <definedName name="_xlnm.Print_Titles" localSheetId="0">'Rekapitulace stavby'!$49:$49</definedName>
    <definedName name="_xlnm.Print_Titles" localSheetId="1">'SO 01 - Splašková kanalizace'!$84:$84</definedName>
    <definedName name="_xlnm.Print_Titles" localSheetId="2">'SO 02 - Vedlejší a ostatn...'!$82:$82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Splašková kanalizace'!$C$4:$J$36,'SO 01 - Splašková kanalizace'!$C$42:$J$66,'SO 01 - Splašková kanalizace'!$C$72:$K$280</definedName>
    <definedName name="_xlnm.Print_Area" localSheetId="2">'SO 02 - Vedlejší a ostatn...'!$C$4:$J$36,'SO 02 - Vedlejší a ostatn...'!$C$42:$J$64,'SO 02 - Vedlejší a ostatn...'!$C$70:$K$108</definedName>
  </definedNames>
  <calcPr fullCalcOnLoad="1"/>
</workbook>
</file>

<file path=xl/sharedStrings.xml><?xml version="1.0" encoding="utf-8"?>
<sst xmlns="http://schemas.openxmlformats.org/spreadsheetml/2006/main" count="2646" uniqueCount="708">
  <si>
    <t>Export VZ</t>
  </si>
  <si>
    <t>List obsahuje:</t>
  </si>
  <si>
    <t>3.0</t>
  </si>
  <si>
    <t>ZAMOK</t>
  </si>
  <si>
    <t>False</t>
  </si>
  <si>
    <t>{69CADBBD-C4AA-4605-A1BD-F7F017B8497B}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</si>
  <si>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</si>
  <si>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</si>
  <si>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</si>
  <si>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</si>
  <si>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</si>
  <si>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</si>
  <si>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</si>
  <si>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</si>
  <si>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2015_11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</si>
  <si>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</si>
  <si>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</si>
  <si>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Splašková kanalizace pro bytové domy čp. 209 a 211, Dačice</t>
  </si>
  <si>
    <t>0,1</t>
  </si>
  <si>
    <t>KSO:</t>
  </si>
  <si>
    <t>CC-CZ:</t>
  </si>
  <si>
    <t>1</t>
  </si>
  <si>
    <t>Místo:</t>
  </si>
  <si>
    <t>Dačice, u. Boženy němcové</t>
  </si>
  <si>
    <t>Datum:</t>
  </si>
  <si>
    <t>29.03.2015</t>
  </si>
  <si>
    <t>10</t>
  </si>
  <si>
    <t>100</t>
  </si>
  <si>
    <t>Zadavatel:</t>
  </si>
  <si>
    <t>IČ:</t>
  </si>
  <si>
    <t>00246476</t>
  </si>
  <si>
    <t>Město Dačice</t>
  </si>
  <si>
    <t>DIČ:</t>
  </si>
  <si>
    <t>CZ00246476</t>
  </si>
  <si>
    <t>Uchazeč:</t>
  </si>
  <si>
    <t>Vyplň údaj</t>
  </si>
  <si>
    <t>Projektant:</t>
  </si>
  <si>
    <t>Mandelík Karel a.t., Hejtman Zdeněk Ing.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</si>
  <si>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</si>
  <si>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</si>
  <si>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</si>
  <si>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</si>
  <si>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</si>
  <si>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</si>
  <si>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</si>
  <si>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</si>
  <si>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</si>
  <si>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</si>
  <si>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</si>
  <si>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</si>
  <si>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</si>
  <si>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</si>
  <si>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</si>
  <si>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</si>
  <si>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</si>
  <si>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</si>
  <si>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</si>
  <si>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</si>
  <si>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</si>
  <si>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</si>
  <si>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</si>
  <si>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</si>
  <si>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</si>
  <si>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</si>
  <si>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</si>
  <si>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</si>
  <si>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</si>
  <si>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</si>
  <si>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</si>
  <si>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</si>
  <si>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</si>
  <si>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</si>
  <si>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</si>
  <si>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</si>
  <si>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</si>
  <si>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</si>
  <si>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</si>
  <si>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</si>
  <si>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</si>
  <si>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Splašková kanalizace</t>
  </si>
  <si>
    <t>STA</t>
  </si>
  <si>
    <t>{9BACC36B-4F44-4944-A7FB-69DD88A953BF}</t>
  </si>
  <si>
    <t>2</t>
  </si>
  <si>
    <t>SO 02</t>
  </si>
  <si>
    <t>Vedlejší a ostatní náklady</t>
  </si>
  <si>
    <t>VON</t>
  </si>
  <si>
    <t>{EC48A72E-47ED-4F6E-831F-00A1B278D845}</t>
  </si>
  <si>
    <t>Zpět na list:</t>
  </si>
  <si>
    <t>KRYCÍ LIST SOUPISU</t>
  </si>
  <si>
    <t>Objekt:</t>
  </si>
  <si>
    <t>SO 01 - Splašková kanalizace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</si>
  <si>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</si>
  <si>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</si>
  <si>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</si>
  <si>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</si>
  <si>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</si>
  <si>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</si>
  <si>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</si>
  <si>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</si>
  <si>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</si>
  <si>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</si>
  <si>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</si>
  <si>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</si>
  <si>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</si>
  <si>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</si>
  <si>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</si>
  <si>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</si>
  <si>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</si>
  <si>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</si>
  <si>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</si>
  <si>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</si>
  <si>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</si>
  <si>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</si>
  <si>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</si>
  <si>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</si>
  <si>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</si>
  <si>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</si>
  <si>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</si>
  <si>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</si>
  <si>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</si>
  <si>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</si>
  <si>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</si>
  <si>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</si>
  <si>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Zemní práce</t>
  </si>
  <si>
    <t>K</t>
  </si>
  <si>
    <t>113107162</t>
  </si>
  <si>
    <t>Odstranění podkladu pl přes 50 do 200 m2 z kameniva drceného tl 200 mm</t>
  </si>
  <si>
    <t>m2</t>
  </si>
  <si>
    <t>4</t>
  </si>
  <si>
    <t>176471478</t>
  </si>
  <si>
    <t>PP</t>
  </si>
  <si>
    <t>VV</t>
  </si>
  <si>
    <t>6,5*1"Zpevněná komunikace ze štěrkodrtě zpevněná lomovou prosívkou</t>
  </si>
  <si>
    <t>113204111</t>
  </si>
  <si>
    <t>Vytrhání obrub záhonových</t>
  </si>
  <si>
    <t>m</t>
  </si>
  <si>
    <t>CS ÚRS 2015 01</t>
  </si>
  <si>
    <t>537084</t>
  </si>
  <si>
    <t>Vytrhání obrub s vybouráním lože, s přemístěním hmot na skládku na vzdálenost do 3 m nebo s naložením na dopravní prostředek záhonových</t>
  </si>
  <si>
    <t>5+4+5+4"zrušení pískoviště bez náhrady</t>
  </si>
  <si>
    <t>3</t>
  </si>
  <si>
    <t>119001421</t>
  </si>
  <si>
    <t>Dočasné zajištění kabelů a kabelových tratí ze 3 volně ložených kabelů</t>
  </si>
  <si>
    <t>1935988500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</si>
  <si>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</si>
  <si>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130001101</t>
  </si>
  <si>
    <t>Příplatek za ztížení vykopávky v blízkosti podzemního vedení</t>
  </si>
  <si>
    <t>m3</t>
  </si>
  <si>
    <t>1027904718</t>
  </si>
  <si>
    <t>Příplatek k cenám hloubených vykopávek za ztížení vykopávky v blízkosti podzemního vedení nebo výbušnin pro jakoukoliv třídu horniny</t>
  </si>
  <si>
    <t>(1,39*1*2)+(1,42*1*2*2)"Vedení NN, v.č. D.4.</t>
  </si>
  <si>
    <t>5</t>
  </si>
  <si>
    <t>132201202</t>
  </si>
  <si>
    <t>Hloubení rýh š do 2000 mm v hornině tř. 3 objemu do 1000 m3</t>
  </si>
  <si>
    <t>-841781908</t>
  </si>
  <si>
    <t>(1,46+1,93)/2*1*(25-0,5)+2*2*1,42"úsek Š3-Š2 + Š3,v.č. D.3.</t>
  </si>
  <si>
    <t>(1,93+2)/2*1*5+(2+1,3)/2*1*1,5+(1,3+1,62)/2*1*9"úsek Š2-Š1, v.č.D.3.</t>
  </si>
  <si>
    <t>(1,62+2)/2*1*11"úsek Š1-Šst,v.č.D.3.</t>
  </si>
  <si>
    <t>(1,3+1,39)/2*0,8*17,5"úsek Š5-Š4, v.č.D.4.</t>
  </si>
  <si>
    <t>(1,39+1,42)/2*0,8*14,5"úsek Š4-Š3, v.č.D.4.</t>
  </si>
  <si>
    <t>(1,54+1,93)/2*0,8*10"úsek Š6-Š2, v.č.D.4.</t>
  </si>
  <si>
    <t>1,62*1*2"napojení u Š1, v.č.D.2.</t>
  </si>
  <si>
    <t>6</t>
  </si>
  <si>
    <t>132201209</t>
  </si>
  <si>
    <t>Příplatek za lepivost k hloubení rýh š do 2000 mm v hornině tř. 3</t>
  </si>
  <si>
    <t>-1582414660</t>
  </si>
  <si>
    <t>7</t>
  </si>
  <si>
    <t>151101101</t>
  </si>
  <si>
    <t>Zřízení příložného pažení a rozepření stěn rýh hl do 2 m</t>
  </si>
  <si>
    <t>1921173915</t>
  </si>
  <si>
    <t>(25+15,5+11+17,5+14,5+10)*2*1,6"v.č.D.3, D.4</t>
  </si>
  <si>
    <t>Součet</t>
  </si>
  <si>
    <t>8</t>
  </si>
  <si>
    <t>151101111</t>
  </si>
  <si>
    <t>Odstranění příložného pažení a rozepření stěn rýh hl do 2 m</t>
  </si>
  <si>
    <t>-733217433</t>
  </si>
  <si>
    <t>9</t>
  </si>
  <si>
    <t>161101101</t>
  </si>
  <si>
    <t>Svislé přemístění výkopku z horniny tř. 1 až 4 hl výkopu do 2,5 m</t>
  </si>
  <si>
    <t>2093070861</t>
  </si>
  <si>
    <t>Svislé přemístění výkopku bez naložení do dopravní nádoby avšak s vyprázdněním dopravní nádoby na hromadu nebo do dopravního prostředku z horniny tř. 1 až 4, při hloubce výkopu přes 1 do 2,5 m</t>
  </si>
  <si>
    <t>144,806-(51,5*1*1+42*0,8*1)</t>
  </si>
  <si>
    <t>162601102</t>
  </si>
  <si>
    <t>Vodorovné přemístění do 5000 m výkopku/sypaniny z horniny tř. 1 až 4</t>
  </si>
  <si>
    <t>1560734977</t>
  </si>
  <si>
    <t>Vodorovné přemístění výkopku nebo sypaniny po suchu na obvyklém dopravním prostředku, bez naložení výkopku, avšak se složením bez rozhrnutí z horniny tř. 1 až 4 na vzdálenost přes 4 000 do 5 000 m</t>
  </si>
  <si>
    <t>144,806-95,764"položky dílu 1</t>
  </si>
  <si>
    <t>11</t>
  </si>
  <si>
    <t>167101101</t>
  </si>
  <si>
    <t>Nakládání výkopku z hornin tř. 1 až 4 do 100 m3</t>
  </si>
  <si>
    <t>615529617</t>
  </si>
  <si>
    <t>12</t>
  </si>
  <si>
    <t>171201201</t>
  </si>
  <si>
    <t>Uložení sypaniny na skládky</t>
  </si>
  <si>
    <t>1942630319</t>
  </si>
  <si>
    <t>13</t>
  </si>
  <si>
    <t>171201211</t>
  </si>
  <si>
    <t>Poplatek za uložení odpadu ze sypaniny na skládce (skládkovné)</t>
  </si>
  <si>
    <t>t</t>
  </si>
  <si>
    <t>-719625184</t>
  </si>
  <si>
    <t>49,042*2</t>
  </si>
  <si>
    <t>14</t>
  </si>
  <si>
    <t>174101101</t>
  </si>
  <si>
    <t>Zásyp jam, šachet rýh nebo kolem objektů sypaninou se zhutněním</t>
  </si>
  <si>
    <t>1917003708</t>
  </si>
  <si>
    <t>144,806-35,033-8,51-1,125"položky dílu D1, D4</t>
  </si>
  <si>
    <t>-(1,62+1,93+1,39+1,3+1,54)*(0,33)^2*3,14"odpočet objemů šachet D 600</t>
  </si>
  <si>
    <t>-1,42*(0,62)^2*3,14"odpočet objemu Š3</t>
  </si>
  <si>
    <t>175101101</t>
  </si>
  <si>
    <t>Obsypání potrubí bez prohození sypaniny z hornin tř. 1 až 4 uloženým do 3 m od kraje výkopu</t>
  </si>
  <si>
    <t>1965453682</t>
  </si>
  <si>
    <t>(25+15,5+11)*1*0,5-(0,15)^2*3,14*51,5"v.č.D.3.</t>
  </si>
  <si>
    <t>(32+10)*0,8*0,4-(0,1)^2*3,14*42"v.č.D.4.</t>
  </si>
  <si>
    <t>2*1*0,4"v.č.D.2., napojení Š1 na stávající potrubí</t>
  </si>
  <si>
    <t>16</t>
  </si>
  <si>
    <t>M</t>
  </si>
  <si>
    <t>583413321</t>
  </si>
  <si>
    <t>kamenivo drcené drobné frakce 0-4</t>
  </si>
  <si>
    <t>-289533221</t>
  </si>
  <si>
    <t>35,033*2 "Přepočtené koeficientem množství</t>
  </si>
  <si>
    <t>17</t>
  </si>
  <si>
    <t>181111111</t>
  </si>
  <si>
    <t>Plošná úprava terénu do 500 m2 zemina tř 1 až 4 nerovnosti do +/- 100 mm v rovinně a svahu do 1:5</t>
  </si>
  <si>
    <t>1366233830</t>
  </si>
  <si>
    <t>Plošná úprava terénu v zemině tř. 1 až 4 s urovnáním povrchu bez doplnění ornice souvislé plochy do 500 m2 při nerovnostech terénu přes +/-50 do +/- 100 mm v rovině nebo na svahu do 1:5</t>
  </si>
  <si>
    <t>93,5*4</t>
  </si>
  <si>
    <t>18</t>
  </si>
  <si>
    <t>181411131</t>
  </si>
  <si>
    <t>Založení parkového trávníku výsevem plochy do 1000 m2 v rovině a ve svahu do 1:5</t>
  </si>
  <si>
    <t>2131964352</t>
  </si>
  <si>
    <t>Založení trávníku na půdě předem připravené plochy do 1000 m2 výsevem včetně utažení parkového v rovině nebo na svahu do 1:5</t>
  </si>
  <si>
    <t>19</t>
  </si>
  <si>
    <t>005724100</t>
  </si>
  <si>
    <t>osivo směs travní parková</t>
  </si>
  <si>
    <t>kg</t>
  </si>
  <si>
    <t>-1986184789</t>
  </si>
  <si>
    <t>osiva pícnin směsi travní balení obvykle 25 kg parková</t>
  </si>
  <si>
    <t>374*0,015 'Přepočtené koeficientem množství</t>
  </si>
  <si>
    <t>Svislé a kompletní konstrukce</t>
  </si>
  <si>
    <t>20</t>
  </si>
  <si>
    <t>359901211</t>
  </si>
  <si>
    <t>Monitoring stoky jakékoli výšky na nové kanalizaci - kamerová prohlídka</t>
  </si>
  <si>
    <t>1249366203</t>
  </si>
  <si>
    <t>Monitoring stok (kamerový systém) jakékoli výšky nová kanalizace</t>
  </si>
  <si>
    <t>51,5</t>
  </si>
  <si>
    <t>Vodorovné konstrukce</t>
  </si>
  <si>
    <t>451572111</t>
  </si>
  <si>
    <t>Lože pod potrubí otevřený výkop z kameniva drobného těženého</t>
  </si>
  <si>
    <t>1656978720</t>
  </si>
  <si>
    <t>42*0,8*0,1</t>
  </si>
  <si>
    <t>51,5*1*0,1</t>
  </si>
  <si>
    <t>22</t>
  </si>
  <si>
    <t>452311131</t>
  </si>
  <si>
    <t>Podkladní desky z betonu prostého tř. C 12/15 otevřený výkop</t>
  </si>
  <si>
    <t>-852611305</t>
  </si>
  <si>
    <t>Podkladní a zajišťovací konstrukce z betonu prostého v otevřeném výkopu desky pod potrubí, stoky a drobné objekty z betonu tř. C 12/15</t>
  </si>
  <si>
    <t>1,5*1,5*0,1*5"podkladní beton plast. šachet</t>
  </si>
  <si>
    <t>Komunikace pozemní</t>
  </si>
  <si>
    <t>23</t>
  </si>
  <si>
    <t>566901123</t>
  </si>
  <si>
    <t>Vyspravení podkladu po překopech ing sítí plochy do 15 m2 štěrkopískem tl. 200 mm</t>
  </si>
  <si>
    <t>339943832</t>
  </si>
  <si>
    <t>Vyspravení podkladu po překopech inženýrských sítí plochy do 15 m2 s rozprostřením a zhutněním štěrkopískem tl. 200 mm</t>
  </si>
  <si>
    <t>6,5*1</t>
  </si>
  <si>
    <t>Trubní vedení</t>
  </si>
  <si>
    <t>24</t>
  </si>
  <si>
    <t>871353121</t>
  </si>
  <si>
    <t>Montáž kanalizačního potrubí z PVC těsněné gumovým kroužkem otevřený výkop sklon do 20 % DN 200</t>
  </si>
  <si>
    <t>-127740447</t>
  </si>
  <si>
    <t>Montáž kanalizačního potrubí z plastů z tvrdého PVC těsněných gumovým kroužkem v otevřeném výkopu ve sklonu do 20 % DN 200</t>
  </si>
  <si>
    <t>32+10</t>
  </si>
  <si>
    <t>25</t>
  </si>
  <si>
    <t>286112660</t>
  </si>
  <si>
    <t>trubka KGEM s hrdlem 200X5,9X2M SN8KOEX,PVC</t>
  </si>
  <si>
    <t>kus</t>
  </si>
  <si>
    <t>-812597221</t>
  </si>
  <si>
    <t>trubky z polyvinylchloridu kanalizace domovní a uliční KG - Systém (PVC)  ČSN EN 13476 trubka KGEM s hrdlem, SN8 200x5,9x2 m</t>
  </si>
  <si>
    <t>26</t>
  </si>
  <si>
    <t>286112670</t>
  </si>
  <si>
    <t>trubka KGEM s hrdlem 200X5,9X5M SN8KOEX,PVC</t>
  </si>
  <si>
    <t>-1737418253</t>
  </si>
  <si>
    <t>trubky z polyvinylchloridu kanalizace domovní a uliční KG - Systém (PVC) , ČSN EN 13476 trubka KGEM s hrdlem, SN8 200x5,9x5 m</t>
  </si>
  <si>
    <t>27</t>
  </si>
  <si>
    <t>871373121</t>
  </si>
  <si>
    <t>Montáž kanalizačního potrubí z PVC těsněné gumovým kroužkem otevřený výkop sklon do 20 % DN 300</t>
  </si>
  <si>
    <t>-1882109537</t>
  </si>
  <si>
    <t>Montáž kanalizačního potrubí z plastů z tvrdého PVC těsněných gumovým kroužkem v otevřeném výkopu ve sklonu do 20 % DN 300</t>
  </si>
  <si>
    <t>28</t>
  </si>
  <si>
    <t>286113380</t>
  </si>
  <si>
    <t>trubka kanalizace plastová KGEM-315x1000 mm SN8</t>
  </si>
  <si>
    <t>1524061618</t>
  </si>
  <si>
    <t>trubky z polyvinylchloridu kanalizace domovní a uliční KG - Systém (PVC) trubky KGEM s hrdlem SN 8 KGEM-315x1000</t>
  </si>
  <si>
    <t>29</t>
  </si>
  <si>
    <t>286113400</t>
  </si>
  <si>
    <t>trubka kanalizace plastová KGEM-315x5000 mm SN8</t>
  </si>
  <si>
    <t>411276129</t>
  </si>
  <si>
    <t>trubky z polyvinylchloridu kanalizace domovní a uliční KG - Systém (PVC) trubky KGEM s hrdlem SN 8 KGEM-315x5000</t>
  </si>
  <si>
    <t>30</t>
  </si>
  <si>
    <t>877375211</t>
  </si>
  <si>
    <t>Montáž tvarovek z tvrdého PVC-systém KG nebo z polypropylenu-systém KG 2000 jednoosé DN 300</t>
  </si>
  <si>
    <t>1713683621</t>
  </si>
  <si>
    <t>Montáž tvarovek na kanalizačním potrubí z trub z plastu z tvrdého PVC systém KG nebo z polypropylenu systém KG 2000 v otevřeném výkopu jednoosých DN 300</t>
  </si>
  <si>
    <t>31</t>
  </si>
  <si>
    <t>286113750</t>
  </si>
  <si>
    <t>koleno kanalizace plastové KGB 300x45°</t>
  </si>
  <si>
    <t>-1617862938</t>
  </si>
  <si>
    <t>trubky z polyvinylchloridu kanalizace domovní a uliční KG - Systém (PVC)  kolena KGB KGB 300x45°</t>
  </si>
  <si>
    <t>32</t>
  </si>
  <si>
    <t>286115120</t>
  </si>
  <si>
    <t>redukce kanalizace plastová KGR 250/200</t>
  </si>
  <si>
    <t>-1378818450</t>
  </si>
  <si>
    <t>trubky z polyvinylchloridu kanalizace domovní a uliční KG - Systém (PVC) redukce nesouosá KGR KGR 250/200</t>
  </si>
  <si>
    <t>33</t>
  </si>
  <si>
    <t>286115140</t>
  </si>
  <si>
    <t>redukce kanalizace plastová KGR 315/250</t>
  </si>
  <si>
    <t>324253004</t>
  </si>
  <si>
    <t>trubky z polyvinylchloridu kanalizace domovní a uliční KG - Systém (PVC) redukce nesouosá KGR KGR 315/250</t>
  </si>
  <si>
    <t>34</t>
  </si>
  <si>
    <t>286115300</t>
  </si>
  <si>
    <t>přechod z kameninového potrubí kanalizace na plastové KGUS DN 200</t>
  </si>
  <si>
    <t>649219757</t>
  </si>
  <si>
    <t>trubky z polyvinylchloridu kanalizace domovní a uliční KG - Systém (PVC) přechod kameninové potrubí na plast KGUS KGUS DN 200</t>
  </si>
  <si>
    <t>35</t>
  </si>
  <si>
    <t>286117520</t>
  </si>
  <si>
    <t>montážní mazivo KG - 250g</t>
  </si>
  <si>
    <t>-1998024440</t>
  </si>
  <si>
    <t>trubky z polyvinylchloridu kanalizace domovní a uliční KG - Systém (PVC) montážní mazivo KG 250g</t>
  </si>
  <si>
    <t>36</t>
  </si>
  <si>
    <t>286174810</t>
  </si>
  <si>
    <t>vložka šachtová, KG DN 200</t>
  </si>
  <si>
    <t>-1932994056</t>
  </si>
  <si>
    <t>trubky z polypropylénu a kombinované potrubí kanalizační podzemní systém kanalizační, vložka šachtová DN 200</t>
  </si>
  <si>
    <t>P</t>
  </si>
  <si>
    <t>Poznámka k položce:
Těsnění není zahrnuto v ceně tvarovek, nutno objednat zvlášt.</t>
  </si>
  <si>
    <t>37</t>
  </si>
  <si>
    <t>286174830</t>
  </si>
  <si>
    <t>vložka šachtová, KG DN 300</t>
  </si>
  <si>
    <t>-442722893</t>
  </si>
  <si>
    <t>trubky z polypropylénu a kombinované potrubí kanalizační podzemní systém kanalizační , vložka šachtová DN 300</t>
  </si>
  <si>
    <t>38</t>
  </si>
  <si>
    <t>892372111</t>
  </si>
  <si>
    <t>Zabezpečení konců potrubí DN do 300 při tlakových zkouškách vodou</t>
  </si>
  <si>
    <t>653138851</t>
  </si>
  <si>
    <t>Tlakové zkoušky vodou zabezpečení konců potrubí při tlakových zkouškách DN do 300</t>
  </si>
  <si>
    <t>39</t>
  </si>
  <si>
    <t>892381111</t>
  </si>
  <si>
    <t>Tlaková zkouška vodou potrubí DN 250, DN 300 nebo 350</t>
  </si>
  <si>
    <t>-687925152</t>
  </si>
  <si>
    <t>Tlakové zkoušky vodou na potrubí DN 250, 300 nebo 350</t>
  </si>
  <si>
    <t>40</t>
  </si>
  <si>
    <t>894411121</t>
  </si>
  <si>
    <t>Zřízení šachet kanalizačních z betonových dílců na potrubí DN nad 200 do 300 dno beton tř. C 25/30</t>
  </si>
  <si>
    <t>776406400</t>
  </si>
  <si>
    <t>Zřízení šachet kanalizačních z betonových dílců výšky vstupu do 1,50 m s obložením dna betonem tř. C 25/30, na potrubí DN přes 200 do 300</t>
  </si>
  <si>
    <t>41</t>
  </si>
  <si>
    <t>592243050</t>
  </si>
  <si>
    <t>skruž betonová šachetní TBS-Q.1 100/25 D100x25x12 cm</t>
  </si>
  <si>
    <t>1332498118</t>
  </si>
  <si>
    <t>prefabrikáty pro vstupní šachty a drenážní šachtice (betonové a železobetonové) šachty pro odpadní kanály a potrubí uložená v zemi skruže šachetní TBS-Q.1 100/25    D 100 x  25 x 12</t>
  </si>
  <si>
    <t>1"Tabulka šachet, šachta Š3</t>
  </si>
  <si>
    <t>42</t>
  </si>
  <si>
    <t>592243150</t>
  </si>
  <si>
    <t>deska betonová zákrytová TZK-Q.1 100-63/17 100/62,5 x 16,5 cm</t>
  </si>
  <si>
    <t>1394024924</t>
  </si>
  <si>
    <t>prefabrikáty pro vstupní šachty a drenážní šachtice (betonové a železobetonové) šachty pro odpadní kanály a potrubí uložená v zemi deska zákrytová TZK-Q.1 100-63/17 100/62,5 x 16,5</t>
  </si>
  <si>
    <t>43</t>
  </si>
  <si>
    <t>592243210</t>
  </si>
  <si>
    <t>prstenec šachetní betonový vyrovnávací TBW-Q.1 63/8 62,5 x 12 x 8 cm</t>
  </si>
  <si>
    <t>-1220347675</t>
  </si>
  <si>
    <t>prefabrikáty pro vstupní šachty a drenážní šachtice (betonové a železobetonové) šachty pro odpadní kanály a potrubí uložená v zemi vyrovnávací prstence TBW-Q.1 63/8    62,5 x 12 x 8</t>
  </si>
  <si>
    <t>44</t>
  </si>
  <si>
    <t>592243230</t>
  </si>
  <si>
    <t>prstenec šachetní betonový vyrovnávací TBW-Q.1 63/10 62,5 x 12 x 10 cm</t>
  </si>
  <si>
    <t>1865433341</t>
  </si>
  <si>
    <t>prefabrikáty pro vstupní šachty a drenážní šachtice (betonové a železobetonové) šachty pro odpadní kanály a potrubí uložená v zemi vyrovnávací prstence TBW-Q.1 63/10  62,5 x 12 x 10</t>
  </si>
  <si>
    <t>45</t>
  </si>
  <si>
    <t>592243370</t>
  </si>
  <si>
    <t>dno betonové šachty kanalizační TBZ-Q1 100 KOM tl. 15</t>
  </si>
  <si>
    <t>-1683147673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</si>
  <si>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</si>
  <si>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46</t>
  </si>
  <si>
    <t>592243480</t>
  </si>
  <si>
    <t>těsnění elastomerové pro spojení šachetních dílů EMT DN 1000</t>
  </si>
  <si>
    <t>1765902072</t>
  </si>
  <si>
    <t>prefabrikáty pro vstupní šachty a drenážní šachtice (betonové a železobetonové) šachty pro odpadní kanály a potrubí uložená v zemi těsnění elastomerové pro spojení šachetních dílů EMT DN 1000</t>
  </si>
  <si>
    <t>47</t>
  </si>
  <si>
    <t>592246600</t>
  </si>
  <si>
    <t>poklop šachtový B125 GU-B-1, bez odvětrání</t>
  </si>
  <si>
    <t>-2055747140</t>
  </si>
  <si>
    <t>prefabrikáty pro vstupní šachty a drenážní šachtice (betonové a železobetonové) poklopy šachtové poklop šachtový D2  /betonová výplň+ litina/ D 400 - BEGU-B-1, bez odvětrání</t>
  </si>
  <si>
    <t>48</t>
  </si>
  <si>
    <t>894812316</t>
  </si>
  <si>
    <t>Revizní a čistící šachta z PP typ DN 600/200 šachtové dno průtočné 30°, 60°, 90°</t>
  </si>
  <si>
    <t>2018911606</t>
  </si>
  <si>
    <t>Revizní a čistící šachta z polypropylenu PP pro hladké trouby (např. systém KG) DN 600 šachtové dno (DN šachty / DN trubního vedení) DN 600/200 průtočné 30 st.,60 st.,90 st.</t>
  </si>
  <si>
    <t>1"Šachta Š4</t>
  </si>
  <si>
    <t>1"Šachta Š5</t>
  </si>
  <si>
    <t>1"Šachta Š6</t>
  </si>
  <si>
    <t>49</t>
  </si>
  <si>
    <t>894812327</t>
  </si>
  <si>
    <t>Revizní a čistící šachta z PP typ DN 600/315 šachtové dno s přítokem tvaru T</t>
  </si>
  <si>
    <t>1414827851</t>
  </si>
  <si>
    <t>Revizní a čistící šachta z polypropylenu PP pro hladké trouby (např. systém KG) DN 600 šachtové dno (DN šachty / DN trubního vedení) DN 600/315 s přítokem tvaru T</t>
  </si>
  <si>
    <t>1"Šachta Š1</t>
  </si>
  <si>
    <t>1"Šachta Š2</t>
  </si>
  <si>
    <t>50</t>
  </si>
  <si>
    <t>894812331</t>
  </si>
  <si>
    <t>Revizní a čistící šachta z PP DN 600 šachtová roura korugovaná světlé hloubky 1000 mm</t>
  </si>
  <si>
    <t>-633437673</t>
  </si>
  <si>
    <t>Revizní a čistící šachta z polypropylenu PP pro hladké trouby (např. systém KG) DN 600 roura šachtová korugovaná, světlé hloubky 1 000 mm</t>
  </si>
  <si>
    <t>51</t>
  </si>
  <si>
    <t>894812332</t>
  </si>
  <si>
    <t>Revizní a čistící šachta z PP DN 600 šachtová roura korugovaná světlé hloubky 2000 mm</t>
  </si>
  <si>
    <t>538889647</t>
  </si>
  <si>
    <t>Revizní a čistící šachta z polypropylenu PP pro hladké trouby (např. systém KG) DN 600 roura šachtová korugovaná, světlé hloubky 2 000 mm</t>
  </si>
  <si>
    <t>52</t>
  </si>
  <si>
    <t>894812339</t>
  </si>
  <si>
    <t>Příplatek k rourám revizní a čistící šachty z PP DN 600 za uříznutí šachtové roury</t>
  </si>
  <si>
    <t>-394491278</t>
  </si>
  <si>
    <t>Revizní a čistící šachta z polypropylenu PP pro hladké trouby (např. systém KG) DN 600 Příplatek k cenám 2331 - 2334 za uříznutí šachtové roury</t>
  </si>
  <si>
    <t>5"Šachty Š1, 2, 4, 5, 6</t>
  </si>
  <si>
    <t>53</t>
  </si>
  <si>
    <t>894812358</t>
  </si>
  <si>
    <t>Revizní a čistící šachta z PP DN 600 poklop litinový do 12,5 t s betonovým prstencem a adaptérem</t>
  </si>
  <si>
    <t>1535547342</t>
  </si>
  <si>
    <t>Revizní a čistící šachta z polypropylenu PP pro hladké trouby (např. systém KG) DN 600 poklop (mříž) litinový pro zatížení od 1,5 t do 12,5 t s betonovým prstencem a adaptérem</t>
  </si>
  <si>
    <t>Ostatní konstrukce a práce, bourání</t>
  </si>
  <si>
    <t>54</t>
  </si>
  <si>
    <t>969021121</t>
  </si>
  <si>
    <t>Vybourání kanalizačního potrubí DN do 200</t>
  </si>
  <si>
    <t>-1211716578</t>
  </si>
  <si>
    <t>Vybourání kanalizačního potrubí DN do 200 mm</t>
  </si>
  <si>
    <t>6+7,5+2"vybourání části kanal. potrubí v místě osazení šachat Š5, Š6, Š1</t>
  </si>
  <si>
    <t>55</t>
  </si>
  <si>
    <t>997002999</t>
  </si>
  <si>
    <t>Zaslepení stávajícího potrubí</t>
  </si>
  <si>
    <t>ks</t>
  </si>
  <si>
    <t>110284653</t>
  </si>
  <si>
    <t>Nakládání suti a vybouraných hmot na dopravní prostředek pro vodorovné přemístění</t>
  </si>
  <si>
    <t>997</t>
  </si>
  <si>
    <t>Přesun sutě</t>
  </si>
  <si>
    <t>56</t>
  </si>
  <si>
    <t>997002511</t>
  </si>
  <si>
    <t>Vodorovné přemístění suti a vybouraných hmot bez naložení ale se složením a urovnáním do 1 km</t>
  </si>
  <si>
    <t>538732716</t>
  </si>
  <si>
    <t>Vodorovné přemístění suti a vybouraných hmot bez naložení, se složením a hrubým urovnáním na vzdálenost do 1 km</t>
  </si>
  <si>
    <t>57</t>
  </si>
  <si>
    <t>997002519</t>
  </si>
  <si>
    <t>Příplatek ZKD 1 km přemístění suti a vybouraných hmot - 4 km</t>
  </si>
  <si>
    <t>1418761972</t>
  </si>
  <si>
    <t>Vodorovné přemístění suti a vybouraných hmot bez naložení, se složením a hrubým urovnáním Příplatek k ceně za každý další i započatý 1 km přes 1 km</t>
  </si>
  <si>
    <t>4*3,224</t>
  </si>
  <si>
    <t>58</t>
  </si>
  <si>
    <t>997002611</t>
  </si>
  <si>
    <t>Nakládání suti a vybouraných hmot</t>
  </si>
  <si>
    <t>1513547735</t>
  </si>
  <si>
    <t>59</t>
  </si>
  <si>
    <t>997003999</t>
  </si>
  <si>
    <t>Průraz do objektu, zabetonování, začištění</t>
  </si>
  <si>
    <t>-338044225</t>
  </si>
  <si>
    <t>1"vybourání otvoru do Šst pro napojení potrubí DN 300, začištění</t>
  </si>
  <si>
    <t>60</t>
  </si>
  <si>
    <t>997221815</t>
  </si>
  <si>
    <t>Poplatek za uložení betonového odpadu na skládce (skládkovné)</t>
  </si>
  <si>
    <t>2112643947</t>
  </si>
  <si>
    <t>998</t>
  </si>
  <si>
    <t>Přesun hmot</t>
  </si>
  <si>
    <t>61</t>
  </si>
  <si>
    <t>998276101</t>
  </si>
  <si>
    <t>Přesun hmot pro trubní vedení z trub z plastických hmot otevřený výkop</t>
  </si>
  <si>
    <t>-1430161266</t>
  </si>
  <si>
    <t>Přesun hmot pro trubní vedení hloubené z trub z plastických hmot nebo sklolaminátových pro vodovody nebo kanalizace v otevřeném výkopu dopravní vzdálenost do 15 m</t>
  </si>
  <si>
    <t>SO 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</si>
  <si>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</si>
  <si>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</si>
  <si>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</si>
  <si>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</si>
  <si>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</si>
  <si>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 xml:space="preserve">    VRN8 - Přesun stavebních kapacit</t>
  </si>
  <si>
    <t xml:space="preserve">    VRN9 - 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</si>
  <si>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</si>
  <si>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</si>
  <si>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</si>
  <si>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</si>
  <si>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</si>
  <si>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vytýčení a vyměření objektů</t>
  </si>
  <si>
    <t>kpl</t>
  </si>
  <si>
    <t>1024</t>
  </si>
  <si>
    <t>467262180</t>
  </si>
  <si>
    <t>Průzkumné, geodetické a projektové práce geodetické práce před výstavbou</t>
  </si>
  <si>
    <t>012203000</t>
  </si>
  <si>
    <t>Geodetické práce při provádění stavby - geodetické zaměření skutečného provedení, vyhotovení geometrického plánu 3x</t>
  </si>
  <si>
    <t>-1111114148</t>
  </si>
  <si>
    <t>Průzkumné, geodetické a projektové práce geodetické práce při provádění stavby</t>
  </si>
  <si>
    <t>012303000</t>
  </si>
  <si>
    <t>Geodetické práce po výstavbě - geometrický plán věcných břemen</t>
  </si>
  <si>
    <t>618631525</t>
  </si>
  <si>
    <t>Průzkumné, geodetické a projektové práce geodetické práce po výstavbě</t>
  </si>
  <si>
    <t>013254000</t>
  </si>
  <si>
    <t>Dokumentace skutečného provedení stavby</t>
  </si>
  <si>
    <t>-30545927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</si>
  <si>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</si>
  <si>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</si>
  <si>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</si>
  <si>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</si>
  <si>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-176070143</t>
  </si>
  <si>
    <t>VRN5</t>
  </si>
  <si>
    <t>Finanční náklady</t>
  </si>
  <si>
    <t>052103000</t>
  </si>
  <si>
    <t>Rezerva investora</t>
  </si>
  <si>
    <t>133179744</t>
  </si>
  <si>
    <t>Finanční náklady finanční rezerva rezerva investora</t>
  </si>
  <si>
    <t>VRN7</t>
  </si>
  <si>
    <t>Provozní vlivy</t>
  </si>
  <si>
    <t>070001000</t>
  </si>
  <si>
    <t>1231705039</t>
  </si>
  <si>
    <t>VRN8</t>
  </si>
  <si>
    <t>Přesun stavebních kapacit</t>
  </si>
  <si>
    <t>080001000</t>
  </si>
  <si>
    <t>Další náklady na pracovníky</t>
  </si>
  <si>
    <t>-497814967</t>
  </si>
  <si>
    <t>VRN9</t>
  </si>
  <si>
    <t xml:space="preserve"> Ostatní náklady</t>
  </si>
  <si>
    <t>091003000</t>
  </si>
  <si>
    <t>Vytýčení stávajících inženýrských sítí</t>
  </si>
  <si>
    <t>1887084076</t>
  </si>
  <si>
    <t>Ostatní náklady související s objektem bez rozlišení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</si>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</sst>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B9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32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CD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20B95.tmp" descr="C:\KROSplusData\System\Temp\rad20B9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85323.tmp" descr="C:\KROSplusData\System\Temp\rad8532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49CDB.tmp" descr="C:\KROSplusData\System\Temp\rad49C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49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5" t="s">
        <v>0</v>
      </c>
      <c r="B1" s="196"/>
      <c r="C1" s="196"/>
      <c r="D1" s="197" t="s">
        <v>1</v>
      </c>
      <c r="E1" s="196"/>
      <c r="F1" s="196"/>
      <c r="G1" s="196"/>
      <c r="H1" s="196"/>
      <c r="I1" s="196"/>
      <c r="J1" s="196"/>
      <c r="K1" s="198" t="s">
        <v>527</v>
      </c>
      <c r="L1" s="198"/>
      <c r="M1" s="198"/>
      <c r="N1" s="198"/>
      <c r="O1" s="198"/>
      <c r="P1" s="198"/>
      <c r="Q1" s="198"/>
      <c r="R1" s="198"/>
      <c r="S1" s="198"/>
      <c r="T1" s="196"/>
      <c r="U1" s="196"/>
      <c r="V1" s="196"/>
      <c r="W1" s="198" t="s">
        <v>528</v>
      </c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0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9" t="s">
        <v>14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11"/>
      <c r="AQ5" s="13"/>
      <c r="BE5" s="30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11" t="s">
        <v>17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11"/>
      <c r="AQ6" s="13"/>
      <c r="BE6" s="28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281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 t="s">
        <v>33</v>
      </c>
      <c r="AO11" s="11"/>
      <c r="AP11" s="11"/>
      <c r="AQ11" s="13"/>
      <c r="BE11" s="28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1"/>
      <c r="BS12" s="6" t="s">
        <v>18</v>
      </c>
    </row>
    <row r="13" spans="2:71" s="2" customFormat="1" ht="15" customHeight="1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35</v>
      </c>
      <c r="AO13" s="11"/>
      <c r="AP13" s="11"/>
      <c r="AQ13" s="13"/>
      <c r="BE13" s="281"/>
      <c r="BS13" s="6" t="s">
        <v>18</v>
      </c>
    </row>
    <row r="14" spans="2:71" s="2" customFormat="1" ht="15.75" customHeight="1">
      <c r="B14" s="10"/>
      <c r="C14" s="11"/>
      <c r="D14" s="11"/>
      <c r="E14" s="312" t="s">
        <v>35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19" t="s">
        <v>32</v>
      </c>
      <c r="AL14" s="11"/>
      <c r="AM14" s="11"/>
      <c r="AN14" s="21" t="s">
        <v>35</v>
      </c>
      <c r="AO14" s="11"/>
      <c r="AP14" s="11"/>
      <c r="AQ14" s="13"/>
      <c r="BE14" s="28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1"/>
      <c r="BS15" s="6" t="s">
        <v>4</v>
      </c>
    </row>
    <row r="16" spans="2:71" s="2" customFormat="1" ht="15" customHeight="1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1"/>
      <c r="BS16" s="6" t="s">
        <v>4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/>
      <c r="AO17" s="11"/>
      <c r="AP17" s="11"/>
      <c r="AQ17" s="13"/>
      <c r="BE17" s="281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1"/>
      <c r="BS18" s="6" t="s">
        <v>6</v>
      </c>
    </row>
    <row r="19" spans="2:71" s="2" customFormat="1" ht="15" customHeight="1">
      <c r="B19" s="10"/>
      <c r="C19" s="11"/>
      <c r="D19" s="19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1"/>
      <c r="BS19" s="6" t="s">
        <v>6</v>
      </c>
    </row>
    <row r="20" spans="2:71" s="2" customFormat="1" ht="15.75" customHeight="1">
      <c r="B20" s="10"/>
      <c r="C20" s="11"/>
      <c r="D20" s="11"/>
      <c r="E20" s="313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11"/>
      <c r="AP20" s="11"/>
      <c r="AQ20" s="13"/>
      <c r="BE20" s="28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1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4">
        <f>ROUND($AG$51,2)</f>
        <v>0</v>
      </c>
      <c r="AL23" s="315"/>
      <c r="AM23" s="315"/>
      <c r="AN23" s="315"/>
      <c r="AO23" s="315"/>
      <c r="AP23" s="24"/>
      <c r="AQ23" s="27"/>
      <c r="BE23" s="30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6" t="s">
        <v>41</v>
      </c>
      <c r="M25" s="298"/>
      <c r="N25" s="298"/>
      <c r="O25" s="298"/>
      <c r="P25" s="24"/>
      <c r="Q25" s="24"/>
      <c r="R25" s="24"/>
      <c r="S25" s="24"/>
      <c r="T25" s="24"/>
      <c r="U25" s="24"/>
      <c r="V25" s="24"/>
      <c r="W25" s="316" t="s">
        <v>42</v>
      </c>
      <c r="X25" s="298"/>
      <c r="Y25" s="298"/>
      <c r="Z25" s="298"/>
      <c r="AA25" s="298"/>
      <c r="AB25" s="298"/>
      <c r="AC25" s="298"/>
      <c r="AD25" s="298"/>
      <c r="AE25" s="298"/>
      <c r="AF25" s="24"/>
      <c r="AG25" s="24"/>
      <c r="AH25" s="24"/>
      <c r="AI25" s="24"/>
      <c r="AJ25" s="24"/>
      <c r="AK25" s="316" t="s">
        <v>43</v>
      </c>
      <c r="AL25" s="298"/>
      <c r="AM25" s="298"/>
      <c r="AN25" s="298"/>
      <c r="AO25" s="298"/>
      <c r="AP25" s="24"/>
      <c r="AQ25" s="27"/>
      <c r="BE25" s="303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305">
        <v>0.21</v>
      </c>
      <c r="M26" s="306"/>
      <c r="N26" s="306"/>
      <c r="O26" s="306"/>
      <c r="P26" s="30"/>
      <c r="Q26" s="30"/>
      <c r="R26" s="30"/>
      <c r="S26" s="30"/>
      <c r="T26" s="30"/>
      <c r="U26" s="30"/>
      <c r="V26" s="30"/>
      <c r="W26" s="307">
        <f>ROUND($AZ$51,2)</f>
        <v>0</v>
      </c>
      <c r="X26" s="306"/>
      <c r="Y26" s="306"/>
      <c r="Z26" s="306"/>
      <c r="AA26" s="306"/>
      <c r="AB26" s="306"/>
      <c r="AC26" s="306"/>
      <c r="AD26" s="306"/>
      <c r="AE26" s="306"/>
      <c r="AF26" s="30"/>
      <c r="AG26" s="30"/>
      <c r="AH26" s="30"/>
      <c r="AI26" s="30"/>
      <c r="AJ26" s="30"/>
      <c r="AK26" s="307">
        <f>ROUND($AV$51,2)</f>
        <v>0</v>
      </c>
      <c r="AL26" s="306"/>
      <c r="AM26" s="306"/>
      <c r="AN26" s="306"/>
      <c r="AO26" s="306"/>
      <c r="AP26" s="30"/>
      <c r="AQ26" s="31"/>
      <c r="BE26" s="309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305">
        <v>0.15</v>
      </c>
      <c r="M27" s="306"/>
      <c r="N27" s="306"/>
      <c r="O27" s="306"/>
      <c r="P27" s="30"/>
      <c r="Q27" s="30"/>
      <c r="R27" s="30"/>
      <c r="S27" s="30"/>
      <c r="T27" s="30"/>
      <c r="U27" s="30"/>
      <c r="V27" s="30"/>
      <c r="W27" s="307">
        <f>ROUND($BA$51,2)</f>
        <v>0</v>
      </c>
      <c r="X27" s="306"/>
      <c r="Y27" s="306"/>
      <c r="Z27" s="306"/>
      <c r="AA27" s="306"/>
      <c r="AB27" s="306"/>
      <c r="AC27" s="306"/>
      <c r="AD27" s="306"/>
      <c r="AE27" s="306"/>
      <c r="AF27" s="30"/>
      <c r="AG27" s="30"/>
      <c r="AH27" s="30"/>
      <c r="AI27" s="30"/>
      <c r="AJ27" s="30"/>
      <c r="AK27" s="307">
        <f>ROUND($AW$51,2)</f>
        <v>0</v>
      </c>
      <c r="AL27" s="306"/>
      <c r="AM27" s="306"/>
      <c r="AN27" s="306"/>
      <c r="AO27" s="306"/>
      <c r="AP27" s="30"/>
      <c r="AQ27" s="31"/>
      <c r="BE27" s="309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305">
        <v>0.21</v>
      </c>
      <c r="M28" s="306"/>
      <c r="N28" s="306"/>
      <c r="O28" s="306"/>
      <c r="P28" s="30"/>
      <c r="Q28" s="30"/>
      <c r="R28" s="30"/>
      <c r="S28" s="30"/>
      <c r="T28" s="30"/>
      <c r="U28" s="30"/>
      <c r="V28" s="30"/>
      <c r="W28" s="307">
        <f>ROUND($BB$51,2)</f>
        <v>0</v>
      </c>
      <c r="X28" s="306"/>
      <c r="Y28" s="306"/>
      <c r="Z28" s="306"/>
      <c r="AA28" s="306"/>
      <c r="AB28" s="306"/>
      <c r="AC28" s="306"/>
      <c r="AD28" s="306"/>
      <c r="AE28" s="306"/>
      <c r="AF28" s="30"/>
      <c r="AG28" s="30"/>
      <c r="AH28" s="30"/>
      <c r="AI28" s="30"/>
      <c r="AJ28" s="30"/>
      <c r="AK28" s="307">
        <v>0</v>
      </c>
      <c r="AL28" s="306"/>
      <c r="AM28" s="306"/>
      <c r="AN28" s="306"/>
      <c r="AO28" s="306"/>
      <c r="AP28" s="30"/>
      <c r="AQ28" s="31"/>
      <c r="BE28" s="309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305">
        <v>0.15</v>
      </c>
      <c r="M29" s="306"/>
      <c r="N29" s="306"/>
      <c r="O29" s="306"/>
      <c r="P29" s="30"/>
      <c r="Q29" s="30"/>
      <c r="R29" s="30"/>
      <c r="S29" s="30"/>
      <c r="T29" s="30"/>
      <c r="U29" s="30"/>
      <c r="V29" s="30"/>
      <c r="W29" s="307">
        <f>ROUND($BC$51,2)</f>
        <v>0</v>
      </c>
      <c r="X29" s="306"/>
      <c r="Y29" s="306"/>
      <c r="Z29" s="306"/>
      <c r="AA29" s="306"/>
      <c r="AB29" s="306"/>
      <c r="AC29" s="306"/>
      <c r="AD29" s="306"/>
      <c r="AE29" s="306"/>
      <c r="AF29" s="30"/>
      <c r="AG29" s="30"/>
      <c r="AH29" s="30"/>
      <c r="AI29" s="30"/>
      <c r="AJ29" s="30"/>
      <c r="AK29" s="307">
        <v>0</v>
      </c>
      <c r="AL29" s="306"/>
      <c r="AM29" s="306"/>
      <c r="AN29" s="306"/>
      <c r="AO29" s="306"/>
      <c r="AP29" s="30"/>
      <c r="AQ29" s="31"/>
      <c r="BE29" s="309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305">
        <v>0</v>
      </c>
      <c r="M30" s="306"/>
      <c r="N30" s="306"/>
      <c r="O30" s="306"/>
      <c r="P30" s="30"/>
      <c r="Q30" s="30"/>
      <c r="R30" s="30"/>
      <c r="S30" s="30"/>
      <c r="T30" s="30"/>
      <c r="U30" s="30"/>
      <c r="V30" s="30"/>
      <c r="W30" s="307">
        <f>ROUND($BD$51,2)</f>
        <v>0</v>
      </c>
      <c r="X30" s="306"/>
      <c r="Y30" s="306"/>
      <c r="Z30" s="306"/>
      <c r="AA30" s="306"/>
      <c r="AB30" s="306"/>
      <c r="AC30" s="306"/>
      <c r="AD30" s="306"/>
      <c r="AE30" s="306"/>
      <c r="AF30" s="30"/>
      <c r="AG30" s="30"/>
      <c r="AH30" s="30"/>
      <c r="AI30" s="30"/>
      <c r="AJ30" s="30"/>
      <c r="AK30" s="307">
        <v>0</v>
      </c>
      <c r="AL30" s="306"/>
      <c r="AM30" s="306"/>
      <c r="AN30" s="306"/>
      <c r="AO30" s="306"/>
      <c r="AP30" s="30"/>
      <c r="AQ30" s="31"/>
      <c r="BE30" s="309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3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92" t="s">
        <v>52</v>
      </c>
      <c r="Y32" s="289"/>
      <c r="Z32" s="289"/>
      <c r="AA32" s="289"/>
      <c r="AB32" s="289"/>
      <c r="AC32" s="34"/>
      <c r="AD32" s="34"/>
      <c r="AE32" s="34"/>
      <c r="AF32" s="34"/>
      <c r="AG32" s="34"/>
      <c r="AH32" s="34"/>
      <c r="AI32" s="34"/>
      <c r="AJ32" s="34"/>
      <c r="AK32" s="293">
        <f>SUM($AK$23:$AK$30)</f>
        <v>0</v>
      </c>
      <c r="AL32" s="289"/>
      <c r="AM32" s="289"/>
      <c r="AN32" s="289"/>
      <c r="AO32" s="294"/>
      <c r="AP32" s="32"/>
      <c r="AQ32" s="37"/>
      <c r="BE32" s="30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2015_11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5" t="str">
        <f>$K$6</f>
        <v>Splašková kanalizace pro bytové domy čp. 209 a 211, Dačice</v>
      </c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Dačice, u. Boženy němcové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7" t="str">
        <f>IF($AN$8="","",$AN$8)</f>
        <v>29.03.2015</v>
      </c>
      <c r="AN44" s="29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Dačice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299" t="str">
        <f>IF($E$17="","",$E$17)</f>
        <v>Mandelík Karel a.t., Hejtman Zdeněk Ing.</v>
      </c>
      <c r="AN46" s="298"/>
      <c r="AO46" s="298"/>
      <c r="AP46" s="298"/>
      <c r="AQ46" s="24"/>
      <c r="AR46" s="43"/>
      <c r="AS46" s="300" t="s">
        <v>54</v>
      </c>
      <c r="AT46" s="30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2"/>
      <c r="AT47" s="30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4"/>
      <c r="AT48" s="298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8" t="s">
        <v>55</v>
      </c>
      <c r="D49" s="289"/>
      <c r="E49" s="289"/>
      <c r="F49" s="289"/>
      <c r="G49" s="289"/>
      <c r="H49" s="34"/>
      <c r="I49" s="290" t="s">
        <v>56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57</v>
      </c>
      <c r="AH49" s="289"/>
      <c r="AI49" s="289"/>
      <c r="AJ49" s="289"/>
      <c r="AK49" s="289"/>
      <c r="AL49" s="289"/>
      <c r="AM49" s="289"/>
      <c r="AN49" s="290" t="s">
        <v>58</v>
      </c>
      <c r="AO49" s="289"/>
      <c r="AP49" s="289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6">
        <f>ROUND(SUM($AG$52:$AG$53),2)</f>
        <v>0</v>
      </c>
      <c r="AH51" s="287"/>
      <c r="AI51" s="287"/>
      <c r="AJ51" s="287"/>
      <c r="AK51" s="287"/>
      <c r="AL51" s="287"/>
      <c r="AM51" s="287"/>
      <c r="AN51" s="286">
        <f>SUM($AG$51,$AT$51)</f>
        <v>0</v>
      </c>
      <c r="AO51" s="287"/>
      <c r="AP51" s="287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5</v>
      </c>
      <c r="BX51" s="47" t="s">
        <v>77</v>
      </c>
    </row>
    <row r="52" spans="1:91" s="74" customFormat="1" ht="28.5" customHeight="1">
      <c r="A52" s="191" t="s">
        <v>529</v>
      </c>
      <c r="B52" s="75"/>
      <c r="C52" s="76"/>
      <c r="D52" s="284" t="s">
        <v>78</v>
      </c>
      <c r="E52" s="285"/>
      <c r="F52" s="285"/>
      <c r="G52" s="285"/>
      <c r="H52" s="285"/>
      <c r="I52" s="76"/>
      <c r="J52" s="284" t="s">
        <v>79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2">
        <f>'SO 01 - Splašková kanalizace'!$J$27</f>
        <v>0</v>
      </c>
      <c r="AH52" s="283"/>
      <c r="AI52" s="283"/>
      <c r="AJ52" s="283"/>
      <c r="AK52" s="283"/>
      <c r="AL52" s="283"/>
      <c r="AM52" s="283"/>
      <c r="AN52" s="282">
        <f>SUM($AG$52,$AT$52)</f>
        <v>0</v>
      </c>
      <c r="AO52" s="283"/>
      <c r="AP52" s="283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'SO 01 - Splašková kanalizace'!$P$85</f>
        <v>0</v>
      </c>
      <c r="AV52" s="80">
        <f>'SO 01 - Splašková kanalizace'!$J$30</f>
        <v>0</v>
      </c>
      <c r="AW52" s="80">
        <f>'SO 01 - Splašková kanalizace'!$J$31</f>
        <v>0</v>
      </c>
      <c r="AX52" s="80">
        <f>'SO 01 - Splašková kanalizace'!$J$32</f>
        <v>0</v>
      </c>
      <c r="AY52" s="80">
        <f>'SO 01 - Splašková kanalizace'!$J$33</f>
        <v>0</v>
      </c>
      <c r="AZ52" s="80">
        <f>'SO 01 - Splašková kanalizace'!$F$30</f>
        <v>0</v>
      </c>
      <c r="BA52" s="80">
        <f>'SO 01 - Splašková kanalizace'!$F$31</f>
        <v>0</v>
      </c>
      <c r="BB52" s="80">
        <f>'SO 01 - Splašková kanalizace'!$F$32</f>
        <v>0</v>
      </c>
      <c r="BC52" s="80">
        <f>'SO 01 - Splašková kanalizace'!$F$33</f>
        <v>0</v>
      </c>
      <c r="BD52" s="82">
        <f>'SO 01 - Splašková kanalizace'!$F$34</f>
        <v>0</v>
      </c>
      <c r="BT52" s="74" t="s">
        <v>21</v>
      </c>
      <c r="BV52" s="74" t="s">
        <v>76</v>
      </c>
      <c r="BW52" s="74" t="s">
        <v>81</v>
      </c>
      <c r="BX52" s="74" t="s">
        <v>5</v>
      </c>
      <c r="CM52" s="74" t="s">
        <v>82</v>
      </c>
    </row>
    <row r="53" spans="1:91" s="74" customFormat="1" ht="28.5" customHeight="1">
      <c r="A53" s="191" t="s">
        <v>529</v>
      </c>
      <c r="B53" s="75"/>
      <c r="C53" s="76"/>
      <c r="D53" s="284" t="s">
        <v>83</v>
      </c>
      <c r="E53" s="285"/>
      <c r="F53" s="285"/>
      <c r="G53" s="285"/>
      <c r="H53" s="285"/>
      <c r="I53" s="76"/>
      <c r="J53" s="284" t="s">
        <v>84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2">
        <f>'SO 02 - Vedlejší a ostatn...'!$J$27</f>
        <v>0</v>
      </c>
      <c r="AH53" s="283"/>
      <c r="AI53" s="283"/>
      <c r="AJ53" s="283"/>
      <c r="AK53" s="283"/>
      <c r="AL53" s="283"/>
      <c r="AM53" s="283"/>
      <c r="AN53" s="282">
        <f>SUM($AG$53,$AT$53)</f>
        <v>0</v>
      </c>
      <c r="AO53" s="283"/>
      <c r="AP53" s="283"/>
      <c r="AQ53" s="77" t="s">
        <v>85</v>
      </c>
      <c r="AR53" s="78"/>
      <c r="AS53" s="83">
        <v>0</v>
      </c>
      <c r="AT53" s="84">
        <f>ROUND(SUM($AV$53:$AW$53),2)</f>
        <v>0</v>
      </c>
      <c r="AU53" s="85">
        <f>'SO 02 - Vedlejší a ostatn...'!$P$83</f>
        <v>0</v>
      </c>
      <c r="AV53" s="84">
        <f>'SO 02 - Vedlejší a ostatn...'!$J$30</f>
        <v>0</v>
      </c>
      <c r="AW53" s="84">
        <f>'SO 02 - Vedlejší a ostatn...'!$J$31</f>
        <v>0</v>
      </c>
      <c r="AX53" s="84">
        <f>'SO 02 - Vedlejší a ostatn...'!$J$32</f>
        <v>0</v>
      </c>
      <c r="AY53" s="84">
        <f>'SO 02 - Vedlejší a ostatn...'!$J$33</f>
        <v>0</v>
      </c>
      <c r="AZ53" s="84">
        <f>'SO 02 - Vedlejší a ostatn...'!$F$30</f>
        <v>0</v>
      </c>
      <c r="BA53" s="84">
        <f>'SO 02 - Vedlejší a ostatn...'!$F$31</f>
        <v>0</v>
      </c>
      <c r="BB53" s="84">
        <f>'SO 02 - Vedlejší a ostatn...'!$F$32</f>
        <v>0</v>
      </c>
      <c r="BC53" s="84">
        <f>'SO 02 - Vedlejší a ostatn...'!$F$33</f>
        <v>0</v>
      </c>
      <c r="BD53" s="86">
        <f>'SO 02 - Vedlejší a ostatn...'!$F$34</f>
        <v>0</v>
      </c>
      <c r="BT53" s="74" t="s">
        <v>21</v>
      </c>
      <c r="BV53" s="74" t="s">
        <v>76</v>
      </c>
      <c r="BW53" s="74" t="s">
        <v>86</v>
      </c>
      <c r="BX53" s="74" t="s">
        <v>5</v>
      </c>
      <c r="CM53" s="74" t="s">
        <v>82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Splašková kanalizace'!C2" tooltip="SO 01 - Splašková kanalizace" display="/"/>
    <hyperlink ref="A53" location="'SO 02 - Vedlejší a ostatn...'!C2" tooltip="SO 02 - Vedlejší a ostat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3"/>
      <c r="C1" s="193"/>
      <c r="D1" s="192" t="s">
        <v>1</v>
      </c>
      <c r="E1" s="193"/>
      <c r="F1" s="194" t="s">
        <v>530</v>
      </c>
      <c r="G1" s="317" t="s">
        <v>531</v>
      </c>
      <c r="H1" s="317"/>
      <c r="I1" s="193"/>
      <c r="J1" s="194" t="s">
        <v>532</v>
      </c>
      <c r="K1" s="192" t="s">
        <v>87</v>
      </c>
      <c r="L1" s="194" t="s">
        <v>533</v>
      </c>
      <c r="M1" s="194"/>
      <c r="N1" s="194"/>
      <c r="O1" s="194"/>
      <c r="P1" s="194"/>
      <c r="Q1" s="194"/>
      <c r="R1" s="194"/>
      <c r="S1" s="194"/>
      <c r="T1" s="194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0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8" t="str">
        <f>'Rekapitulace stavby'!$K$6</f>
        <v>Splašková kanalizace pro bytové domy čp. 209 a 211, Dačice</v>
      </c>
      <c r="F7" s="310"/>
      <c r="G7" s="310"/>
      <c r="H7" s="31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5" t="s">
        <v>90</v>
      </c>
      <c r="F9" s="298"/>
      <c r="G9" s="298"/>
      <c r="H9" s="29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29.03.2015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3"/>
      <c r="F24" s="319"/>
      <c r="G24" s="319"/>
      <c r="H24" s="319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ROUND(SUM($BE$85:$BE$280),2)</f>
        <v>0</v>
      </c>
      <c r="G30" s="24"/>
      <c r="H30" s="24"/>
      <c r="I30" s="97">
        <v>0.21</v>
      </c>
      <c r="J30" s="96">
        <f>ROUND(ROUND((SUM($BE$85:$BE$280)),2)*$I$30,2)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ROUND(SUM($BF$85:$BF$280),2)</f>
        <v>0</v>
      </c>
      <c r="G31" s="24"/>
      <c r="H31" s="24"/>
      <c r="I31" s="97">
        <v>0.15</v>
      </c>
      <c r="J31" s="96">
        <f>ROUND(ROUND((SUM($BF$85:$BF$280)),2)*$I$31,2)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ROUND(SUM($BG$85:$BG$280),2)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ROUND(SUM($BH$85:$BH$280),2)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ROUND(SUM($BI$85:$BI$280),2)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8" t="str">
        <f>$E$7</f>
        <v>Splašková kanalizace pro bytové domy čp. 209 a 211, Dačice</v>
      </c>
      <c r="F45" s="298"/>
      <c r="G45" s="298"/>
      <c r="H45" s="298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5" t="str">
        <f>$E$9</f>
        <v>SO 01 - Splašková kanalizace</v>
      </c>
      <c r="F47" s="298"/>
      <c r="G47" s="298"/>
      <c r="H47" s="29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Dačice, u. Boženy němcové</v>
      </c>
      <c r="G49" s="24"/>
      <c r="H49" s="24"/>
      <c r="I49" s="88" t="s">
        <v>24</v>
      </c>
      <c r="J49" s="52" t="str">
        <f>IF($J$12="","",$J$12)</f>
        <v>29.03.2015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Dačice</v>
      </c>
      <c r="G51" s="24"/>
      <c r="H51" s="24"/>
      <c r="I51" s="88" t="s">
        <v>36</v>
      </c>
      <c r="J51" s="17" t="str">
        <f>$E$21</f>
        <v>Mandelík Karel a.t., Hejtman Zdeněk Ing.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98</v>
      </c>
      <c r="E59" s="117"/>
      <c r="F59" s="117"/>
      <c r="G59" s="117"/>
      <c r="H59" s="117"/>
      <c r="I59" s="118"/>
      <c r="J59" s="119">
        <f>$J$155</f>
        <v>0</v>
      </c>
      <c r="K59" s="120"/>
    </row>
    <row r="60" spans="2:11" s="114" customFormat="1" ht="21" customHeight="1">
      <c r="B60" s="115"/>
      <c r="C60" s="116"/>
      <c r="D60" s="117" t="s">
        <v>99</v>
      </c>
      <c r="E60" s="117"/>
      <c r="F60" s="117"/>
      <c r="G60" s="117"/>
      <c r="H60" s="117"/>
      <c r="I60" s="118"/>
      <c r="J60" s="119">
        <f>$J$159</f>
        <v>0</v>
      </c>
      <c r="K60" s="120"/>
    </row>
    <row r="61" spans="2:11" s="114" customFormat="1" ht="21" customHeight="1">
      <c r="B61" s="115"/>
      <c r="C61" s="116"/>
      <c r="D61" s="117" t="s">
        <v>100</v>
      </c>
      <c r="E61" s="117"/>
      <c r="F61" s="117"/>
      <c r="G61" s="117"/>
      <c r="H61" s="117"/>
      <c r="I61" s="118"/>
      <c r="J61" s="119">
        <f>$J$167</f>
        <v>0</v>
      </c>
      <c r="K61" s="120"/>
    </row>
    <row r="62" spans="2:11" s="114" customFormat="1" ht="21" customHeight="1">
      <c r="B62" s="115"/>
      <c r="C62" s="116"/>
      <c r="D62" s="117" t="s">
        <v>101</v>
      </c>
      <c r="E62" s="117"/>
      <c r="F62" s="117"/>
      <c r="G62" s="117"/>
      <c r="H62" s="117"/>
      <c r="I62" s="118"/>
      <c r="J62" s="119">
        <f>$J$171</f>
        <v>0</v>
      </c>
      <c r="K62" s="120"/>
    </row>
    <row r="63" spans="2:11" s="114" customFormat="1" ht="21" customHeight="1">
      <c r="B63" s="115"/>
      <c r="C63" s="116"/>
      <c r="D63" s="117" t="s">
        <v>102</v>
      </c>
      <c r="E63" s="117"/>
      <c r="F63" s="117"/>
      <c r="G63" s="117"/>
      <c r="H63" s="117"/>
      <c r="I63" s="118"/>
      <c r="J63" s="119">
        <f>$J$259</f>
        <v>0</v>
      </c>
      <c r="K63" s="120"/>
    </row>
    <row r="64" spans="2:11" s="114" customFormat="1" ht="21" customHeight="1">
      <c r="B64" s="115"/>
      <c r="C64" s="116"/>
      <c r="D64" s="117" t="s">
        <v>103</v>
      </c>
      <c r="E64" s="117"/>
      <c r="F64" s="117"/>
      <c r="G64" s="117"/>
      <c r="H64" s="117"/>
      <c r="I64" s="118"/>
      <c r="J64" s="119">
        <f>$J$266</f>
        <v>0</v>
      </c>
      <c r="K64" s="120"/>
    </row>
    <row r="65" spans="2:11" s="114" customFormat="1" ht="21" customHeight="1">
      <c r="B65" s="115"/>
      <c r="C65" s="116"/>
      <c r="D65" s="117" t="s">
        <v>104</v>
      </c>
      <c r="E65" s="117"/>
      <c r="F65" s="117"/>
      <c r="G65" s="117"/>
      <c r="H65" s="117"/>
      <c r="I65" s="118"/>
      <c r="J65" s="119">
        <f>$J$278</f>
        <v>0</v>
      </c>
      <c r="K65" s="120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105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318" t="str">
        <f>$E$7</f>
        <v>Splašková kanalizace pro bytové domy čp. 209 a 211, Dačice</v>
      </c>
      <c r="F75" s="298"/>
      <c r="G75" s="298"/>
      <c r="H75" s="298"/>
      <c r="J75" s="24"/>
      <c r="K75" s="24"/>
      <c r="L75" s="43"/>
    </row>
    <row r="76" spans="2:12" s="6" customFormat="1" ht="15" customHeight="1">
      <c r="B76" s="23"/>
      <c r="C76" s="19" t="s">
        <v>89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95" t="str">
        <f>$E$9</f>
        <v>SO 01 - Splašková kanalizace</v>
      </c>
      <c r="F77" s="298"/>
      <c r="G77" s="298"/>
      <c r="H77" s="298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$F$12</f>
        <v>Dačice, u. Boženy němcové</v>
      </c>
      <c r="G79" s="24"/>
      <c r="H79" s="24"/>
      <c r="I79" s="88" t="s">
        <v>24</v>
      </c>
      <c r="J79" s="52" t="str">
        <f>IF($J$12="","",$J$12)</f>
        <v>29.03.2015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$E$15</f>
        <v>Město Dačice</v>
      </c>
      <c r="G81" s="24"/>
      <c r="H81" s="24"/>
      <c r="I81" s="88" t="s">
        <v>36</v>
      </c>
      <c r="J81" s="17" t="str">
        <f>$E$21</f>
        <v>Mandelík Karel a.t., Hejtman Zdeněk Ing.</v>
      </c>
      <c r="K81" s="24"/>
      <c r="L81" s="43"/>
    </row>
    <row r="82" spans="2:12" s="6" customFormat="1" ht="15" customHeight="1">
      <c r="B82" s="23"/>
      <c r="C82" s="19" t="s">
        <v>34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106</v>
      </c>
      <c r="D84" s="124" t="s">
        <v>59</v>
      </c>
      <c r="E84" s="124" t="s">
        <v>55</v>
      </c>
      <c r="F84" s="124" t="s">
        <v>107</v>
      </c>
      <c r="G84" s="124" t="s">
        <v>108</v>
      </c>
      <c r="H84" s="124" t="s">
        <v>109</v>
      </c>
      <c r="I84" s="125" t="s">
        <v>110</v>
      </c>
      <c r="J84" s="124" t="s">
        <v>111</v>
      </c>
      <c r="K84" s="126" t="s">
        <v>112</v>
      </c>
      <c r="L84" s="127"/>
      <c r="M84" s="59" t="s">
        <v>113</v>
      </c>
      <c r="N84" s="60" t="s">
        <v>44</v>
      </c>
      <c r="O84" s="60" t="s">
        <v>114</v>
      </c>
      <c r="P84" s="60" t="s">
        <v>115</v>
      </c>
      <c r="Q84" s="60" t="s">
        <v>116</v>
      </c>
      <c r="R84" s="60" t="s">
        <v>117</v>
      </c>
      <c r="S84" s="60" t="s">
        <v>118</v>
      </c>
      <c r="T84" s="61" t="s">
        <v>119</v>
      </c>
    </row>
    <row r="85" spans="2:63" s="6" customFormat="1" ht="30" customHeight="1">
      <c r="B85" s="23"/>
      <c r="C85" s="66" t="s">
        <v>94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</f>
        <v>0</v>
      </c>
      <c r="Q85" s="64"/>
      <c r="R85" s="129">
        <f>$R$86</f>
        <v>11.827552999999998</v>
      </c>
      <c r="S85" s="64"/>
      <c r="T85" s="130">
        <f>$T$86</f>
        <v>3.2239999999999998</v>
      </c>
      <c r="AT85" s="6" t="s">
        <v>73</v>
      </c>
      <c r="AU85" s="6" t="s">
        <v>95</v>
      </c>
      <c r="BK85" s="131">
        <f>$BK$86</f>
        <v>0</v>
      </c>
    </row>
    <row r="86" spans="2:63" s="132" customFormat="1" ht="37.5" customHeight="1">
      <c r="B86" s="133"/>
      <c r="C86" s="134"/>
      <c r="D86" s="134" t="s">
        <v>73</v>
      </c>
      <c r="E86" s="135" t="s">
        <v>120</v>
      </c>
      <c r="F86" s="135" t="s">
        <v>121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$P$87+$P$155+$P$159+$P$167+$P$171+$P$259+$P$266+$P$278</f>
        <v>0</v>
      </c>
      <c r="Q86" s="134"/>
      <c r="R86" s="139">
        <f>$R$87+$R$155+$R$159+$R$167+$R$171+$R$259+$R$266+$R$278</f>
        <v>11.827552999999998</v>
      </c>
      <c r="S86" s="134"/>
      <c r="T86" s="140">
        <f>$T$87+$T$155+$T$159+$T$167+$T$171+$T$259+$T$266+$T$278</f>
        <v>3.2239999999999998</v>
      </c>
      <c r="AR86" s="141" t="s">
        <v>21</v>
      </c>
      <c r="AT86" s="141" t="s">
        <v>73</v>
      </c>
      <c r="AU86" s="141" t="s">
        <v>74</v>
      </c>
      <c r="AY86" s="141" t="s">
        <v>122</v>
      </c>
      <c r="BK86" s="142">
        <f>$BK$87+$BK$155+$BK$159+$BK$167+$BK$171+$BK$259+$BK$266+$BK$278</f>
        <v>0</v>
      </c>
    </row>
    <row r="87" spans="2:63" s="132" customFormat="1" ht="21" customHeight="1">
      <c r="B87" s="133"/>
      <c r="C87" s="134"/>
      <c r="D87" s="134" t="s">
        <v>73</v>
      </c>
      <c r="E87" s="143" t="s">
        <v>21</v>
      </c>
      <c r="F87" s="143" t="s">
        <v>123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SUM($P$88:$P$154)</f>
        <v>0</v>
      </c>
      <c r="Q87" s="134"/>
      <c r="R87" s="139">
        <f>SUM($R$88:$R$154)</f>
        <v>0.367638</v>
      </c>
      <c r="S87" s="134"/>
      <c r="T87" s="140">
        <f>SUM($T$88:$T$154)</f>
        <v>2.2474999999999996</v>
      </c>
      <c r="AR87" s="141" t="s">
        <v>21</v>
      </c>
      <c r="AT87" s="141" t="s">
        <v>73</v>
      </c>
      <c r="AU87" s="141" t="s">
        <v>21</v>
      </c>
      <c r="AY87" s="141" t="s">
        <v>122</v>
      </c>
      <c r="BK87" s="142">
        <f>SUM($BK$88:$BK$154)</f>
        <v>0</v>
      </c>
    </row>
    <row r="88" spans="2:65" s="6" customFormat="1" ht="15.75" customHeight="1">
      <c r="B88" s="23"/>
      <c r="C88" s="145" t="s">
        <v>21</v>
      </c>
      <c r="D88" s="145" t="s">
        <v>124</v>
      </c>
      <c r="E88" s="146" t="s">
        <v>125</v>
      </c>
      <c r="F88" s="147" t="s">
        <v>126</v>
      </c>
      <c r="G88" s="148" t="s">
        <v>127</v>
      </c>
      <c r="H88" s="149">
        <v>6.5</v>
      </c>
      <c r="I88" s="150"/>
      <c r="J88" s="151">
        <f>ROUND($I$88*$H$88,2)</f>
        <v>0</v>
      </c>
      <c r="K88" s="147"/>
      <c r="L88" s="43"/>
      <c r="M88" s="152"/>
      <c r="N88" s="153" t="s">
        <v>45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0.235</v>
      </c>
      <c r="T88" s="155">
        <f>$S$88*$H$88</f>
        <v>1.5274999999999999</v>
      </c>
      <c r="AR88" s="89" t="s">
        <v>128</v>
      </c>
      <c r="AT88" s="89" t="s">
        <v>124</v>
      </c>
      <c r="AU88" s="89" t="s">
        <v>82</v>
      </c>
      <c r="AY88" s="6" t="s">
        <v>122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128</v>
      </c>
      <c r="BM88" s="89" t="s">
        <v>129</v>
      </c>
    </row>
    <row r="89" spans="2:47" s="6" customFormat="1" ht="16.5" customHeight="1">
      <c r="B89" s="23"/>
      <c r="C89" s="24"/>
      <c r="D89" s="157" t="s">
        <v>130</v>
      </c>
      <c r="E89" s="24"/>
      <c r="F89" s="158" t="s">
        <v>126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130</v>
      </c>
      <c r="AU89" s="6" t="s">
        <v>82</v>
      </c>
    </row>
    <row r="90" spans="2:51" s="6" customFormat="1" ht="15.75" customHeight="1">
      <c r="B90" s="159"/>
      <c r="C90" s="160"/>
      <c r="D90" s="161" t="s">
        <v>131</v>
      </c>
      <c r="E90" s="160"/>
      <c r="F90" s="162" t="s">
        <v>132</v>
      </c>
      <c r="G90" s="160"/>
      <c r="H90" s="163">
        <v>6.5</v>
      </c>
      <c r="J90" s="160"/>
      <c r="K90" s="160"/>
      <c r="L90" s="164"/>
      <c r="M90" s="165"/>
      <c r="N90" s="160"/>
      <c r="O90" s="160"/>
      <c r="P90" s="160"/>
      <c r="Q90" s="160"/>
      <c r="R90" s="160"/>
      <c r="S90" s="160"/>
      <c r="T90" s="166"/>
      <c r="AT90" s="167" t="s">
        <v>131</v>
      </c>
      <c r="AU90" s="167" t="s">
        <v>82</v>
      </c>
      <c r="AV90" s="167" t="s">
        <v>82</v>
      </c>
      <c r="AW90" s="167" t="s">
        <v>95</v>
      </c>
      <c r="AX90" s="167" t="s">
        <v>74</v>
      </c>
      <c r="AY90" s="167" t="s">
        <v>122</v>
      </c>
    </row>
    <row r="91" spans="2:65" s="6" customFormat="1" ht="15.75" customHeight="1">
      <c r="B91" s="23"/>
      <c r="C91" s="145" t="s">
        <v>82</v>
      </c>
      <c r="D91" s="145" t="s">
        <v>124</v>
      </c>
      <c r="E91" s="146" t="s">
        <v>133</v>
      </c>
      <c r="F91" s="147" t="s">
        <v>134</v>
      </c>
      <c r="G91" s="148" t="s">
        <v>135</v>
      </c>
      <c r="H91" s="149">
        <v>18</v>
      </c>
      <c r="I91" s="150"/>
      <c r="J91" s="151">
        <f>ROUND($I$91*$H$91,2)</f>
        <v>0</v>
      </c>
      <c r="K91" s="147" t="s">
        <v>136</v>
      </c>
      <c r="L91" s="43"/>
      <c r="M91" s="152"/>
      <c r="N91" s="153" t="s">
        <v>45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0.04</v>
      </c>
      <c r="T91" s="155">
        <f>$S$91*$H$91</f>
        <v>0.72</v>
      </c>
      <c r="AR91" s="89" t="s">
        <v>128</v>
      </c>
      <c r="AT91" s="89" t="s">
        <v>124</v>
      </c>
      <c r="AU91" s="89" t="s">
        <v>82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128</v>
      </c>
      <c r="BM91" s="89" t="s">
        <v>137</v>
      </c>
    </row>
    <row r="92" spans="2:47" s="6" customFormat="1" ht="27" customHeight="1">
      <c r="B92" s="23"/>
      <c r="C92" s="24"/>
      <c r="D92" s="157" t="s">
        <v>130</v>
      </c>
      <c r="E92" s="24"/>
      <c r="F92" s="158" t="s">
        <v>138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130</v>
      </c>
      <c r="AU92" s="6" t="s">
        <v>82</v>
      </c>
    </row>
    <row r="93" spans="2:51" s="6" customFormat="1" ht="15.75" customHeight="1">
      <c r="B93" s="159"/>
      <c r="C93" s="160"/>
      <c r="D93" s="161" t="s">
        <v>131</v>
      </c>
      <c r="E93" s="160"/>
      <c r="F93" s="162" t="s">
        <v>139</v>
      </c>
      <c r="G93" s="160"/>
      <c r="H93" s="163">
        <v>18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131</v>
      </c>
      <c r="AU93" s="167" t="s">
        <v>82</v>
      </c>
      <c r="AV93" s="167" t="s">
        <v>82</v>
      </c>
      <c r="AW93" s="167" t="s">
        <v>95</v>
      </c>
      <c r="AX93" s="167" t="s">
        <v>74</v>
      </c>
      <c r="AY93" s="167" t="s">
        <v>122</v>
      </c>
    </row>
    <row r="94" spans="2:65" s="6" customFormat="1" ht="15.75" customHeight="1">
      <c r="B94" s="23"/>
      <c r="C94" s="145" t="s">
        <v>140</v>
      </c>
      <c r="D94" s="145" t="s">
        <v>124</v>
      </c>
      <c r="E94" s="146" t="s">
        <v>141</v>
      </c>
      <c r="F94" s="147" t="s">
        <v>142</v>
      </c>
      <c r="G94" s="148" t="s">
        <v>135</v>
      </c>
      <c r="H94" s="149">
        <v>3</v>
      </c>
      <c r="I94" s="150"/>
      <c r="J94" s="151">
        <f>ROUND($I$94*$H$94,2)</f>
        <v>0</v>
      </c>
      <c r="K94" s="147" t="s">
        <v>136</v>
      </c>
      <c r="L94" s="43"/>
      <c r="M94" s="152"/>
      <c r="N94" s="153" t="s">
        <v>45</v>
      </c>
      <c r="O94" s="24"/>
      <c r="P94" s="154">
        <f>$O$94*$H$94</f>
        <v>0</v>
      </c>
      <c r="Q94" s="154">
        <v>0.0369</v>
      </c>
      <c r="R94" s="154">
        <f>$Q$94*$H$94</f>
        <v>0.1107</v>
      </c>
      <c r="S94" s="154">
        <v>0</v>
      </c>
      <c r="T94" s="155">
        <f>$S$94*$H$94</f>
        <v>0</v>
      </c>
      <c r="AR94" s="89" t="s">
        <v>128</v>
      </c>
      <c r="AT94" s="89" t="s">
        <v>124</v>
      </c>
      <c r="AU94" s="89" t="s">
        <v>82</v>
      </c>
      <c r="AY94" s="6" t="s">
        <v>122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128</v>
      </c>
      <c r="BM94" s="89" t="s">
        <v>143</v>
      </c>
    </row>
    <row r="95" spans="2:47" s="6" customFormat="1" ht="38.25" customHeight="1">
      <c r="B95" s="23"/>
      <c r="C95" s="24"/>
      <c r="D95" s="157" t="s">
        <v>130</v>
      </c>
      <c r="E95" s="24"/>
      <c r="F95" s="158" t="s">
        <v>144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130</v>
      </c>
      <c r="AU95" s="6" t="s">
        <v>82</v>
      </c>
    </row>
    <row r="96" spans="2:65" s="6" customFormat="1" ht="15.75" customHeight="1">
      <c r="B96" s="23"/>
      <c r="C96" s="145" t="s">
        <v>128</v>
      </c>
      <c r="D96" s="145" t="s">
        <v>124</v>
      </c>
      <c r="E96" s="146" t="s">
        <v>145</v>
      </c>
      <c r="F96" s="147" t="s">
        <v>146</v>
      </c>
      <c r="G96" s="148" t="s">
        <v>147</v>
      </c>
      <c r="H96" s="149">
        <v>8.46</v>
      </c>
      <c r="I96" s="150"/>
      <c r="J96" s="151">
        <f>ROUND($I$96*$H$96,2)</f>
        <v>0</v>
      </c>
      <c r="K96" s="147" t="s">
        <v>136</v>
      </c>
      <c r="L96" s="43"/>
      <c r="M96" s="152"/>
      <c r="N96" s="153" t="s">
        <v>45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128</v>
      </c>
      <c r="AT96" s="89" t="s">
        <v>124</v>
      </c>
      <c r="AU96" s="89" t="s">
        <v>82</v>
      </c>
      <c r="AY96" s="6" t="s">
        <v>122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128</v>
      </c>
      <c r="BM96" s="89" t="s">
        <v>148</v>
      </c>
    </row>
    <row r="97" spans="2:47" s="6" customFormat="1" ht="27" customHeight="1">
      <c r="B97" s="23"/>
      <c r="C97" s="24"/>
      <c r="D97" s="157" t="s">
        <v>130</v>
      </c>
      <c r="E97" s="24"/>
      <c r="F97" s="158" t="s">
        <v>149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130</v>
      </c>
      <c r="AU97" s="6" t="s">
        <v>82</v>
      </c>
    </row>
    <row r="98" spans="2:51" s="6" customFormat="1" ht="15.75" customHeight="1">
      <c r="B98" s="159"/>
      <c r="C98" s="160"/>
      <c r="D98" s="161" t="s">
        <v>131</v>
      </c>
      <c r="E98" s="160"/>
      <c r="F98" s="162" t="s">
        <v>150</v>
      </c>
      <c r="G98" s="160"/>
      <c r="H98" s="163">
        <v>8.46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131</v>
      </c>
      <c r="AU98" s="167" t="s">
        <v>82</v>
      </c>
      <c r="AV98" s="167" t="s">
        <v>82</v>
      </c>
      <c r="AW98" s="167" t="s">
        <v>95</v>
      </c>
      <c r="AX98" s="167" t="s">
        <v>74</v>
      </c>
      <c r="AY98" s="167" t="s">
        <v>122</v>
      </c>
    </row>
    <row r="99" spans="2:65" s="6" customFormat="1" ht="15.75" customHeight="1">
      <c r="B99" s="23"/>
      <c r="C99" s="145" t="s">
        <v>151</v>
      </c>
      <c r="D99" s="145" t="s">
        <v>124</v>
      </c>
      <c r="E99" s="146" t="s">
        <v>152</v>
      </c>
      <c r="F99" s="147" t="s">
        <v>153</v>
      </c>
      <c r="G99" s="148" t="s">
        <v>147</v>
      </c>
      <c r="H99" s="149">
        <v>144.806</v>
      </c>
      <c r="I99" s="150"/>
      <c r="J99" s="151">
        <f>ROUND($I$99*$H$99,2)</f>
        <v>0</v>
      </c>
      <c r="K99" s="147"/>
      <c r="L99" s="43"/>
      <c r="M99" s="152"/>
      <c r="N99" s="153" t="s">
        <v>45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128</v>
      </c>
      <c r="AT99" s="89" t="s">
        <v>124</v>
      </c>
      <c r="AU99" s="89" t="s">
        <v>82</v>
      </c>
      <c r="AY99" s="6" t="s">
        <v>122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128</v>
      </c>
      <c r="BM99" s="89" t="s">
        <v>154</v>
      </c>
    </row>
    <row r="100" spans="2:47" s="6" customFormat="1" ht="16.5" customHeight="1">
      <c r="B100" s="23"/>
      <c r="C100" s="24"/>
      <c r="D100" s="157" t="s">
        <v>130</v>
      </c>
      <c r="E100" s="24"/>
      <c r="F100" s="158" t="s">
        <v>153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130</v>
      </c>
      <c r="AU100" s="6" t="s">
        <v>82</v>
      </c>
    </row>
    <row r="101" spans="2:51" s="6" customFormat="1" ht="15.75" customHeight="1">
      <c r="B101" s="159"/>
      <c r="C101" s="160"/>
      <c r="D101" s="161" t="s">
        <v>131</v>
      </c>
      <c r="E101" s="160"/>
      <c r="F101" s="162" t="s">
        <v>155</v>
      </c>
      <c r="G101" s="160"/>
      <c r="H101" s="163">
        <v>47.208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131</v>
      </c>
      <c r="AU101" s="167" t="s">
        <v>82</v>
      </c>
      <c r="AV101" s="167" t="s">
        <v>82</v>
      </c>
      <c r="AW101" s="167" t="s">
        <v>95</v>
      </c>
      <c r="AX101" s="167" t="s">
        <v>74</v>
      </c>
      <c r="AY101" s="167" t="s">
        <v>122</v>
      </c>
    </row>
    <row r="102" spans="2:51" s="6" customFormat="1" ht="15.75" customHeight="1">
      <c r="B102" s="159"/>
      <c r="C102" s="160"/>
      <c r="D102" s="161" t="s">
        <v>131</v>
      </c>
      <c r="E102" s="160"/>
      <c r="F102" s="162" t="s">
        <v>156</v>
      </c>
      <c r="G102" s="160"/>
      <c r="H102" s="163">
        <v>25.44</v>
      </c>
      <c r="J102" s="160"/>
      <c r="K102" s="160"/>
      <c r="L102" s="164"/>
      <c r="M102" s="165"/>
      <c r="N102" s="160"/>
      <c r="O102" s="160"/>
      <c r="P102" s="160"/>
      <c r="Q102" s="160"/>
      <c r="R102" s="160"/>
      <c r="S102" s="160"/>
      <c r="T102" s="166"/>
      <c r="AT102" s="167" t="s">
        <v>131</v>
      </c>
      <c r="AU102" s="167" t="s">
        <v>82</v>
      </c>
      <c r="AV102" s="167" t="s">
        <v>82</v>
      </c>
      <c r="AW102" s="167" t="s">
        <v>95</v>
      </c>
      <c r="AX102" s="167" t="s">
        <v>74</v>
      </c>
      <c r="AY102" s="167" t="s">
        <v>122</v>
      </c>
    </row>
    <row r="103" spans="2:51" s="6" customFormat="1" ht="15.75" customHeight="1">
      <c r="B103" s="159"/>
      <c r="C103" s="160"/>
      <c r="D103" s="161" t="s">
        <v>131</v>
      </c>
      <c r="E103" s="160"/>
      <c r="F103" s="162" t="s">
        <v>157</v>
      </c>
      <c r="G103" s="160"/>
      <c r="H103" s="163">
        <v>19.91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131</v>
      </c>
      <c r="AU103" s="167" t="s">
        <v>82</v>
      </c>
      <c r="AV103" s="167" t="s">
        <v>82</v>
      </c>
      <c r="AW103" s="167" t="s">
        <v>95</v>
      </c>
      <c r="AX103" s="167" t="s">
        <v>74</v>
      </c>
      <c r="AY103" s="167" t="s">
        <v>122</v>
      </c>
    </row>
    <row r="104" spans="2:51" s="6" customFormat="1" ht="15.75" customHeight="1">
      <c r="B104" s="159"/>
      <c r="C104" s="160"/>
      <c r="D104" s="161" t="s">
        <v>131</v>
      </c>
      <c r="E104" s="160"/>
      <c r="F104" s="162" t="s">
        <v>158</v>
      </c>
      <c r="G104" s="160"/>
      <c r="H104" s="163">
        <v>18.83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131</v>
      </c>
      <c r="AU104" s="167" t="s">
        <v>82</v>
      </c>
      <c r="AV104" s="167" t="s">
        <v>82</v>
      </c>
      <c r="AW104" s="167" t="s">
        <v>95</v>
      </c>
      <c r="AX104" s="167" t="s">
        <v>74</v>
      </c>
      <c r="AY104" s="167" t="s">
        <v>122</v>
      </c>
    </row>
    <row r="105" spans="2:51" s="6" customFormat="1" ht="15.75" customHeight="1">
      <c r="B105" s="159"/>
      <c r="C105" s="160"/>
      <c r="D105" s="161" t="s">
        <v>131</v>
      </c>
      <c r="E105" s="160"/>
      <c r="F105" s="162" t="s">
        <v>159</v>
      </c>
      <c r="G105" s="160"/>
      <c r="H105" s="163">
        <v>16.298</v>
      </c>
      <c r="J105" s="160"/>
      <c r="K105" s="160"/>
      <c r="L105" s="164"/>
      <c r="M105" s="165"/>
      <c r="N105" s="160"/>
      <c r="O105" s="160"/>
      <c r="P105" s="160"/>
      <c r="Q105" s="160"/>
      <c r="R105" s="160"/>
      <c r="S105" s="160"/>
      <c r="T105" s="166"/>
      <c r="AT105" s="167" t="s">
        <v>131</v>
      </c>
      <c r="AU105" s="167" t="s">
        <v>82</v>
      </c>
      <c r="AV105" s="167" t="s">
        <v>82</v>
      </c>
      <c r="AW105" s="167" t="s">
        <v>95</v>
      </c>
      <c r="AX105" s="167" t="s">
        <v>74</v>
      </c>
      <c r="AY105" s="167" t="s">
        <v>122</v>
      </c>
    </row>
    <row r="106" spans="2:51" s="6" customFormat="1" ht="15.75" customHeight="1">
      <c r="B106" s="159"/>
      <c r="C106" s="160"/>
      <c r="D106" s="161" t="s">
        <v>131</v>
      </c>
      <c r="E106" s="160"/>
      <c r="F106" s="162" t="s">
        <v>160</v>
      </c>
      <c r="G106" s="160"/>
      <c r="H106" s="163">
        <v>13.88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131</v>
      </c>
      <c r="AU106" s="167" t="s">
        <v>82</v>
      </c>
      <c r="AV106" s="167" t="s">
        <v>82</v>
      </c>
      <c r="AW106" s="167" t="s">
        <v>95</v>
      </c>
      <c r="AX106" s="167" t="s">
        <v>74</v>
      </c>
      <c r="AY106" s="167" t="s">
        <v>122</v>
      </c>
    </row>
    <row r="107" spans="2:51" s="6" customFormat="1" ht="15.75" customHeight="1">
      <c r="B107" s="159"/>
      <c r="C107" s="160"/>
      <c r="D107" s="161" t="s">
        <v>131</v>
      </c>
      <c r="E107" s="160"/>
      <c r="F107" s="162" t="s">
        <v>161</v>
      </c>
      <c r="G107" s="160"/>
      <c r="H107" s="163">
        <v>3.24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131</v>
      </c>
      <c r="AU107" s="167" t="s">
        <v>82</v>
      </c>
      <c r="AV107" s="167" t="s">
        <v>82</v>
      </c>
      <c r="AW107" s="167" t="s">
        <v>95</v>
      </c>
      <c r="AX107" s="167" t="s">
        <v>74</v>
      </c>
      <c r="AY107" s="167" t="s">
        <v>122</v>
      </c>
    </row>
    <row r="108" spans="2:65" s="6" customFormat="1" ht="15.75" customHeight="1">
      <c r="B108" s="23"/>
      <c r="C108" s="145" t="s">
        <v>162</v>
      </c>
      <c r="D108" s="145" t="s">
        <v>124</v>
      </c>
      <c r="E108" s="146" t="s">
        <v>163</v>
      </c>
      <c r="F108" s="147" t="s">
        <v>164</v>
      </c>
      <c r="G108" s="148" t="s">
        <v>147</v>
      </c>
      <c r="H108" s="149">
        <v>144.806</v>
      </c>
      <c r="I108" s="150"/>
      <c r="J108" s="151">
        <f>ROUND($I$108*$H$108,2)</f>
        <v>0</v>
      </c>
      <c r="K108" s="147"/>
      <c r="L108" s="43"/>
      <c r="M108" s="152"/>
      <c r="N108" s="153" t="s">
        <v>45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128</v>
      </c>
      <c r="AT108" s="89" t="s">
        <v>124</v>
      </c>
      <c r="AU108" s="89" t="s">
        <v>82</v>
      </c>
      <c r="AY108" s="6" t="s">
        <v>122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128</v>
      </c>
      <c r="BM108" s="89" t="s">
        <v>165</v>
      </c>
    </row>
    <row r="109" spans="2:47" s="6" customFormat="1" ht="16.5" customHeight="1">
      <c r="B109" s="23"/>
      <c r="C109" s="24"/>
      <c r="D109" s="157" t="s">
        <v>130</v>
      </c>
      <c r="E109" s="24"/>
      <c r="F109" s="158" t="s">
        <v>164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130</v>
      </c>
      <c r="AU109" s="6" t="s">
        <v>82</v>
      </c>
    </row>
    <row r="110" spans="2:65" s="6" customFormat="1" ht="15.75" customHeight="1">
      <c r="B110" s="23"/>
      <c r="C110" s="145" t="s">
        <v>166</v>
      </c>
      <c r="D110" s="145" t="s">
        <v>124</v>
      </c>
      <c r="E110" s="146" t="s">
        <v>167</v>
      </c>
      <c r="F110" s="147" t="s">
        <v>168</v>
      </c>
      <c r="G110" s="148" t="s">
        <v>127</v>
      </c>
      <c r="H110" s="149">
        <v>299.2</v>
      </c>
      <c r="I110" s="150"/>
      <c r="J110" s="151">
        <f>ROUND($I$110*$H$110,2)</f>
        <v>0</v>
      </c>
      <c r="K110" s="147"/>
      <c r="L110" s="43"/>
      <c r="M110" s="152"/>
      <c r="N110" s="153" t="s">
        <v>45</v>
      </c>
      <c r="O110" s="24"/>
      <c r="P110" s="154">
        <f>$O$110*$H$110</f>
        <v>0</v>
      </c>
      <c r="Q110" s="154">
        <v>0.00084</v>
      </c>
      <c r="R110" s="154">
        <f>$Q$110*$H$110</f>
        <v>0.251328</v>
      </c>
      <c r="S110" s="154">
        <v>0</v>
      </c>
      <c r="T110" s="155">
        <f>$S$110*$H$110</f>
        <v>0</v>
      </c>
      <c r="AR110" s="89" t="s">
        <v>128</v>
      </c>
      <c r="AT110" s="89" t="s">
        <v>124</v>
      </c>
      <c r="AU110" s="89" t="s">
        <v>82</v>
      </c>
      <c r="AY110" s="6" t="s">
        <v>122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128</v>
      </c>
      <c r="BM110" s="89" t="s">
        <v>169</v>
      </c>
    </row>
    <row r="111" spans="2:47" s="6" customFormat="1" ht="16.5" customHeight="1">
      <c r="B111" s="23"/>
      <c r="C111" s="24"/>
      <c r="D111" s="157" t="s">
        <v>130</v>
      </c>
      <c r="E111" s="24"/>
      <c r="F111" s="158" t="s">
        <v>168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130</v>
      </c>
      <c r="AU111" s="6" t="s">
        <v>82</v>
      </c>
    </row>
    <row r="112" spans="2:51" s="6" customFormat="1" ht="15.75" customHeight="1">
      <c r="B112" s="159"/>
      <c r="C112" s="160"/>
      <c r="D112" s="161" t="s">
        <v>131</v>
      </c>
      <c r="E112" s="160"/>
      <c r="F112" s="162" t="s">
        <v>170</v>
      </c>
      <c r="G112" s="160"/>
      <c r="H112" s="163">
        <v>299.2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131</v>
      </c>
      <c r="AU112" s="167" t="s">
        <v>82</v>
      </c>
      <c r="AV112" s="167" t="s">
        <v>82</v>
      </c>
      <c r="AW112" s="167" t="s">
        <v>95</v>
      </c>
      <c r="AX112" s="167" t="s">
        <v>74</v>
      </c>
      <c r="AY112" s="167" t="s">
        <v>122</v>
      </c>
    </row>
    <row r="113" spans="2:51" s="6" customFormat="1" ht="15.75" customHeight="1">
      <c r="B113" s="168"/>
      <c r="C113" s="169"/>
      <c r="D113" s="161" t="s">
        <v>131</v>
      </c>
      <c r="E113" s="169"/>
      <c r="F113" s="170" t="s">
        <v>171</v>
      </c>
      <c r="G113" s="169"/>
      <c r="H113" s="171">
        <v>299.2</v>
      </c>
      <c r="J113" s="169"/>
      <c r="K113" s="169"/>
      <c r="L113" s="172"/>
      <c r="M113" s="173"/>
      <c r="N113" s="169"/>
      <c r="O113" s="169"/>
      <c r="P113" s="169"/>
      <c r="Q113" s="169"/>
      <c r="R113" s="169"/>
      <c r="S113" s="169"/>
      <c r="T113" s="174"/>
      <c r="AT113" s="175" t="s">
        <v>131</v>
      </c>
      <c r="AU113" s="175" t="s">
        <v>82</v>
      </c>
      <c r="AV113" s="175" t="s">
        <v>128</v>
      </c>
      <c r="AW113" s="175" t="s">
        <v>95</v>
      </c>
      <c r="AX113" s="175" t="s">
        <v>21</v>
      </c>
      <c r="AY113" s="175" t="s">
        <v>122</v>
      </c>
    </row>
    <row r="114" spans="2:65" s="6" customFormat="1" ht="15.75" customHeight="1">
      <c r="B114" s="23"/>
      <c r="C114" s="145" t="s">
        <v>172</v>
      </c>
      <c r="D114" s="145" t="s">
        <v>124</v>
      </c>
      <c r="E114" s="146" t="s">
        <v>173</v>
      </c>
      <c r="F114" s="147" t="s">
        <v>174</v>
      </c>
      <c r="G114" s="148" t="s">
        <v>127</v>
      </c>
      <c r="H114" s="149">
        <v>299.2</v>
      </c>
      <c r="I114" s="150"/>
      <c r="J114" s="151">
        <f>ROUND($I$114*$H$114,2)</f>
        <v>0</v>
      </c>
      <c r="K114" s="147"/>
      <c r="L114" s="43"/>
      <c r="M114" s="152"/>
      <c r="N114" s="153" t="s">
        <v>45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128</v>
      </c>
      <c r="AT114" s="89" t="s">
        <v>124</v>
      </c>
      <c r="AU114" s="89" t="s">
        <v>82</v>
      </c>
      <c r="AY114" s="6" t="s">
        <v>122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128</v>
      </c>
      <c r="BM114" s="89" t="s">
        <v>175</v>
      </c>
    </row>
    <row r="115" spans="2:47" s="6" customFormat="1" ht="16.5" customHeight="1">
      <c r="B115" s="23"/>
      <c r="C115" s="24"/>
      <c r="D115" s="157" t="s">
        <v>130</v>
      </c>
      <c r="E115" s="24"/>
      <c r="F115" s="158" t="s">
        <v>174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130</v>
      </c>
      <c r="AU115" s="6" t="s">
        <v>82</v>
      </c>
    </row>
    <row r="116" spans="2:65" s="6" customFormat="1" ht="15.75" customHeight="1">
      <c r="B116" s="23"/>
      <c r="C116" s="145" t="s">
        <v>176</v>
      </c>
      <c r="D116" s="145" t="s">
        <v>124</v>
      </c>
      <c r="E116" s="146" t="s">
        <v>177</v>
      </c>
      <c r="F116" s="147" t="s">
        <v>178</v>
      </c>
      <c r="G116" s="148" t="s">
        <v>147</v>
      </c>
      <c r="H116" s="149">
        <v>59.706</v>
      </c>
      <c r="I116" s="150"/>
      <c r="J116" s="151">
        <f>ROUND($I$116*$H$116,2)</f>
        <v>0</v>
      </c>
      <c r="K116" s="147" t="s">
        <v>136</v>
      </c>
      <c r="L116" s="43"/>
      <c r="M116" s="152"/>
      <c r="N116" s="153" t="s">
        <v>45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128</v>
      </c>
      <c r="AT116" s="89" t="s">
        <v>124</v>
      </c>
      <c r="AU116" s="89" t="s">
        <v>82</v>
      </c>
      <c r="AY116" s="6" t="s">
        <v>122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128</v>
      </c>
      <c r="BM116" s="89" t="s">
        <v>179</v>
      </c>
    </row>
    <row r="117" spans="2:47" s="6" customFormat="1" ht="27" customHeight="1">
      <c r="B117" s="23"/>
      <c r="C117" s="24"/>
      <c r="D117" s="157" t="s">
        <v>130</v>
      </c>
      <c r="E117" s="24"/>
      <c r="F117" s="158" t="s">
        <v>180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130</v>
      </c>
      <c r="AU117" s="6" t="s">
        <v>82</v>
      </c>
    </row>
    <row r="118" spans="2:51" s="6" customFormat="1" ht="15.75" customHeight="1">
      <c r="B118" s="159"/>
      <c r="C118" s="160"/>
      <c r="D118" s="161" t="s">
        <v>131</v>
      </c>
      <c r="E118" s="160"/>
      <c r="F118" s="162" t="s">
        <v>181</v>
      </c>
      <c r="G118" s="160"/>
      <c r="H118" s="163">
        <v>59.706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131</v>
      </c>
      <c r="AU118" s="167" t="s">
        <v>82</v>
      </c>
      <c r="AV118" s="167" t="s">
        <v>82</v>
      </c>
      <c r="AW118" s="167" t="s">
        <v>95</v>
      </c>
      <c r="AX118" s="167" t="s">
        <v>74</v>
      </c>
      <c r="AY118" s="167" t="s">
        <v>122</v>
      </c>
    </row>
    <row r="119" spans="2:65" s="6" customFormat="1" ht="15.75" customHeight="1">
      <c r="B119" s="23"/>
      <c r="C119" s="145" t="s">
        <v>26</v>
      </c>
      <c r="D119" s="145" t="s">
        <v>124</v>
      </c>
      <c r="E119" s="146" t="s">
        <v>182</v>
      </c>
      <c r="F119" s="147" t="s">
        <v>183</v>
      </c>
      <c r="G119" s="148" t="s">
        <v>147</v>
      </c>
      <c r="H119" s="149">
        <v>49.042</v>
      </c>
      <c r="I119" s="150"/>
      <c r="J119" s="151">
        <f>ROUND($I$119*$H$119,2)</f>
        <v>0</v>
      </c>
      <c r="K119" s="147" t="s">
        <v>136</v>
      </c>
      <c r="L119" s="43"/>
      <c r="M119" s="152"/>
      <c r="N119" s="153" t="s">
        <v>45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128</v>
      </c>
      <c r="AT119" s="89" t="s">
        <v>124</v>
      </c>
      <c r="AU119" s="89" t="s">
        <v>82</v>
      </c>
      <c r="AY119" s="6" t="s">
        <v>122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21</v>
      </c>
      <c r="BK119" s="156">
        <f>ROUND($I$119*$H$119,2)</f>
        <v>0</v>
      </c>
      <c r="BL119" s="89" t="s">
        <v>128</v>
      </c>
      <c r="BM119" s="89" t="s">
        <v>184</v>
      </c>
    </row>
    <row r="120" spans="2:47" s="6" customFormat="1" ht="27" customHeight="1">
      <c r="B120" s="23"/>
      <c r="C120" s="24"/>
      <c r="D120" s="157" t="s">
        <v>130</v>
      </c>
      <c r="E120" s="24"/>
      <c r="F120" s="158" t="s">
        <v>185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130</v>
      </c>
      <c r="AU120" s="6" t="s">
        <v>82</v>
      </c>
    </row>
    <row r="121" spans="2:51" s="6" customFormat="1" ht="15.75" customHeight="1">
      <c r="B121" s="159"/>
      <c r="C121" s="160"/>
      <c r="D121" s="161" t="s">
        <v>131</v>
      </c>
      <c r="E121" s="160"/>
      <c r="F121" s="162" t="s">
        <v>186</v>
      </c>
      <c r="G121" s="160"/>
      <c r="H121" s="163">
        <v>49.042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131</v>
      </c>
      <c r="AU121" s="167" t="s">
        <v>82</v>
      </c>
      <c r="AV121" s="167" t="s">
        <v>82</v>
      </c>
      <c r="AW121" s="167" t="s">
        <v>95</v>
      </c>
      <c r="AX121" s="167" t="s">
        <v>74</v>
      </c>
      <c r="AY121" s="167" t="s">
        <v>122</v>
      </c>
    </row>
    <row r="122" spans="2:65" s="6" customFormat="1" ht="15.75" customHeight="1">
      <c r="B122" s="23"/>
      <c r="C122" s="145" t="s">
        <v>187</v>
      </c>
      <c r="D122" s="145" t="s">
        <v>124</v>
      </c>
      <c r="E122" s="146" t="s">
        <v>188</v>
      </c>
      <c r="F122" s="147" t="s">
        <v>189</v>
      </c>
      <c r="G122" s="148" t="s">
        <v>147</v>
      </c>
      <c r="H122" s="149">
        <v>49.042</v>
      </c>
      <c r="I122" s="150"/>
      <c r="J122" s="151">
        <f>ROUND($I$122*$H$122,2)</f>
        <v>0</v>
      </c>
      <c r="K122" s="147"/>
      <c r="L122" s="43"/>
      <c r="M122" s="152"/>
      <c r="N122" s="153" t="s">
        <v>45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128</v>
      </c>
      <c r="AT122" s="89" t="s">
        <v>124</v>
      </c>
      <c r="AU122" s="89" t="s">
        <v>82</v>
      </c>
      <c r="AY122" s="6" t="s">
        <v>122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128</v>
      </c>
      <c r="BM122" s="89" t="s">
        <v>190</v>
      </c>
    </row>
    <row r="123" spans="2:47" s="6" customFormat="1" ht="16.5" customHeight="1">
      <c r="B123" s="23"/>
      <c r="C123" s="24"/>
      <c r="D123" s="157" t="s">
        <v>130</v>
      </c>
      <c r="E123" s="24"/>
      <c r="F123" s="158" t="s">
        <v>189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130</v>
      </c>
      <c r="AU123" s="6" t="s">
        <v>82</v>
      </c>
    </row>
    <row r="124" spans="2:51" s="6" customFormat="1" ht="15.75" customHeight="1">
      <c r="B124" s="159"/>
      <c r="C124" s="160"/>
      <c r="D124" s="161" t="s">
        <v>131</v>
      </c>
      <c r="E124" s="160"/>
      <c r="F124" s="162" t="s">
        <v>186</v>
      </c>
      <c r="G124" s="160"/>
      <c r="H124" s="163">
        <v>49.042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131</v>
      </c>
      <c r="AU124" s="167" t="s">
        <v>82</v>
      </c>
      <c r="AV124" s="167" t="s">
        <v>82</v>
      </c>
      <c r="AW124" s="167" t="s">
        <v>95</v>
      </c>
      <c r="AX124" s="167" t="s">
        <v>21</v>
      </c>
      <c r="AY124" s="167" t="s">
        <v>122</v>
      </c>
    </row>
    <row r="125" spans="2:65" s="6" customFormat="1" ht="15.75" customHeight="1">
      <c r="B125" s="23"/>
      <c r="C125" s="145" t="s">
        <v>191</v>
      </c>
      <c r="D125" s="145" t="s">
        <v>124</v>
      </c>
      <c r="E125" s="146" t="s">
        <v>192</v>
      </c>
      <c r="F125" s="147" t="s">
        <v>193</v>
      </c>
      <c r="G125" s="148" t="s">
        <v>147</v>
      </c>
      <c r="H125" s="149">
        <v>49.042</v>
      </c>
      <c r="I125" s="150"/>
      <c r="J125" s="151">
        <f>ROUND($I$125*$H$125,2)</f>
        <v>0</v>
      </c>
      <c r="K125" s="147"/>
      <c r="L125" s="43"/>
      <c r="M125" s="152"/>
      <c r="N125" s="153" t="s">
        <v>45</v>
      </c>
      <c r="O125" s="24"/>
      <c r="P125" s="154">
        <f>$O$125*$H$125</f>
        <v>0</v>
      </c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128</v>
      </c>
      <c r="AT125" s="89" t="s">
        <v>124</v>
      </c>
      <c r="AU125" s="89" t="s">
        <v>82</v>
      </c>
      <c r="AY125" s="6" t="s">
        <v>122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21</v>
      </c>
      <c r="BK125" s="156">
        <f>ROUND($I$125*$H$125,2)</f>
        <v>0</v>
      </c>
      <c r="BL125" s="89" t="s">
        <v>128</v>
      </c>
      <c r="BM125" s="89" t="s">
        <v>194</v>
      </c>
    </row>
    <row r="126" spans="2:47" s="6" customFormat="1" ht="16.5" customHeight="1">
      <c r="B126" s="23"/>
      <c r="C126" s="24"/>
      <c r="D126" s="157" t="s">
        <v>130</v>
      </c>
      <c r="E126" s="24"/>
      <c r="F126" s="158" t="s">
        <v>193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130</v>
      </c>
      <c r="AU126" s="6" t="s">
        <v>82</v>
      </c>
    </row>
    <row r="127" spans="2:51" s="6" customFormat="1" ht="15.75" customHeight="1">
      <c r="B127" s="159"/>
      <c r="C127" s="160"/>
      <c r="D127" s="161" t="s">
        <v>131</v>
      </c>
      <c r="E127" s="160"/>
      <c r="F127" s="162" t="s">
        <v>186</v>
      </c>
      <c r="G127" s="160"/>
      <c r="H127" s="163">
        <v>49.042</v>
      </c>
      <c r="J127" s="160"/>
      <c r="K127" s="160"/>
      <c r="L127" s="164"/>
      <c r="M127" s="165"/>
      <c r="N127" s="160"/>
      <c r="O127" s="160"/>
      <c r="P127" s="160"/>
      <c r="Q127" s="160"/>
      <c r="R127" s="160"/>
      <c r="S127" s="160"/>
      <c r="T127" s="166"/>
      <c r="AT127" s="167" t="s">
        <v>131</v>
      </c>
      <c r="AU127" s="167" t="s">
        <v>82</v>
      </c>
      <c r="AV127" s="167" t="s">
        <v>82</v>
      </c>
      <c r="AW127" s="167" t="s">
        <v>95</v>
      </c>
      <c r="AX127" s="167" t="s">
        <v>21</v>
      </c>
      <c r="AY127" s="167" t="s">
        <v>122</v>
      </c>
    </row>
    <row r="128" spans="2:65" s="6" customFormat="1" ht="15.75" customHeight="1">
      <c r="B128" s="23"/>
      <c r="C128" s="145" t="s">
        <v>195</v>
      </c>
      <c r="D128" s="145" t="s">
        <v>124</v>
      </c>
      <c r="E128" s="146" t="s">
        <v>196</v>
      </c>
      <c r="F128" s="147" t="s">
        <v>197</v>
      </c>
      <c r="G128" s="148" t="s">
        <v>198</v>
      </c>
      <c r="H128" s="149">
        <v>98.084</v>
      </c>
      <c r="I128" s="150"/>
      <c r="J128" s="151">
        <f>ROUND($I$128*$H$128,2)</f>
        <v>0</v>
      </c>
      <c r="K128" s="147"/>
      <c r="L128" s="43"/>
      <c r="M128" s="152"/>
      <c r="N128" s="153" t="s">
        <v>45</v>
      </c>
      <c r="O128" s="24"/>
      <c r="P128" s="154">
        <f>$O$128*$H$128</f>
        <v>0</v>
      </c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128</v>
      </c>
      <c r="AT128" s="89" t="s">
        <v>124</v>
      </c>
      <c r="AU128" s="89" t="s">
        <v>82</v>
      </c>
      <c r="AY128" s="6" t="s">
        <v>122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128</v>
      </c>
      <c r="BM128" s="89" t="s">
        <v>199</v>
      </c>
    </row>
    <row r="129" spans="2:47" s="6" customFormat="1" ht="16.5" customHeight="1">
      <c r="B129" s="23"/>
      <c r="C129" s="24"/>
      <c r="D129" s="157" t="s">
        <v>130</v>
      </c>
      <c r="E129" s="24"/>
      <c r="F129" s="158" t="s">
        <v>197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130</v>
      </c>
      <c r="AU129" s="6" t="s">
        <v>82</v>
      </c>
    </row>
    <row r="130" spans="2:51" s="6" customFormat="1" ht="15.75" customHeight="1">
      <c r="B130" s="159"/>
      <c r="C130" s="160"/>
      <c r="D130" s="161" t="s">
        <v>131</v>
      </c>
      <c r="E130" s="160"/>
      <c r="F130" s="162" t="s">
        <v>200</v>
      </c>
      <c r="G130" s="160"/>
      <c r="H130" s="163">
        <v>98.084</v>
      </c>
      <c r="J130" s="160"/>
      <c r="K130" s="160"/>
      <c r="L130" s="164"/>
      <c r="M130" s="165"/>
      <c r="N130" s="160"/>
      <c r="O130" s="160"/>
      <c r="P130" s="160"/>
      <c r="Q130" s="160"/>
      <c r="R130" s="160"/>
      <c r="S130" s="160"/>
      <c r="T130" s="166"/>
      <c r="AT130" s="167" t="s">
        <v>131</v>
      </c>
      <c r="AU130" s="167" t="s">
        <v>82</v>
      </c>
      <c r="AV130" s="167" t="s">
        <v>82</v>
      </c>
      <c r="AW130" s="167" t="s">
        <v>95</v>
      </c>
      <c r="AX130" s="167" t="s">
        <v>21</v>
      </c>
      <c r="AY130" s="167" t="s">
        <v>122</v>
      </c>
    </row>
    <row r="131" spans="2:65" s="6" customFormat="1" ht="15.75" customHeight="1">
      <c r="B131" s="23"/>
      <c r="C131" s="145" t="s">
        <v>201</v>
      </c>
      <c r="D131" s="145" t="s">
        <v>124</v>
      </c>
      <c r="E131" s="146" t="s">
        <v>202</v>
      </c>
      <c r="F131" s="147" t="s">
        <v>203</v>
      </c>
      <c r="G131" s="148" t="s">
        <v>147</v>
      </c>
      <c r="H131" s="149">
        <v>95.764</v>
      </c>
      <c r="I131" s="150"/>
      <c r="J131" s="151">
        <f>ROUND($I$131*$H$131,2)</f>
        <v>0</v>
      </c>
      <c r="K131" s="147"/>
      <c r="L131" s="43"/>
      <c r="M131" s="152"/>
      <c r="N131" s="153" t="s">
        <v>45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128</v>
      </c>
      <c r="AT131" s="89" t="s">
        <v>124</v>
      </c>
      <c r="AU131" s="89" t="s">
        <v>82</v>
      </c>
      <c r="AY131" s="6" t="s">
        <v>122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128</v>
      </c>
      <c r="BM131" s="89" t="s">
        <v>204</v>
      </c>
    </row>
    <row r="132" spans="2:47" s="6" customFormat="1" ht="16.5" customHeight="1">
      <c r="B132" s="23"/>
      <c r="C132" s="24"/>
      <c r="D132" s="157" t="s">
        <v>130</v>
      </c>
      <c r="E132" s="24"/>
      <c r="F132" s="158" t="s">
        <v>203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130</v>
      </c>
      <c r="AU132" s="6" t="s">
        <v>82</v>
      </c>
    </row>
    <row r="133" spans="2:51" s="6" customFormat="1" ht="15.75" customHeight="1">
      <c r="B133" s="159"/>
      <c r="C133" s="160"/>
      <c r="D133" s="161" t="s">
        <v>131</v>
      </c>
      <c r="E133" s="160"/>
      <c r="F133" s="162" t="s">
        <v>205</v>
      </c>
      <c r="G133" s="160"/>
      <c r="H133" s="163">
        <v>100.138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131</v>
      </c>
      <c r="AU133" s="167" t="s">
        <v>82</v>
      </c>
      <c r="AV133" s="167" t="s">
        <v>82</v>
      </c>
      <c r="AW133" s="167" t="s">
        <v>95</v>
      </c>
      <c r="AX133" s="167" t="s">
        <v>74</v>
      </c>
      <c r="AY133" s="167" t="s">
        <v>122</v>
      </c>
    </row>
    <row r="134" spans="2:51" s="6" customFormat="1" ht="15.75" customHeight="1">
      <c r="B134" s="159"/>
      <c r="C134" s="160"/>
      <c r="D134" s="161" t="s">
        <v>131</v>
      </c>
      <c r="E134" s="160"/>
      <c r="F134" s="162" t="s">
        <v>206</v>
      </c>
      <c r="G134" s="160"/>
      <c r="H134" s="163">
        <v>-2.66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131</v>
      </c>
      <c r="AU134" s="167" t="s">
        <v>82</v>
      </c>
      <c r="AV134" s="167" t="s">
        <v>82</v>
      </c>
      <c r="AW134" s="167" t="s">
        <v>95</v>
      </c>
      <c r="AX134" s="167" t="s">
        <v>74</v>
      </c>
      <c r="AY134" s="167" t="s">
        <v>122</v>
      </c>
    </row>
    <row r="135" spans="2:51" s="6" customFormat="1" ht="15.75" customHeight="1">
      <c r="B135" s="159"/>
      <c r="C135" s="160"/>
      <c r="D135" s="161" t="s">
        <v>131</v>
      </c>
      <c r="E135" s="160"/>
      <c r="F135" s="162" t="s">
        <v>207</v>
      </c>
      <c r="G135" s="160"/>
      <c r="H135" s="163">
        <v>-1.714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131</v>
      </c>
      <c r="AU135" s="167" t="s">
        <v>82</v>
      </c>
      <c r="AV135" s="167" t="s">
        <v>82</v>
      </c>
      <c r="AW135" s="167" t="s">
        <v>95</v>
      </c>
      <c r="AX135" s="167" t="s">
        <v>74</v>
      </c>
      <c r="AY135" s="167" t="s">
        <v>122</v>
      </c>
    </row>
    <row r="136" spans="2:51" s="6" customFormat="1" ht="15.75" customHeight="1">
      <c r="B136" s="168"/>
      <c r="C136" s="169"/>
      <c r="D136" s="161" t="s">
        <v>131</v>
      </c>
      <c r="E136" s="169"/>
      <c r="F136" s="170" t="s">
        <v>171</v>
      </c>
      <c r="G136" s="169"/>
      <c r="H136" s="171">
        <v>95.764</v>
      </c>
      <c r="J136" s="169"/>
      <c r="K136" s="169"/>
      <c r="L136" s="172"/>
      <c r="M136" s="173"/>
      <c r="N136" s="169"/>
      <c r="O136" s="169"/>
      <c r="P136" s="169"/>
      <c r="Q136" s="169"/>
      <c r="R136" s="169"/>
      <c r="S136" s="169"/>
      <c r="T136" s="174"/>
      <c r="AT136" s="175" t="s">
        <v>131</v>
      </c>
      <c r="AU136" s="175" t="s">
        <v>82</v>
      </c>
      <c r="AV136" s="175" t="s">
        <v>128</v>
      </c>
      <c r="AW136" s="175" t="s">
        <v>95</v>
      </c>
      <c r="AX136" s="175" t="s">
        <v>21</v>
      </c>
      <c r="AY136" s="175" t="s">
        <v>122</v>
      </c>
    </row>
    <row r="137" spans="2:65" s="6" customFormat="1" ht="15.75" customHeight="1">
      <c r="B137" s="23"/>
      <c r="C137" s="145" t="s">
        <v>8</v>
      </c>
      <c r="D137" s="145" t="s">
        <v>124</v>
      </c>
      <c r="E137" s="146" t="s">
        <v>208</v>
      </c>
      <c r="F137" s="147" t="s">
        <v>209</v>
      </c>
      <c r="G137" s="148" t="s">
        <v>147</v>
      </c>
      <c r="H137" s="149">
        <v>35.033</v>
      </c>
      <c r="I137" s="150"/>
      <c r="J137" s="151">
        <f>ROUND($I$137*$H$137,2)</f>
        <v>0</v>
      </c>
      <c r="K137" s="147"/>
      <c r="L137" s="43"/>
      <c r="M137" s="152"/>
      <c r="N137" s="153" t="s">
        <v>45</v>
      </c>
      <c r="O137" s="24"/>
      <c r="P137" s="154">
        <f>$O$137*$H$137</f>
        <v>0</v>
      </c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128</v>
      </c>
      <c r="AT137" s="89" t="s">
        <v>124</v>
      </c>
      <c r="AU137" s="89" t="s">
        <v>82</v>
      </c>
      <c r="AY137" s="6" t="s">
        <v>122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128</v>
      </c>
      <c r="BM137" s="89" t="s">
        <v>210</v>
      </c>
    </row>
    <row r="138" spans="2:47" s="6" customFormat="1" ht="16.5" customHeight="1">
      <c r="B138" s="23"/>
      <c r="C138" s="24"/>
      <c r="D138" s="157" t="s">
        <v>130</v>
      </c>
      <c r="E138" s="24"/>
      <c r="F138" s="158" t="s">
        <v>209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130</v>
      </c>
      <c r="AU138" s="6" t="s">
        <v>82</v>
      </c>
    </row>
    <row r="139" spans="2:51" s="6" customFormat="1" ht="15.75" customHeight="1">
      <c r="B139" s="159"/>
      <c r="C139" s="160"/>
      <c r="D139" s="161" t="s">
        <v>131</v>
      </c>
      <c r="E139" s="160"/>
      <c r="F139" s="162" t="s">
        <v>211</v>
      </c>
      <c r="G139" s="160"/>
      <c r="H139" s="163">
        <v>22.112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131</v>
      </c>
      <c r="AU139" s="167" t="s">
        <v>82</v>
      </c>
      <c r="AV139" s="167" t="s">
        <v>82</v>
      </c>
      <c r="AW139" s="167" t="s">
        <v>95</v>
      </c>
      <c r="AX139" s="167" t="s">
        <v>74</v>
      </c>
      <c r="AY139" s="167" t="s">
        <v>122</v>
      </c>
    </row>
    <row r="140" spans="2:51" s="6" customFormat="1" ht="15.75" customHeight="1">
      <c r="B140" s="159"/>
      <c r="C140" s="160"/>
      <c r="D140" s="161" t="s">
        <v>131</v>
      </c>
      <c r="E140" s="160"/>
      <c r="F140" s="162" t="s">
        <v>212</v>
      </c>
      <c r="G140" s="160"/>
      <c r="H140" s="163">
        <v>12.121</v>
      </c>
      <c r="J140" s="160"/>
      <c r="K140" s="160"/>
      <c r="L140" s="164"/>
      <c r="M140" s="165"/>
      <c r="N140" s="160"/>
      <c r="O140" s="160"/>
      <c r="P140" s="160"/>
      <c r="Q140" s="160"/>
      <c r="R140" s="160"/>
      <c r="S140" s="160"/>
      <c r="T140" s="166"/>
      <c r="AT140" s="167" t="s">
        <v>131</v>
      </c>
      <c r="AU140" s="167" t="s">
        <v>82</v>
      </c>
      <c r="AV140" s="167" t="s">
        <v>82</v>
      </c>
      <c r="AW140" s="167" t="s">
        <v>95</v>
      </c>
      <c r="AX140" s="167" t="s">
        <v>74</v>
      </c>
      <c r="AY140" s="167" t="s">
        <v>122</v>
      </c>
    </row>
    <row r="141" spans="2:51" s="6" customFormat="1" ht="15.75" customHeight="1">
      <c r="B141" s="159"/>
      <c r="C141" s="160"/>
      <c r="D141" s="161" t="s">
        <v>131</v>
      </c>
      <c r="E141" s="160"/>
      <c r="F141" s="162" t="s">
        <v>213</v>
      </c>
      <c r="G141" s="160"/>
      <c r="H141" s="163">
        <v>0.8</v>
      </c>
      <c r="J141" s="160"/>
      <c r="K141" s="160"/>
      <c r="L141" s="164"/>
      <c r="M141" s="165"/>
      <c r="N141" s="160"/>
      <c r="O141" s="160"/>
      <c r="P141" s="160"/>
      <c r="Q141" s="160"/>
      <c r="R141" s="160"/>
      <c r="S141" s="160"/>
      <c r="T141" s="166"/>
      <c r="AT141" s="167" t="s">
        <v>131</v>
      </c>
      <c r="AU141" s="167" t="s">
        <v>82</v>
      </c>
      <c r="AV141" s="167" t="s">
        <v>82</v>
      </c>
      <c r="AW141" s="167" t="s">
        <v>95</v>
      </c>
      <c r="AX141" s="167" t="s">
        <v>74</v>
      </c>
      <c r="AY141" s="167" t="s">
        <v>122</v>
      </c>
    </row>
    <row r="142" spans="2:51" s="6" customFormat="1" ht="15.75" customHeight="1">
      <c r="B142" s="168"/>
      <c r="C142" s="169"/>
      <c r="D142" s="161" t="s">
        <v>131</v>
      </c>
      <c r="E142" s="169"/>
      <c r="F142" s="170" t="s">
        <v>171</v>
      </c>
      <c r="G142" s="169"/>
      <c r="H142" s="171">
        <v>35.033</v>
      </c>
      <c r="J142" s="169"/>
      <c r="K142" s="169"/>
      <c r="L142" s="172"/>
      <c r="M142" s="173"/>
      <c r="N142" s="169"/>
      <c r="O142" s="169"/>
      <c r="P142" s="169"/>
      <c r="Q142" s="169"/>
      <c r="R142" s="169"/>
      <c r="S142" s="169"/>
      <c r="T142" s="174"/>
      <c r="AT142" s="175" t="s">
        <v>131</v>
      </c>
      <c r="AU142" s="175" t="s">
        <v>82</v>
      </c>
      <c r="AV142" s="175" t="s">
        <v>128</v>
      </c>
      <c r="AW142" s="175" t="s">
        <v>95</v>
      </c>
      <c r="AX142" s="175" t="s">
        <v>21</v>
      </c>
      <c r="AY142" s="175" t="s">
        <v>122</v>
      </c>
    </row>
    <row r="143" spans="2:65" s="6" customFormat="1" ht="15.75" customHeight="1">
      <c r="B143" s="23"/>
      <c r="C143" s="176" t="s">
        <v>214</v>
      </c>
      <c r="D143" s="176" t="s">
        <v>215</v>
      </c>
      <c r="E143" s="177" t="s">
        <v>216</v>
      </c>
      <c r="F143" s="178" t="s">
        <v>217</v>
      </c>
      <c r="G143" s="179" t="s">
        <v>198</v>
      </c>
      <c r="H143" s="180">
        <v>70.066</v>
      </c>
      <c r="I143" s="181"/>
      <c r="J143" s="182">
        <f>ROUND($I$143*$H$143,2)</f>
        <v>0</v>
      </c>
      <c r="K143" s="178"/>
      <c r="L143" s="183"/>
      <c r="M143" s="184"/>
      <c r="N143" s="185" t="s">
        <v>45</v>
      </c>
      <c r="O143" s="24"/>
      <c r="P143" s="154">
        <f>$O$143*$H$143</f>
        <v>0</v>
      </c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172</v>
      </c>
      <c r="AT143" s="89" t="s">
        <v>215</v>
      </c>
      <c r="AU143" s="89" t="s">
        <v>82</v>
      </c>
      <c r="AY143" s="6" t="s">
        <v>122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128</v>
      </c>
      <c r="BM143" s="89" t="s">
        <v>218</v>
      </c>
    </row>
    <row r="144" spans="2:47" s="6" customFormat="1" ht="16.5" customHeight="1">
      <c r="B144" s="23"/>
      <c r="C144" s="24"/>
      <c r="D144" s="157" t="s">
        <v>130</v>
      </c>
      <c r="E144" s="24"/>
      <c r="F144" s="158" t="s">
        <v>217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130</v>
      </c>
      <c r="AU144" s="6" t="s">
        <v>82</v>
      </c>
    </row>
    <row r="145" spans="2:51" s="6" customFormat="1" ht="15.75" customHeight="1">
      <c r="B145" s="159"/>
      <c r="C145" s="160"/>
      <c r="D145" s="161" t="s">
        <v>131</v>
      </c>
      <c r="E145" s="160"/>
      <c r="F145" s="162" t="s">
        <v>219</v>
      </c>
      <c r="G145" s="160"/>
      <c r="H145" s="163">
        <v>70.066</v>
      </c>
      <c r="J145" s="160"/>
      <c r="K145" s="160"/>
      <c r="L145" s="164"/>
      <c r="M145" s="165"/>
      <c r="N145" s="160"/>
      <c r="O145" s="160"/>
      <c r="P145" s="160"/>
      <c r="Q145" s="160"/>
      <c r="R145" s="160"/>
      <c r="S145" s="160"/>
      <c r="T145" s="166"/>
      <c r="AT145" s="167" t="s">
        <v>131</v>
      </c>
      <c r="AU145" s="167" t="s">
        <v>82</v>
      </c>
      <c r="AV145" s="167" t="s">
        <v>82</v>
      </c>
      <c r="AW145" s="167" t="s">
        <v>95</v>
      </c>
      <c r="AX145" s="167" t="s">
        <v>74</v>
      </c>
      <c r="AY145" s="167" t="s">
        <v>122</v>
      </c>
    </row>
    <row r="146" spans="2:65" s="6" customFormat="1" ht="15.75" customHeight="1">
      <c r="B146" s="23"/>
      <c r="C146" s="145" t="s">
        <v>220</v>
      </c>
      <c r="D146" s="145" t="s">
        <v>124</v>
      </c>
      <c r="E146" s="146" t="s">
        <v>221</v>
      </c>
      <c r="F146" s="147" t="s">
        <v>222</v>
      </c>
      <c r="G146" s="148" t="s">
        <v>127</v>
      </c>
      <c r="H146" s="149">
        <v>374</v>
      </c>
      <c r="I146" s="150"/>
      <c r="J146" s="151">
        <f>ROUND($I$146*$H$146,2)</f>
        <v>0</v>
      </c>
      <c r="K146" s="147" t="s">
        <v>136</v>
      </c>
      <c r="L146" s="43"/>
      <c r="M146" s="152"/>
      <c r="N146" s="153" t="s">
        <v>45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128</v>
      </c>
      <c r="AT146" s="89" t="s">
        <v>124</v>
      </c>
      <c r="AU146" s="89" t="s">
        <v>82</v>
      </c>
      <c r="AY146" s="6" t="s">
        <v>122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128</v>
      </c>
      <c r="BM146" s="89" t="s">
        <v>223</v>
      </c>
    </row>
    <row r="147" spans="2:47" s="6" customFormat="1" ht="27" customHeight="1">
      <c r="B147" s="23"/>
      <c r="C147" s="24"/>
      <c r="D147" s="157" t="s">
        <v>130</v>
      </c>
      <c r="E147" s="24"/>
      <c r="F147" s="158" t="s">
        <v>224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130</v>
      </c>
      <c r="AU147" s="6" t="s">
        <v>82</v>
      </c>
    </row>
    <row r="148" spans="2:51" s="6" customFormat="1" ht="15.75" customHeight="1">
      <c r="B148" s="159"/>
      <c r="C148" s="160"/>
      <c r="D148" s="161" t="s">
        <v>131</v>
      </c>
      <c r="E148" s="160"/>
      <c r="F148" s="162" t="s">
        <v>225</v>
      </c>
      <c r="G148" s="160"/>
      <c r="H148" s="163">
        <v>374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131</v>
      </c>
      <c r="AU148" s="167" t="s">
        <v>82</v>
      </c>
      <c r="AV148" s="167" t="s">
        <v>82</v>
      </c>
      <c r="AW148" s="167" t="s">
        <v>95</v>
      </c>
      <c r="AX148" s="167" t="s">
        <v>74</v>
      </c>
      <c r="AY148" s="167" t="s">
        <v>122</v>
      </c>
    </row>
    <row r="149" spans="2:65" s="6" customFormat="1" ht="15.75" customHeight="1">
      <c r="B149" s="23"/>
      <c r="C149" s="145" t="s">
        <v>226</v>
      </c>
      <c r="D149" s="145" t="s">
        <v>124</v>
      </c>
      <c r="E149" s="146" t="s">
        <v>227</v>
      </c>
      <c r="F149" s="147" t="s">
        <v>228</v>
      </c>
      <c r="G149" s="148" t="s">
        <v>127</v>
      </c>
      <c r="H149" s="149">
        <v>374</v>
      </c>
      <c r="I149" s="150"/>
      <c r="J149" s="151">
        <f>ROUND($I$149*$H$149,2)</f>
        <v>0</v>
      </c>
      <c r="K149" s="147" t="s">
        <v>136</v>
      </c>
      <c r="L149" s="43"/>
      <c r="M149" s="152"/>
      <c r="N149" s="153" t="s">
        <v>45</v>
      </c>
      <c r="O149" s="24"/>
      <c r="P149" s="154">
        <f>$O$149*$H$149</f>
        <v>0</v>
      </c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128</v>
      </c>
      <c r="AT149" s="89" t="s">
        <v>124</v>
      </c>
      <c r="AU149" s="89" t="s">
        <v>82</v>
      </c>
      <c r="AY149" s="6" t="s">
        <v>122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128</v>
      </c>
      <c r="BM149" s="89" t="s">
        <v>229</v>
      </c>
    </row>
    <row r="150" spans="2:47" s="6" customFormat="1" ht="27" customHeight="1">
      <c r="B150" s="23"/>
      <c r="C150" s="24"/>
      <c r="D150" s="157" t="s">
        <v>130</v>
      </c>
      <c r="E150" s="24"/>
      <c r="F150" s="158" t="s">
        <v>230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130</v>
      </c>
      <c r="AU150" s="6" t="s">
        <v>82</v>
      </c>
    </row>
    <row r="151" spans="2:51" s="6" customFormat="1" ht="15.75" customHeight="1">
      <c r="B151" s="159"/>
      <c r="C151" s="160"/>
      <c r="D151" s="161" t="s">
        <v>131</v>
      </c>
      <c r="E151" s="160"/>
      <c r="F151" s="162" t="s">
        <v>225</v>
      </c>
      <c r="G151" s="160"/>
      <c r="H151" s="163">
        <v>374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131</v>
      </c>
      <c r="AU151" s="167" t="s">
        <v>82</v>
      </c>
      <c r="AV151" s="167" t="s">
        <v>82</v>
      </c>
      <c r="AW151" s="167" t="s">
        <v>95</v>
      </c>
      <c r="AX151" s="167" t="s">
        <v>74</v>
      </c>
      <c r="AY151" s="167" t="s">
        <v>122</v>
      </c>
    </row>
    <row r="152" spans="2:65" s="6" customFormat="1" ht="15.75" customHeight="1">
      <c r="B152" s="23"/>
      <c r="C152" s="176" t="s">
        <v>231</v>
      </c>
      <c r="D152" s="176" t="s">
        <v>215</v>
      </c>
      <c r="E152" s="177" t="s">
        <v>232</v>
      </c>
      <c r="F152" s="178" t="s">
        <v>233</v>
      </c>
      <c r="G152" s="179" t="s">
        <v>234</v>
      </c>
      <c r="H152" s="180">
        <v>5.61</v>
      </c>
      <c r="I152" s="181"/>
      <c r="J152" s="182">
        <f>ROUND($I$152*$H$152,2)</f>
        <v>0</v>
      </c>
      <c r="K152" s="178" t="s">
        <v>136</v>
      </c>
      <c r="L152" s="183"/>
      <c r="M152" s="184"/>
      <c r="N152" s="185" t="s">
        <v>45</v>
      </c>
      <c r="O152" s="24"/>
      <c r="P152" s="154">
        <f>$O$152*$H$152</f>
        <v>0</v>
      </c>
      <c r="Q152" s="154">
        <v>0.001</v>
      </c>
      <c r="R152" s="154">
        <f>$Q$152*$H$152</f>
        <v>0.00561</v>
      </c>
      <c r="S152" s="154">
        <v>0</v>
      </c>
      <c r="T152" s="155">
        <f>$S$152*$H$152</f>
        <v>0</v>
      </c>
      <c r="AR152" s="89" t="s">
        <v>172</v>
      </c>
      <c r="AT152" s="89" t="s">
        <v>215</v>
      </c>
      <c r="AU152" s="89" t="s">
        <v>82</v>
      </c>
      <c r="AY152" s="6" t="s">
        <v>122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128</v>
      </c>
      <c r="BM152" s="89" t="s">
        <v>235</v>
      </c>
    </row>
    <row r="153" spans="2:47" s="6" customFormat="1" ht="16.5" customHeight="1">
      <c r="B153" s="23"/>
      <c r="C153" s="24"/>
      <c r="D153" s="157" t="s">
        <v>130</v>
      </c>
      <c r="E153" s="24"/>
      <c r="F153" s="158" t="s">
        <v>236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130</v>
      </c>
      <c r="AU153" s="6" t="s">
        <v>82</v>
      </c>
    </row>
    <row r="154" spans="2:51" s="6" customFormat="1" ht="15.75" customHeight="1">
      <c r="B154" s="159"/>
      <c r="C154" s="160"/>
      <c r="D154" s="161" t="s">
        <v>131</v>
      </c>
      <c r="E154" s="160"/>
      <c r="F154" s="162" t="s">
        <v>237</v>
      </c>
      <c r="G154" s="160"/>
      <c r="H154" s="163">
        <v>5.61</v>
      </c>
      <c r="J154" s="160"/>
      <c r="K154" s="160"/>
      <c r="L154" s="164"/>
      <c r="M154" s="165"/>
      <c r="N154" s="160"/>
      <c r="O154" s="160"/>
      <c r="P154" s="160"/>
      <c r="Q154" s="160"/>
      <c r="R154" s="160"/>
      <c r="S154" s="160"/>
      <c r="T154" s="166"/>
      <c r="AT154" s="167" t="s">
        <v>131</v>
      </c>
      <c r="AU154" s="167" t="s">
        <v>82</v>
      </c>
      <c r="AV154" s="167" t="s">
        <v>82</v>
      </c>
      <c r="AW154" s="167" t="s">
        <v>74</v>
      </c>
      <c r="AX154" s="167" t="s">
        <v>21</v>
      </c>
      <c r="AY154" s="167" t="s">
        <v>122</v>
      </c>
    </row>
    <row r="155" spans="2:63" s="132" customFormat="1" ht="30.75" customHeight="1">
      <c r="B155" s="133"/>
      <c r="C155" s="134"/>
      <c r="D155" s="134" t="s">
        <v>73</v>
      </c>
      <c r="E155" s="143" t="s">
        <v>140</v>
      </c>
      <c r="F155" s="143" t="s">
        <v>238</v>
      </c>
      <c r="G155" s="134"/>
      <c r="H155" s="134"/>
      <c r="J155" s="144">
        <f>$BK$155</f>
        <v>0</v>
      </c>
      <c r="K155" s="134"/>
      <c r="L155" s="137"/>
      <c r="M155" s="138"/>
      <c r="N155" s="134"/>
      <c r="O155" s="134"/>
      <c r="P155" s="139">
        <f>SUM($P$156:$P$158)</f>
        <v>0</v>
      </c>
      <c r="Q155" s="134"/>
      <c r="R155" s="139">
        <f>SUM($R$156:$R$158)</f>
        <v>0</v>
      </c>
      <c r="S155" s="134"/>
      <c r="T155" s="140">
        <f>SUM($T$156:$T$158)</f>
        <v>0</v>
      </c>
      <c r="AR155" s="141" t="s">
        <v>21</v>
      </c>
      <c r="AT155" s="141" t="s">
        <v>73</v>
      </c>
      <c r="AU155" s="141" t="s">
        <v>21</v>
      </c>
      <c r="AY155" s="141" t="s">
        <v>122</v>
      </c>
      <c r="BK155" s="142">
        <f>SUM($BK$156:$BK$158)</f>
        <v>0</v>
      </c>
    </row>
    <row r="156" spans="2:65" s="6" customFormat="1" ht="15.75" customHeight="1">
      <c r="B156" s="23"/>
      <c r="C156" s="145" t="s">
        <v>239</v>
      </c>
      <c r="D156" s="145" t="s">
        <v>124</v>
      </c>
      <c r="E156" s="146" t="s">
        <v>240</v>
      </c>
      <c r="F156" s="147" t="s">
        <v>241</v>
      </c>
      <c r="G156" s="148" t="s">
        <v>135</v>
      </c>
      <c r="H156" s="149">
        <v>51.5</v>
      </c>
      <c r="I156" s="150"/>
      <c r="J156" s="151">
        <f>ROUND($I$156*$H$156,2)</f>
        <v>0</v>
      </c>
      <c r="K156" s="147" t="s">
        <v>136</v>
      </c>
      <c r="L156" s="43"/>
      <c r="M156" s="152"/>
      <c r="N156" s="153" t="s">
        <v>45</v>
      </c>
      <c r="O156" s="24"/>
      <c r="P156" s="154">
        <f>$O$156*$H$156</f>
        <v>0</v>
      </c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128</v>
      </c>
      <c r="AT156" s="89" t="s">
        <v>124</v>
      </c>
      <c r="AU156" s="89" t="s">
        <v>82</v>
      </c>
      <c r="AY156" s="6" t="s">
        <v>122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21</v>
      </c>
      <c r="BK156" s="156">
        <f>ROUND($I$156*$H$156,2)</f>
        <v>0</v>
      </c>
      <c r="BL156" s="89" t="s">
        <v>128</v>
      </c>
      <c r="BM156" s="89" t="s">
        <v>242</v>
      </c>
    </row>
    <row r="157" spans="2:47" s="6" customFormat="1" ht="16.5" customHeight="1">
      <c r="B157" s="23"/>
      <c r="C157" s="24"/>
      <c r="D157" s="157" t="s">
        <v>130</v>
      </c>
      <c r="E157" s="24"/>
      <c r="F157" s="158" t="s">
        <v>243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130</v>
      </c>
      <c r="AU157" s="6" t="s">
        <v>82</v>
      </c>
    </row>
    <row r="158" spans="2:51" s="6" customFormat="1" ht="15.75" customHeight="1">
      <c r="B158" s="159"/>
      <c r="C158" s="160"/>
      <c r="D158" s="161" t="s">
        <v>131</v>
      </c>
      <c r="E158" s="160"/>
      <c r="F158" s="162" t="s">
        <v>244</v>
      </c>
      <c r="G158" s="160"/>
      <c r="H158" s="163">
        <v>51.5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131</v>
      </c>
      <c r="AU158" s="167" t="s">
        <v>82</v>
      </c>
      <c r="AV158" s="167" t="s">
        <v>82</v>
      </c>
      <c r="AW158" s="167" t="s">
        <v>95</v>
      </c>
      <c r="AX158" s="167" t="s">
        <v>74</v>
      </c>
      <c r="AY158" s="167" t="s">
        <v>122</v>
      </c>
    </row>
    <row r="159" spans="2:63" s="132" customFormat="1" ht="30.75" customHeight="1">
      <c r="B159" s="133"/>
      <c r="C159" s="134"/>
      <c r="D159" s="134" t="s">
        <v>73</v>
      </c>
      <c r="E159" s="143" t="s">
        <v>128</v>
      </c>
      <c r="F159" s="143" t="s">
        <v>245</v>
      </c>
      <c r="G159" s="134"/>
      <c r="H159" s="134"/>
      <c r="J159" s="144">
        <f>$BK$159</f>
        <v>0</v>
      </c>
      <c r="K159" s="134"/>
      <c r="L159" s="137"/>
      <c r="M159" s="138"/>
      <c r="N159" s="134"/>
      <c r="O159" s="134"/>
      <c r="P159" s="139">
        <f>SUM($P$160:$P$166)</f>
        <v>0</v>
      </c>
      <c r="Q159" s="134"/>
      <c r="R159" s="139">
        <f>SUM($R$160:$R$166)</f>
        <v>0</v>
      </c>
      <c r="S159" s="134"/>
      <c r="T159" s="140">
        <f>SUM($T$160:$T$166)</f>
        <v>0</v>
      </c>
      <c r="AR159" s="141" t="s">
        <v>21</v>
      </c>
      <c r="AT159" s="141" t="s">
        <v>73</v>
      </c>
      <c r="AU159" s="141" t="s">
        <v>21</v>
      </c>
      <c r="AY159" s="141" t="s">
        <v>122</v>
      </c>
      <c r="BK159" s="142">
        <f>SUM($BK$160:$BK$166)</f>
        <v>0</v>
      </c>
    </row>
    <row r="160" spans="2:65" s="6" customFormat="1" ht="15.75" customHeight="1">
      <c r="B160" s="23"/>
      <c r="C160" s="145" t="s">
        <v>7</v>
      </c>
      <c r="D160" s="145" t="s">
        <v>124</v>
      </c>
      <c r="E160" s="146" t="s">
        <v>246</v>
      </c>
      <c r="F160" s="147" t="s">
        <v>247</v>
      </c>
      <c r="G160" s="148" t="s">
        <v>147</v>
      </c>
      <c r="H160" s="149">
        <v>8.51</v>
      </c>
      <c r="I160" s="150"/>
      <c r="J160" s="151">
        <f>ROUND($I$160*$H$160,2)</f>
        <v>0</v>
      </c>
      <c r="K160" s="147"/>
      <c r="L160" s="43"/>
      <c r="M160" s="152"/>
      <c r="N160" s="153" t="s">
        <v>45</v>
      </c>
      <c r="O160" s="24"/>
      <c r="P160" s="154">
        <f>$O$160*$H$160</f>
        <v>0</v>
      </c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128</v>
      </c>
      <c r="AT160" s="89" t="s">
        <v>124</v>
      </c>
      <c r="AU160" s="89" t="s">
        <v>82</v>
      </c>
      <c r="AY160" s="6" t="s">
        <v>122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128</v>
      </c>
      <c r="BM160" s="89" t="s">
        <v>248</v>
      </c>
    </row>
    <row r="161" spans="2:47" s="6" customFormat="1" ht="16.5" customHeight="1">
      <c r="B161" s="23"/>
      <c r="C161" s="24"/>
      <c r="D161" s="157" t="s">
        <v>130</v>
      </c>
      <c r="E161" s="24"/>
      <c r="F161" s="158" t="s">
        <v>247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130</v>
      </c>
      <c r="AU161" s="6" t="s">
        <v>82</v>
      </c>
    </row>
    <row r="162" spans="2:51" s="6" customFormat="1" ht="15.75" customHeight="1">
      <c r="B162" s="159"/>
      <c r="C162" s="160"/>
      <c r="D162" s="161" t="s">
        <v>131</v>
      </c>
      <c r="E162" s="160"/>
      <c r="F162" s="162" t="s">
        <v>249</v>
      </c>
      <c r="G162" s="160"/>
      <c r="H162" s="163">
        <v>3.36</v>
      </c>
      <c r="J162" s="160"/>
      <c r="K162" s="160"/>
      <c r="L162" s="164"/>
      <c r="M162" s="165"/>
      <c r="N162" s="160"/>
      <c r="O162" s="160"/>
      <c r="P162" s="160"/>
      <c r="Q162" s="160"/>
      <c r="R162" s="160"/>
      <c r="S162" s="160"/>
      <c r="T162" s="166"/>
      <c r="AT162" s="167" t="s">
        <v>131</v>
      </c>
      <c r="AU162" s="167" t="s">
        <v>82</v>
      </c>
      <c r="AV162" s="167" t="s">
        <v>82</v>
      </c>
      <c r="AW162" s="167" t="s">
        <v>95</v>
      </c>
      <c r="AX162" s="167" t="s">
        <v>74</v>
      </c>
      <c r="AY162" s="167" t="s">
        <v>122</v>
      </c>
    </row>
    <row r="163" spans="2:51" s="6" customFormat="1" ht="15.75" customHeight="1">
      <c r="B163" s="159"/>
      <c r="C163" s="160"/>
      <c r="D163" s="161" t="s">
        <v>131</v>
      </c>
      <c r="E163" s="160"/>
      <c r="F163" s="162" t="s">
        <v>250</v>
      </c>
      <c r="G163" s="160"/>
      <c r="H163" s="163">
        <v>5.15</v>
      </c>
      <c r="J163" s="160"/>
      <c r="K163" s="160"/>
      <c r="L163" s="164"/>
      <c r="M163" s="165"/>
      <c r="N163" s="160"/>
      <c r="O163" s="160"/>
      <c r="P163" s="160"/>
      <c r="Q163" s="160"/>
      <c r="R163" s="160"/>
      <c r="S163" s="160"/>
      <c r="T163" s="166"/>
      <c r="AT163" s="167" t="s">
        <v>131</v>
      </c>
      <c r="AU163" s="167" t="s">
        <v>82</v>
      </c>
      <c r="AV163" s="167" t="s">
        <v>82</v>
      </c>
      <c r="AW163" s="167" t="s">
        <v>95</v>
      </c>
      <c r="AX163" s="167" t="s">
        <v>74</v>
      </c>
      <c r="AY163" s="167" t="s">
        <v>122</v>
      </c>
    </row>
    <row r="164" spans="2:65" s="6" customFormat="1" ht="15.75" customHeight="1">
      <c r="B164" s="23"/>
      <c r="C164" s="145" t="s">
        <v>251</v>
      </c>
      <c r="D164" s="145" t="s">
        <v>124</v>
      </c>
      <c r="E164" s="146" t="s">
        <v>252</v>
      </c>
      <c r="F164" s="147" t="s">
        <v>253</v>
      </c>
      <c r="G164" s="148" t="s">
        <v>147</v>
      </c>
      <c r="H164" s="149">
        <v>1.125</v>
      </c>
      <c r="I164" s="150"/>
      <c r="J164" s="151">
        <f>ROUND($I$164*$H$164,2)</f>
        <v>0</v>
      </c>
      <c r="K164" s="147" t="s">
        <v>136</v>
      </c>
      <c r="L164" s="43"/>
      <c r="M164" s="152"/>
      <c r="N164" s="153" t="s">
        <v>45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128</v>
      </c>
      <c r="AT164" s="89" t="s">
        <v>124</v>
      </c>
      <c r="AU164" s="89" t="s">
        <v>82</v>
      </c>
      <c r="AY164" s="6" t="s">
        <v>122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21</v>
      </c>
      <c r="BK164" s="156">
        <f>ROUND($I$164*$H$164,2)</f>
        <v>0</v>
      </c>
      <c r="BL164" s="89" t="s">
        <v>128</v>
      </c>
      <c r="BM164" s="89" t="s">
        <v>254</v>
      </c>
    </row>
    <row r="165" spans="2:47" s="6" customFormat="1" ht="27" customHeight="1">
      <c r="B165" s="23"/>
      <c r="C165" s="24"/>
      <c r="D165" s="157" t="s">
        <v>130</v>
      </c>
      <c r="E165" s="24"/>
      <c r="F165" s="158" t="s">
        <v>255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130</v>
      </c>
      <c r="AU165" s="6" t="s">
        <v>82</v>
      </c>
    </row>
    <row r="166" spans="2:51" s="6" customFormat="1" ht="15.75" customHeight="1">
      <c r="B166" s="159"/>
      <c r="C166" s="160"/>
      <c r="D166" s="161" t="s">
        <v>131</v>
      </c>
      <c r="E166" s="160"/>
      <c r="F166" s="162" t="s">
        <v>256</v>
      </c>
      <c r="G166" s="160"/>
      <c r="H166" s="163">
        <v>1.125</v>
      </c>
      <c r="J166" s="160"/>
      <c r="K166" s="160"/>
      <c r="L166" s="164"/>
      <c r="M166" s="165"/>
      <c r="N166" s="160"/>
      <c r="O166" s="160"/>
      <c r="P166" s="160"/>
      <c r="Q166" s="160"/>
      <c r="R166" s="160"/>
      <c r="S166" s="160"/>
      <c r="T166" s="166"/>
      <c r="AT166" s="167" t="s">
        <v>131</v>
      </c>
      <c r="AU166" s="167" t="s">
        <v>82</v>
      </c>
      <c r="AV166" s="167" t="s">
        <v>82</v>
      </c>
      <c r="AW166" s="167" t="s">
        <v>95</v>
      </c>
      <c r="AX166" s="167" t="s">
        <v>74</v>
      </c>
      <c r="AY166" s="167" t="s">
        <v>122</v>
      </c>
    </row>
    <row r="167" spans="2:63" s="132" customFormat="1" ht="30.75" customHeight="1">
      <c r="B167" s="133"/>
      <c r="C167" s="134"/>
      <c r="D167" s="134" t="s">
        <v>73</v>
      </c>
      <c r="E167" s="143" t="s">
        <v>151</v>
      </c>
      <c r="F167" s="143" t="s">
        <v>257</v>
      </c>
      <c r="G167" s="134"/>
      <c r="H167" s="134"/>
      <c r="J167" s="144">
        <f>$BK$167</f>
        <v>0</v>
      </c>
      <c r="K167" s="134"/>
      <c r="L167" s="137"/>
      <c r="M167" s="138"/>
      <c r="N167" s="134"/>
      <c r="O167" s="134"/>
      <c r="P167" s="139">
        <f>SUM($P$168:$P$170)</f>
        <v>0</v>
      </c>
      <c r="Q167" s="134"/>
      <c r="R167" s="139">
        <f>SUM($R$168:$R$170)</f>
        <v>2.631265</v>
      </c>
      <c r="S167" s="134"/>
      <c r="T167" s="140">
        <f>SUM($T$168:$T$170)</f>
        <v>0</v>
      </c>
      <c r="AR167" s="141" t="s">
        <v>21</v>
      </c>
      <c r="AT167" s="141" t="s">
        <v>73</v>
      </c>
      <c r="AU167" s="141" t="s">
        <v>21</v>
      </c>
      <c r="AY167" s="141" t="s">
        <v>122</v>
      </c>
      <c r="BK167" s="142">
        <f>SUM($BK$168:$BK$170)</f>
        <v>0</v>
      </c>
    </row>
    <row r="168" spans="2:65" s="6" customFormat="1" ht="15.75" customHeight="1">
      <c r="B168" s="23"/>
      <c r="C168" s="145" t="s">
        <v>258</v>
      </c>
      <c r="D168" s="145" t="s">
        <v>124</v>
      </c>
      <c r="E168" s="146" t="s">
        <v>259</v>
      </c>
      <c r="F168" s="147" t="s">
        <v>260</v>
      </c>
      <c r="G168" s="148" t="s">
        <v>127</v>
      </c>
      <c r="H168" s="149">
        <v>6.5</v>
      </c>
      <c r="I168" s="150"/>
      <c r="J168" s="151">
        <f>ROUND($I$168*$H$168,2)</f>
        <v>0</v>
      </c>
      <c r="K168" s="147" t="s">
        <v>136</v>
      </c>
      <c r="L168" s="43"/>
      <c r="M168" s="152"/>
      <c r="N168" s="153" t="s">
        <v>45</v>
      </c>
      <c r="O168" s="24"/>
      <c r="P168" s="154">
        <f>$O$168*$H$168</f>
        <v>0</v>
      </c>
      <c r="Q168" s="154">
        <v>0.40481</v>
      </c>
      <c r="R168" s="154">
        <f>$Q$168*$H$168</f>
        <v>2.631265</v>
      </c>
      <c r="S168" s="154">
        <v>0</v>
      </c>
      <c r="T168" s="155">
        <f>$S$168*$H$168</f>
        <v>0</v>
      </c>
      <c r="AR168" s="89" t="s">
        <v>128</v>
      </c>
      <c r="AT168" s="89" t="s">
        <v>124</v>
      </c>
      <c r="AU168" s="89" t="s">
        <v>82</v>
      </c>
      <c r="AY168" s="6" t="s">
        <v>122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21</v>
      </c>
      <c r="BK168" s="156">
        <f>ROUND($I$168*$H$168,2)</f>
        <v>0</v>
      </c>
      <c r="BL168" s="89" t="s">
        <v>128</v>
      </c>
      <c r="BM168" s="89" t="s">
        <v>261</v>
      </c>
    </row>
    <row r="169" spans="2:47" s="6" customFormat="1" ht="16.5" customHeight="1">
      <c r="B169" s="23"/>
      <c r="C169" s="24"/>
      <c r="D169" s="157" t="s">
        <v>130</v>
      </c>
      <c r="E169" s="24"/>
      <c r="F169" s="158" t="s">
        <v>262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130</v>
      </c>
      <c r="AU169" s="6" t="s">
        <v>82</v>
      </c>
    </row>
    <row r="170" spans="2:51" s="6" customFormat="1" ht="15.75" customHeight="1">
      <c r="B170" s="159"/>
      <c r="C170" s="160"/>
      <c r="D170" s="161" t="s">
        <v>131</v>
      </c>
      <c r="E170" s="160"/>
      <c r="F170" s="162" t="s">
        <v>263</v>
      </c>
      <c r="G170" s="160"/>
      <c r="H170" s="163">
        <v>6.5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131</v>
      </c>
      <c r="AU170" s="167" t="s">
        <v>82</v>
      </c>
      <c r="AV170" s="167" t="s">
        <v>82</v>
      </c>
      <c r="AW170" s="167" t="s">
        <v>95</v>
      </c>
      <c r="AX170" s="167" t="s">
        <v>74</v>
      </c>
      <c r="AY170" s="167" t="s">
        <v>122</v>
      </c>
    </row>
    <row r="171" spans="2:63" s="132" customFormat="1" ht="30.75" customHeight="1">
      <c r="B171" s="133"/>
      <c r="C171" s="134"/>
      <c r="D171" s="134" t="s">
        <v>73</v>
      </c>
      <c r="E171" s="143" t="s">
        <v>172</v>
      </c>
      <c r="F171" s="143" t="s">
        <v>264</v>
      </c>
      <c r="G171" s="134"/>
      <c r="H171" s="134"/>
      <c r="J171" s="144">
        <f>$BK$171</f>
        <v>0</v>
      </c>
      <c r="K171" s="134"/>
      <c r="L171" s="137"/>
      <c r="M171" s="138"/>
      <c r="N171" s="134"/>
      <c r="O171" s="134"/>
      <c r="P171" s="139">
        <f>SUM($P$172:$P$258)</f>
        <v>0</v>
      </c>
      <c r="Q171" s="134"/>
      <c r="R171" s="139">
        <f>SUM($R$172:$R$258)</f>
        <v>8.328649999999998</v>
      </c>
      <c r="S171" s="134"/>
      <c r="T171" s="140">
        <f>SUM($T$172:$T$258)</f>
        <v>0</v>
      </c>
      <c r="AR171" s="141" t="s">
        <v>21</v>
      </c>
      <c r="AT171" s="141" t="s">
        <v>73</v>
      </c>
      <c r="AU171" s="141" t="s">
        <v>21</v>
      </c>
      <c r="AY171" s="141" t="s">
        <v>122</v>
      </c>
      <c r="BK171" s="142">
        <f>SUM($BK$172:$BK$258)</f>
        <v>0</v>
      </c>
    </row>
    <row r="172" spans="2:65" s="6" customFormat="1" ht="15.75" customHeight="1">
      <c r="B172" s="23"/>
      <c r="C172" s="145" t="s">
        <v>265</v>
      </c>
      <c r="D172" s="145" t="s">
        <v>124</v>
      </c>
      <c r="E172" s="146" t="s">
        <v>266</v>
      </c>
      <c r="F172" s="147" t="s">
        <v>267</v>
      </c>
      <c r="G172" s="148" t="s">
        <v>135</v>
      </c>
      <c r="H172" s="149">
        <v>42</v>
      </c>
      <c r="I172" s="150"/>
      <c r="J172" s="151">
        <f>ROUND($I$172*$H$172,2)</f>
        <v>0</v>
      </c>
      <c r="K172" s="147" t="s">
        <v>136</v>
      </c>
      <c r="L172" s="43"/>
      <c r="M172" s="152"/>
      <c r="N172" s="153" t="s">
        <v>45</v>
      </c>
      <c r="O172" s="24"/>
      <c r="P172" s="154">
        <f>$O$172*$H$172</f>
        <v>0</v>
      </c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128</v>
      </c>
      <c r="AT172" s="89" t="s">
        <v>124</v>
      </c>
      <c r="AU172" s="89" t="s">
        <v>82</v>
      </c>
      <c r="AY172" s="6" t="s">
        <v>122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21</v>
      </c>
      <c r="BK172" s="156">
        <f>ROUND($I$172*$H$172,2)</f>
        <v>0</v>
      </c>
      <c r="BL172" s="89" t="s">
        <v>128</v>
      </c>
      <c r="BM172" s="89" t="s">
        <v>268</v>
      </c>
    </row>
    <row r="173" spans="2:47" s="6" customFormat="1" ht="27" customHeight="1">
      <c r="B173" s="23"/>
      <c r="C173" s="24"/>
      <c r="D173" s="157" t="s">
        <v>130</v>
      </c>
      <c r="E173" s="24"/>
      <c r="F173" s="158" t="s">
        <v>269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130</v>
      </c>
      <c r="AU173" s="6" t="s">
        <v>82</v>
      </c>
    </row>
    <row r="174" spans="2:51" s="6" customFormat="1" ht="15.75" customHeight="1">
      <c r="B174" s="159"/>
      <c r="C174" s="160"/>
      <c r="D174" s="161" t="s">
        <v>131</v>
      </c>
      <c r="E174" s="160"/>
      <c r="F174" s="162" t="s">
        <v>270</v>
      </c>
      <c r="G174" s="160"/>
      <c r="H174" s="163">
        <v>42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131</v>
      </c>
      <c r="AU174" s="167" t="s">
        <v>82</v>
      </c>
      <c r="AV174" s="167" t="s">
        <v>82</v>
      </c>
      <c r="AW174" s="167" t="s">
        <v>95</v>
      </c>
      <c r="AX174" s="167" t="s">
        <v>74</v>
      </c>
      <c r="AY174" s="167" t="s">
        <v>122</v>
      </c>
    </row>
    <row r="175" spans="2:65" s="6" customFormat="1" ht="15.75" customHeight="1">
      <c r="B175" s="23"/>
      <c r="C175" s="176" t="s">
        <v>271</v>
      </c>
      <c r="D175" s="176" t="s">
        <v>215</v>
      </c>
      <c r="E175" s="177" t="s">
        <v>272</v>
      </c>
      <c r="F175" s="178" t="s">
        <v>273</v>
      </c>
      <c r="G175" s="179" t="s">
        <v>274</v>
      </c>
      <c r="H175" s="180">
        <v>1</v>
      </c>
      <c r="I175" s="181"/>
      <c r="J175" s="182">
        <f>ROUND($I$175*$H$175,2)</f>
        <v>0</v>
      </c>
      <c r="K175" s="178" t="s">
        <v>136</v>
      </c>
      <c r="L175" s="183"/>
      <c r="M175" s="184"/>
      <c r="N175" s="185" t="s">
        <v>45</v>
      </c>
      <c r="O175" s="24"/>
      <c r="P175" s="154">
        <f>$O$175*$H$175</f>
        <v>0</v>
      </c>
      <c r="Q175" s="154">
        <v>0.00869</v>
      </c>
      <c r="R175" s="154">
        <f>$Q$175*$H$175</f>
        <v>0.00869</v>
      </c>
      <c r="S175" s="154">
        <v>0</v>
      </c>
      <c r="T175" s="155">
        <f>$S$175*$H$175</f>
        <v>0</v>
      </c>
      <c r="AR175" s="89" t="s">
        <v>172</v>
      </c>
      <c r="AT175" s="89" t="s">
        <v>215</v>
      </c>
      <c r="AU175" s="89" t="s">
        <v>82</v>
      </c>
      <c r="AY175" s="6" t="s">
        <v>122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21</v>
      </c>
      <c r="BK175" s="156">
        <f>ROUND($I$175*$H$175,2)</f>
        <v>0</v>
      </c>
      <c r="BL175" s="89" t="s">
        <v>128</v>
      </c>
      <c r="BM175" s="89" t="s">
        <v>275</v>
      </c>
    </row>
    <row r="176" spans="2:47" s="6" customFormat="1" ht="27" customHeight="1">
      <c r="B176" s="23"/>
      <c r="C176" s="24"/>
      <c r="D176" s="157" t="s">
        <v>130</v>
      </c>
      <c r="E176" s="24"/>
      <c r="F176" s="158" t="s">
        <v>276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130</v>
      </c>
      <c r="AU176" s="6" t="s">
        <v>82</v>
      </c>
    </row>
    <row r="177" spans="2:65" s="6" customFormat="1" ht="15.75" customHeight="1">
      <c r="B177" s="23"/>
      <c r="C177" s="176" t="s">
        <v>277</v>
      </c>
      <c r="D177" s="176" t="s">
        <v>215</v>
      </c>
      <c r="E177" s="177" t="s">
        <v>278</v>
      </c>
      <c r="F177" s="178" t="s">
        <v>279</v>
      </c>
      <c r="G177" s="179" t="s">
        <v>274</v>
      </c>
      <c r="H177" s="180">
        <v>8</v>
      </c>
      <c r="I177" s="181"/>
      <c r="J177" s="182">
        <f>ROUND($I$177*$H$177,2)</f>
        <v>0</v>
      </c>
      <c r="K177" s="178" t="s">
        <v>136</v>
      </c>
      <c r="L177" s="183"/>
      <c r="M177" s="184"/>
      <c r="N177" s="185" t="s">
        <v>45</v>
      </c>
      <c r="O177" s="24"/>
      <c r="P177" s="154">
        <f>$O$177*$H$177</f>
        <v>0</v>
      </c>
      <c r="Q177" s="154">
        <v>0.02114</v>
      </c>
      <c r="R177" s="154">
        <f>$Q$177*$H$177</f>
        <v>0.16912</v>
      </c>
      <c r="S177" s="154">
        <v>0</v>
      </c>
      <c r="T177" s="155">
        <f>$S$177*$H$177</f>
        <v>0</v>
      </c>
      <c r="AR177" s="89" t="s">
        <v>172</v>
      </c>
      <c r="AT177" s="89" t="s">
        <v>215</v>
      </c>
      <c r="AU177" s="89" t="s">
        <v>82</v>
      </c>
      <c r="AY177" s="6" t="s">
        <v>122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21</v>
      </c>
      <c r="BK177" s="156">
        <f>ROUND($I$177*$H$177,2)</f>
        <v>0</v>
      </c>
      <c r="BL177" s="89" t="s">
        <v>128</v>
      </c>
      <c r="BM177" s="89" t="s">
        <v>280</v>
      </c>
    </row>
    <row r="178" spans="2:47" s="6" customFormat="1" ht="27" customHeight="1">
      <c r="B178" s="23"/>
      <c r="C178" s="24"/>
      <c r="D178" s="157" t="s">
        <v>130</v>
      </c>
      <c r="E178" s="24"/>
      <c r="F178" s="158" t="s">
        <v>281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130</v>
      </c>
      <c r="AU178" s="6" t="s">
        <v>82</v>
      </c>
    </row>
    <row r="179" spans="2:65" s="6" customFormat="1" ht="15.75" customHeight="1">
      <c r="B179" s="23"/>
      <c r="C179" s="145" t="s">
        <v>282</v>
      </c>
      <c r="D179" s="145" t="s">
        <v>124</v>
      </c>
      <c r="E179" s="146" t="s">
        <v>283</v>
      </c>
      <c r="F179" s="147" t="s">
        <v>284</v>
      </c>
      <c r="G179" s="148" t="s">
        <v>135</v>
      </c>
      <c r="H179" s="149">
        <v>51.5</v>
      </c>
      <c r="I179" s="150"/>
      <c r="J179" s="151">
        <f>ROUND($I$179*$H$179,2)</f>
        <v>0</v>
      </c>
      <c r="K179" s="147" t="s">
        <v>136</v>
      </c>
      <c r="L179" s="43"/>
      <c r="M179" s="152"/>
      <c r="N179" s="153" t="s">
        <v>45</v>
      </c>
      <c r="O179" s="24"/>
      <c r="P179" s="154">
        <f>$O$179*$H$179</f>
        <v>0</v>
      </c>
      <c r="Q179" s="154">
        <v>0</v>
      </c>
      <c r="R179" s="154">
        <f>$Q$179*$H$179</f>
        <v>0</v>
      </c>
      <c r="S179" s="154">
        <v>0</v>
      </c>
      <c r="T179" s="155">
        <f>$S$179*$H$179</f>
        <v>0</v>
      </c>
      <c r="AR179" s="89" t="s">
        <v>128</v>
      </c>
      <c r="AT179" s="89" t="s">
        <v>124</v>
      </c>
      <c r="AU179" s="89" t="s">
        <v>82</v>
      </c>
      <c r="AY179" s="6" t="s">
        <v>122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21</v>
      </c>
      <c r="BK179" s="156">
        <f>ROUND($I$179*$H$179,2)</f>
        <v>0</v>
      </c>
      <c r="BL179" s="89" t="s">
        <v>128</v>
      </c>
      <c r="BM179" s="89" t="s">
        <v>285</v>
      </c>
    </row>
    <row r="180" spans="2:47" s="6" customFormat="1" ht="27" customHeight="1">
      <c r="B180" s="23"/>
      <c r="C180" s="24"/>
      <c r="D180" s="157" t="s">
        <v>130</v>
      </c>
      <c r="E180" s="24"/>
      <c r="F180" s="158" t="s">
        <v>286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130</v>
      </c>
      <c r="AU180" s="6" t="s">
        <v>82</v>
      </c>
    </row>
    <row r="181" spans="2:65" s="6" customFormat="1" ht="15.75" customHeight="1">
      <c r="B181" s="23"/>
      <c r="C181" s="176" t="s">
        <v>287</v>
      </c>
      <c r="D181" s="176" t="s">
        <v>215</v>
      </c>
      <c r="E181" s="177" t="s">
        <v>288</v>
      </c>
      <c r="F181" s="178" t="s">
        <v>289</v>
      </c>
      <c r="G181" s="179" t="s">
        <v>274</v>
      </c>
      <c r="H181" s="180">
        <v>2</v>
      </c>
      <c r="I181" s="181"/>
      <c r="J181" s="182">
        <f>ROUND($I$181*$H$181,2)</f>
        <v>0</v>
      </c>
      <c r="K181" s="178" t="s">
        <v>136</v>
      </c>
      <c r="L181" s="183"/>
      <c r="M181" s="184"/>
      <c r="N181" s="185" t="s">
        <v>45</v>
      </c>
      <c r="O181" s="24"/>
      <c r="P181" s="154">
        <f>$O$181*$H$181</f>
        <v>0</v>
      </c>
      <c r="Q181" s="154">
        <v>0.0131</v>
      </c>
      <c r="R181" s="154">
        <f>$Q$181*$H$181</f>
        <v>0.0262</v>
      </c>
      <c r="S181" s="154">
        <v>0</v>
      </c>
      <c r="T181" s="155">
        <f>$S$181*$H$181</f>
        <v>0</v>
      </c>
      <c r="AR181" s="89" t="s">
        <v>172</v>
      </c>
      <c r="AT181" s="89" t="s">
        <v>215</v>
      </c>
      <c r="AU181" s="89" t="s">
        <v>82</v>
      </c>
      <c r="AY181" s="6" t="s">
        <v>122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21</v>
      </c>
      <c r="BK181" s="156">
        <f>ROUND($I$181*$H$181,2)</f>
        <v>0</v>
      </c>
      <c r="BL181" s="89" t="s">
        <v>128</v>
      </c>
      <c r="BM181" s="89" t="s">
        <v>290</v>
      </c>
    </row>
    <row r="182" spans="2:47" s="6" customFormat="1" ht="16.5" customHeight="1">
      <c r="B182" s="23"/>
      <c r="C182" s="24"/>
      <c r="D182" s="157" t="s">
        <v>130</v>
      </c>
      <c r="E182" s="24"/>
      <c r="F182" s="158" t="s">
        <v>291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130</v>
      </c>
      <c r="AU182" s="6" t="s">
        <v>82</v>
      </c>
    </row>
    <row r="183" spans="2:65" s="6" customFormat="1" ht="15.75" customHeight="1">
      <c r="B183" s="23"/>
      <c r="C183" s="176" t="s">
        <v>292</v>
      </c>
      <c r="D183" s="176" t="s">
        <v>215</v>
      </c>
      <c r="E183" s="177" t="s">
        <v>293</v>
      </c>
      <c r="F183" s="178" t="s">
        <v>294</v>
      </c>
      <c r="G183" s="179" t="s">
        <v>274</v>
      </c>
      <c r="H183" s="180">
        <v>10</v>
      </c>
      <c r="I183" s="181"/>
      <c r="J183" s="182">
        <f>ROUND($I$183*$H$183,2)</f>
        <v>0</v>
      </c>
      <c r="K183" s="178" t="s">
        <v>136</v>
      </c>
      <c r="L183" s="183"/>
      <c r="M183" s="184"/>
      <c r="N183" s="185" t="s">
        <v>45</v>
      </c>
      <c r="O183" s="24"/>
      <c r="P183" s="154">
        <f>$O$183*$H$183</f>
        <v>0</v>
      </c>
      <c r="Q183" s="154">
        <v>0.0573</v>
      </c>
      <c r="R183" s="154">
        <f>$Q$183*$H$183</f>
        <v>0.573</v>
      </c>
      <c r="S183" s="154">
        <v>0</v>
      </c>
      <c r="T183" s="155">
        <f>$S$183*$H$183</f>
        <v>0</v>
      </c>
      <c r="AR183" s="89" t="s">
        <v>172</v>
      </c>
      <c r="AT183" s="89" t="s">
        <v>215</v>
      </c>
      <c r="AU183" s="89" t="s">
        <v>82</v>
      </c>
      <c r="AY183" s="6" t="s">
        <v>122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21</v>
      </c>
      <c r="BK183" s="156">
        <f>ROUND($I$183*$H$183,2)</f>
        <v>0</v>
      </c>
      <c r="BL183" s="89" t="s">
        <v>128</v>
      </c>
      <c r="BM183" s="89" t="s">
        <v>295</v>
      </c>
    </row>
    <row r="184" spans="2:47" s="6" customFormat="1" ht="16.5" customHeight="1">
      <c r="B184" s="23"/>
      <c r="C184" s="24"/>
      <c r="D184" s="157" t="s">
        <v>130</v>
      </c>
      <c r="E184" s="24"/>
      <c r="F184" s="158" t="s">
        <v>296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130</v>
      </c>
      <c r="AU184" s="6" t="s">
        <v>82</v>
      </c>
    </row>
    <row r="185" spans="2:51" s="6" customFormat="1" ht="15.75" customHeight="1">
      <c r="B185" s="159"/>
      <c r="C185" s="160"/>
      <c r="D185" s="161" t="s">
        <v>131</v>
      </c>
      <c r="E185" s="160"/>
      <c r="F185" s="162" t="s">
        <v>26</v>
      </c>
      <c r="G185" s="160"/>
      <c r="H185" s="163">
        <v>10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131</v>
      </c>
      <c r="AU185" s="167" t="s">
        <v>82</v>
      </c>
      <c r="AV185" s="167" t="s">
        <v>82</v>
      </c>
      <c r="AW185" s="167" t="s">
        <v>95</v>
      </c>
      <c r="AX185" s="167" t="s">
        <v>74</v>
      </c>
      <c r="AY185" s="167" t="s">
        <v>122</v>
      </c>
    </row>
    <row r="186" spans="2:65" s="6" customFormat="1" ht="15.75" customHeight="1">
      <c r="B186" s="23"/>
      <c r="C186" s="145" t="s">
        <v>297</v>
      </c>
      <c r="D186" s="145" t="s">
        <v>124</v>
      </c>
      <c r="E186" s="146" t="s">
        <v>298</v>
      </c>
      <c r="F186" s="147" t="s">
        <v>299</v>
      </c>
      <c r="G186" s="148" t="s">
        <v>274</v>
      </c>
      <c r="H186" s="149">
        <v>6</v>
      </c>
      <c r="I186" s="150"/>
      <c r="J186" s="151">
        <f>ROUND($I$186*$H$186,2)</f>
        <v>0</v>
      </c>
      <c r="K186" s="147" t="s">
        <v>136</v>
      </c>
      <c r="L186" s="43"/>
      <c r="M186" s="152"/>
      <c r="N186" s="153" t="s">
        <v>45</v>
      </c>
      <c r="O186" s="24"/>
      <c r="P186" s="154">
        <f>$O$186*$H$186</f>
        <v>0</v>
      </c>
      <c r="Q186" s="154">
        <v>1E-05</v>
      </c>
      <c r="R186" s="154">
        <f>$Q$186*$H$186</f>
        <v>6.000000000000001E-05</v>
      </c>
      <c r="S186" s="154">
        <v>0</v>
      </c>
      <c r="T186" s="155">
        <f>$S$186*$H$186</f>
        <v>0</v>
      </c>
      <c r="AR186" s="89" t="s">
        <v>128</v>
      </c>
      <c r="AT186" s="89" t="s">
        <v>124</v>
      </c>
      <c r="AU186" s="89" t="s">
        <v>82</v>
      </c>
      <c r="AY186" s="6" t="s">
        <v>122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128</v>
      </c>
      <c r="BM186" s="89" t="s">
        <v>300</v>
      </c>
    </row>
    <row r="187" spans="2:47" s="6" customFormat="1" ht="27" customHeight="1">
      <c r="B187" s="23"/>
      <c r="C187" s="24"/>
      <c r="D187" s="157" t="s">
        <v>130</v>
      </c>
      <c r="E187" s="24"/>
      <c r="F187" s="158" t="s">
        <v>301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130</v>
      </c>
      <c r="AU187" s="6" t="s">
        <v>82</v>
      </c>
    </row>
    <row r="188" spans="2:51" s="6" customFormat="1" ht="15.75" customHeight="1">
      <c r="B188" s="159"/>
      <c r="C188" s="160"/>
      <c r="D188" s="161" t="s">
        <v>131</v>
      </c>
      <c r="E188" s="160"/>
      <c r="F188" s="162" t="s">
        <v>162</v>
      </c>
      <c r="G188" s="160"/>
      <c r="H188" s="163">
        <v>6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131</v>
      </c>
      <c r="AU188" s="167" t="s">
        <v>82</v>
      </c>
      <c r="AV188" s="167" t="s">
        <v>82</v>
      </c>
      <c r="AW188" s="167" t="s">
        <v>95</v>
      </c>
      <c r="AX188" s="167" t="s">
        <v>74</v>
      </c>
      <c r="AY188" s="167" t="s">
        <v>122</v>
      </c>
    </row>
    <row r="189" spans="2:65" s="6" customFormat="1" ht="15.75" customHeight="1">
      <c r="B189" s="23"/>
      <c r="C189" s="176" t="s">
        <v>302</v>
      </c>
      <c r="D189" s="176" t="s">
        <v>215</v>
      </c>
      <c r="E189" s="177" t="s">
        <v>303</v>
      </c>
      <c r="F189" s="178" t="s">
        <v>304</v>
      </c>
      <c r="G189" s="179" t="s">
        <v>274</v>
      </c>
      <c r="H189" s="180">
        <v>1</v>
      </c>
      <c r="I189" s="181"/>
      <c r="J189" s="182">
        <f>ROUND($I$189*$H$189,2)</f>
        <v>0</v>
      </c>
      <c r="K189" s="178" t="s">
        <v>136</v>
      </c>
      <c r="L189" s="183"/>
      <c r="M189" s="184"/>
      <c r="N189" s="185" t="s">
        <v>45</v>
      </c>
      <c r="O189" s="24"/>
      <c r="P189" s="154">
        <f>$O$189*$H$189</f>
        <v>0</v>
      </c>
      <c r="Q189" s="154">
        <v>0.00443</v>
      </c>
      <c r="R189" s="154">
        <f>$Q$189*$H$189</f>
        <v>0.00443</v>
      </c>
      <c r="S189" s="154">
        <v>0</v>
      </c>
      <c r="T189" s="155">
        <f>$S$189*$H$189</f>
        <v>0</v>
      </c>
      <c r="AR189" s="89" t="s">
        <v>172</v>
      </c>
      <c r="AT189" s="89" t="s">
        <v>215</v>
      </c>
      <c r="AU189" s="89" t="s">
        <v>82</v>
      </c>
      <c r="AY189" s="6" t="s">
        <v>122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21</v>
      </c>
      <c r="BK189" s="156">
        <f>ROUND($I$189*$H$189,2)</f>
        <v>0</v>
      </c>
      <c r="BL189" s="89" t="s">
        <v>128</v>
      </c>
      <c r="BM189" s="89" t="s">
        <v>305</v>
      </c>
    </row>
    <row r="190" spans="2:47" s="6" customFormat="1" ht="16.5" customHeight="1">
      <c r="B190" s="23"/>
      <c r="C190" s="24"/>
      <c r="D190" s="157" t="s">
        <v>130</v>
      </c>
      <c r="E190" s="24"/>
      <c r="F190" s="158" t="s">
        <v>306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130</v>
      </c>
      <c r="AU190" s="6" t="s">
        <v>82</v>
      </c>
    </row>
    <row r="191" spans="2:51" s="6" customFormat="1" ht="15.75" customHeight="1">
      <c r="B191" s="159"/>
      <c r="C191" s="160"/>
      <c r="D191" s="161" t="s">
        <v>131</v>
      </c>
      <c r="E191" s="160"/>
      <c r="F191" s="162" t="s">
        <v>21</v>
      </c>
      <c r="G191" s="160"/>
      <c r="H191" s="163">
        <v>1</v>
      </c>
      <c r="J191" s="160"/>
      <c r="K191" s="160"/>
      <c r="L191" s="164"/>
      <c r="M191" s="165"/>
      <c r="N191" s="160"/>
      <c r="O191" s="160"/>
      <c r="P191" s="160"/>
      <c r="Q191" s="160"/>
      <c r="R191" s="160"/>
      <c r="S191" s="160"/>
      <c r="T191" s="166"/>
      <c r="AT191" s="167" t="s">
        <v>131</v>
      </c>
      <c r="AU191" s="167" t="s">
        <v>82</v>
      </c>
      <c r="AV191" s="167" t="s">
        <v>82</v>
      </c>
      <c r="AW191" s="167" t="s">
        <v>95</v>
      </c>
      <c r="AX191" s="167" t="s">
        <v>74</v>
      </c>
      <c r="AY191" s="167" t="s">
        <v>122</v>
      </c>
    </row>
    <row r="192" spans="2:65" s="6" customFormat="1" ht="15.75" customHeight="1">
      <c r="B192" s="23"/>
      <c r="C192" s="176" t="s">
        <v>307</v>
      </c>
      <c r="D192" s="176" t="s">
        <v>215</v>
      </c>
      <c r="E192" s="177" t="s">
        <v>308</v>
      </c>
      <c r="F192" s="178" t="s">
        <v>309</v>
      </c>
      <c r="G192" s="179" t="s">
        <v>274</v>
      </c>
      <c r="H192" s="180">
        <v>1</v>
      </c>
      <c r="I192" s="181"/>
      <c r="J192" s="182">
        <f>ROUND($I$192*$H$192,2)</f>
        <v>0</v>
      </c>
      <c r="K192" s="178" t="s">
        <v>136</v>
      </c>
      <c r="L192" s="183"/>
      <c r="M192" s="184"/>
      <c r="N192" s="185" t="s">
        <v>45</v>
      </c>
      <c r="O192" s="24"/>
      <c r="P192" s="154">
        <f>$O$192*$H$192</f>
        <v>0</v>
      </c>
      <c r="Q192" s="154">
        <v>0.00165</v>
      </c>
      <c r="R192" s="154">
        <f>$Q$192*$H$192</f>
        <v>0.00165</v>
      </c>
      <c r="S192" s="154">
        <v>0</v>
      </c>
      <c r="T192" s="155">
        <f>$S$192*$H$192</f>
        <v>0</v>
      </c>
      <c r="AR192" s="89" t="s">
        <v>172</v>
      </c>
      <c r="AT192" s="89" t="s">
        <v>215</v>
      </c>
      <c r="AU192" s="89" t="s">
        <v>82</v>
      </c>
      <c r="AY192" s="6" t="s">
        <v>122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21</v>
      </c>
      <c r="BK192" s="156">
        <f>ROUND($I$192*$H$192,2)</f>
        <v>0</v>
      </c>
      <c r="BL192" s="89" t="s">
        <v>128</v>
      </c>
      <c r="BM192" s="89" t="s">
        <v>310</v>
      </c>
    </row>
    <row r="193" spans="2:47" s="6" customFormat="1" ht="16.5" customHeight="1">
      <c r="B193" s="23"/>
      <c r="C193" s="24"/>
      <c r="D193" s="157" t="s">
        <v>130</v>
      </c>
      <c r="E193" s="24"/>
      <c r="F193" s="158" t="s">
        <v>311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130</v>
      </c>
      <c r="AU193" s="6" t="s">
        <v>82</v>
      </c>
    </row>
    <row r="194" spans="2:65" s="6" customFormat="1" ht="15.75" customHeight="1">
      <c r="B194" s="23"/>
      <c r="C194" s="176" t="s">
        <v>312</v>
      </c>
      <c r="D194" s="176" t="s">
        <v>215</v>
      </c>
      <c r="E194" s="177" t="s">
        <v>313</v>
      </c>
      <c r="F194" s="178" t="s">
        <v>314</v>
      </c>
      <c r="G194" s="179" t="s">
        <v>274</v>
      </c>
      <c r="H194" s="180">
        <v>1</v>
      </c>
      <c r="I194" s="181"/>
      <c r="J194" s="182">
        <f>ROUND($I$194*$H$194,2)</f>
        <v>0</v>
      </c>
      <c r="K194" s="178" t="s">
        <v>136</v>
      </c>
      <c r="L194" s="183"/>
      <c r="M194" s="184"/>
      <c r="N194" s="185" t="s">
        <v>45</v>
      </c>
      <c r="O194" s="24"/>
      <c r="P194" s="154">
        <f>$O$194*$H$194</f>
        <v>0</v>
      </c>
      <c r="Q194" s="154">
        <v>0.00305</v>
      </c>
      <c r="R194" s="154">
        <f>$Q$194*$H$194</f>
        <v>0.00305</v>
      </c>
      <c r="S194" s="154">
        <v>0</v>
      </c>
      <c r="T194" s="155">
        <f>$S$194*$H$194</f>
        <v>0</v>
      </c>
      <c r="AR194" s="89" t="s">
        <v>172</v>
      </c>
      <c r="AT194" s="89" t="s">
        <v>215</v>
      </c>
      <c r="AU194" s="89" t="s">
        <v>82</v>
      </c>
      <c r="AY194" s="6" t="s">
        <v>122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21</v>
      </c>
      <c r="BK194" s="156">
        <f>ROUND($I$194*$H$194,2)</f>
        <v>0</v>
      </c>
      <c r="BL194" s="89" t="s">
        <v>128</v>
      </c>
      <c r="BM194" s="89" t="s">
        <v>315</v>
      </c>
    </row>
    <row r="195" spans="2:47" s="6" customFormat="1" ht="16.5" customHeight="1">
      <c r="B195" s="23"/>
      <c r="C195" s="24"/>
      <c r="D195" s="157" t="s">
        <v>130</v>
      </c>
      <c r="E195" s="24"/>
      <c r="F195" s="158" t="s">
        <v>316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130</v>
      </c>
      <c r="AU195" s="6" t="s">
        <v>82</v>
      </c>
    </row>
    <row r="196" spans="2:65" s="6" customFormat="1" ht="15.75" customHeight="1">
      <c r="B196" s="23"/>
      <c r="C196" s="176" t="s">
        <v>317</v>
      </c>
      <c r="D196" s="176" t="s">
        <v>215</v>
      </c>
      <c r="E196" s="177" t="s">
        <v>318</v>
      </c>
      <c r="F196" s="178" t="s">
        <v>319</v>
      </c>
      <c r="G196" s="179" t="s">
        <v>274</v>
      </c>
      <c r="H196" s="180">
        <v>1</v>
      </c>
      <c r="I196" s="181"/>
      <c r="J196" s="182">
        <f>ROUND($I$196*$H$196,2)</f>
        <v>0</v>
      </c>
      <c r="K196" s="178" t="s">
        <v>136</v>
      </c>
      <c r="L196" s="183"/>
      <c r="M196" s="184"/>
      <c r="N196" s="185" t="s">
        <v>45</v>
      </c>
      <c r="O196" s="24"/>
      <c r="P196" s="154">
        <f>$O$196*$H$196</f>
        <v>0</v>
      </c>
      <c r="Q196" s="154">
        <v>0.00116</v>
      </c>
      <c r="R196" s="154">
        <f>$Q$196*$H$196</f>
        <v>0.00116</v>
      </c>
      <c r="S196" s="154">
        <v>0</v>
      </c>
      <c r="T196" s="155">
        <f>$S$196*$H$196</f>
        <v>0</v>
      </c>
      <c r="AR196" s="89" t="s">
        <v>172</v>
      </c>
      <c r="AT196" s="89" t="s">
        <v>215</v>
      </c>
      <c r="AU196" s="89" t="s">
        <v>82</v>
      </c>
      <c r="AY196" s="6" t="s">
        <v>122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21</v>
      </c>
      <c r="BK196" s="156">
        <f>ROUND($I$196*$H$196,2)</f>
        <v>0</v>
      </c>
      <c r="BL196" s="89" t="s">
        <v>128</v>
      </c>
      <c r="BM196" s="89" t="s">
        <v>320</v>
      </c>
    </row>
    <row r="197" spans="2:47" s="6" customFormat="1" ht="27" customHeight="1">
      <c r="B197" s="23"/>
      <c r="C197" s="24"/>
      <c r="D197" s="157" t="s">
        <v>130</v>
      </c>
      <c r="E197" s="24"/>
      <c r="F197" s="158" t="s">
        <v>321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130</v>
      </c>
      <c r="AU197" s="6" t="s">
        <v>82</v>
      </c>
    </row>
    <row r="198" spans="2:51" s="6" customFormat="1" ht="15.75" customHeight="1">
      <c r="B198" s="159"/>
      <c r="C198" s="160"/>
      <c r="D198" s="161" t="s">
        <v>131</v>
      </c>
      <c r="E198" s="160"/>
      <c r="F198" s="162" t="s">
        <v>21</v>
      </c>
      <c r="G198" s="160"/>
      <c r="H198" s="163">
        <v>1</v>
      </c>
      <c r="J198" s="160"/>
      <c r="K198" s="160"/>
      <c r="L198" s="164"/>
      <c r="M198" s="165"/>
      <c r="N198" s="160"/>
      <c r="O198" s="160"/>
      <c r="P198" s="160"/>
      <c r="Q198" s="160"/>
      <c r="R198" s="160"/>
      <c r="S198" s="160"/>
      <c r="T198" s="166"/>
      <c r="AT198" s="167" t="s">
        <v>131</v>
      </c>
      <c r="AU198" s="167" t="s">
        <v>82</v>
      </c>
      <c r="AV198" s="167" t="s">
        <v>82</v>
      </c>
      <c r="AW198" s="167" t="s">
        <v>95</v>
      </c>
      <c r="AX198" s="167" t="s">
        <v>74</v>
      </c>
      <c r="AY198" s="167" t="s">
        <v>122</v>
      </c>
    </row>
    <row r="199" spans="2:65" s="6" customFormat="1" ht="15.75" customHeight="1">
      <c r="B199" s="23"/>
      <c r="C199" s="176" t="s">
        <v>322</v>
      </c>
      <c r="D199" s="176" t="s">
        <v>215</v>
      </c>
      <c r="E199" s="177" t="s">
        <v>323</v>
      </c>
      <c r="F199" s="178" t="s">
        <v>324</v>
      </c>
      <c r="G199" s="179" t="s">
        <v>274</v>
      </c>
      <c r="H199" s="180">
        <v>1</v>
      </c>
      <c r="I199" s="181"/>
      <c r="J199" s="182">
        <f>ROUND($I$199*$H$199,2)</f>
        <v>0</v>
      </c>
      <c r="K199" s="178" t="s">
        <v>136</v>
      </c>
      <c r="L199" s="183"/>
      <c r="M199" s="184"/>
      <c r="N199" s="185" t="s">
        <v>45</v>
      </c>
      <c r="O199" s="24"/>
      <c r="P199" s="154">
        <f>$O$199*$H$199</f>
        <v>0</v>
      </c>
      <c r="Q199" s="154">
        <v>0.00025</v>
      </c>
      <c r="R199" s="154">
        <f>$Q$199*$H$199</f>
        <v>0.00025</v>
      </c>
      <c r="S199" s="154">
        <v>0</v>
      </c>
      <c r="T199" s="155">
        <f>$S$199*$H$199</f>
        <v>0</v>
      </c>
      <c r="AR199" s="89" t="s">
        <v>172</v>
      </c>
      <c r="AT199" s="89" t="s">
        <v>215</v>
      </c>
      <c r="AU199" s="89" t="s">
        <v>82</v>
      </c>
      <c r="AY199" s="6" t="s">
        <v>122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21</v>
      </c>
      <c r="BK199" s="156">
        <f>ROUND($I$199*$H$199,2)</f>
        <v>0</v>
      </c>
      <c r="BL199" s="89" t="s">
        <v>128</v>
      </c>
      <c r="BM199" s="89" t="s">
        <v>325</v>
      </c>
    </row>
    <row r="200" spans="2:47" s="6" customFormat="1" ht="16.5" customHeight="1">
      <c r="B200" s="23"/>
      <c r="C200" s="24"/>
      <c r="D200" s="157" t="s">
        <v>130</v>
      </c>
      <c r="E200" s="24"/>
      <c r="F200" s="158" t="s">
        <v>326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130</v>
      </c>
      <c r="AU200" s="6" t="s">
        <v>82</v>
      </c>
    </row>
    <row r="201" spans="2:65" s="6" customFormat="1" ht="15.75" customHeight="1">
      <c r="B201" s="23"/>
      <c r="C201" s="176" t="s">
        <v>327</v>
      </c>
      <c r="D201" s="176" t="s">
        <v>215</v>
      </c>
      <c r="E201" s="177" t="s">
        <v>328</v>
      </c>
      <c r="F201" s="178" t="s">
        <v>329</v>
      </c>
      <c r="G201" s="179" t="s">
        <v>274</v>
      </c>
      <c r="H201" s="180">
        <v>1</v>
      </c>
      <c r="I201" s="181"/>
      <c r="J201" s="182">
        <f>ROUND($I$201*$H$201,2)</f>
        <v>0</v>
      </c>
      <c r="K201" s="178" t="s">
        <v>136</v>
      </c>
      <c r="L201" s="183"/>
      <c r="M201" s="184"/>
      <c r="N201" s="185" t="s">
        <v>45</v>
      </c>
      <c r="O201" s="24"/>
      <c r="P201" s="154">
        <f>$O$201*$H$201</f>
        <v>0</v>
      </c>
      <c r="Q201" s="154">
        <v>0.0013</v>
      </c>
      <c r="R201" s="154">
        <f>$Q$201*$H$201</f>
        <v>0.0013</v>
      </c>
      <c r="S201" s="154">
        <v>0</v>
      </c>
      <c r="T201" s="155">
        <f>$S$201*$H$201</f>
        <v>0</v>
      </c>
      <c r="AR201" s="89" t="s">
        <v>172</v>
      </c>
      <c r="AT201" s="89" t="s">
        <v>215</v>
      </c>
      <c r="AU201" s="89" t="s">
        <v>82</v>
      </c>
      <c r="AY201" s="6" t="s">
        <v>122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21</v>
      </c>
      <c r="BK201" s="156">
        <f>ROUND($I$201*$H$201,2)</f>
        <v>0</v>
      </c>
      <c r="BL201" s="89" t="s">
        <v>128</v>
      </c>
      <c r="BM201" s="89" t="s">
        <v>330</v>
      </c>
    </row>
    <row r="202" spans="2:47" s="6" customFormat="1" ht="16.5" customHeight="1">
      <c r="B202" s="23"/>
      <c r="C202" s="24"/>
      <c r="D202" s="157" t="s">
        <v>130</v>
      </c>
      <c r="E202" s="24"/>
      <c r="F202" s="158" t="s">
        <v>331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130</v>
      </c>
      <c r="AU202" s="6" t="s">
        <v>82</v>
      </c>
    </row>
    <row r="203" spans="2:47" s="6" customFormat="1" ht="30.75" customHeight="1">
      <c r="B203" s="23"/>
      <c r="C203" s="24"/>
      <c r="D203" s="161" t="s">
        <v>332</v>
      </c>
      <c r="E203" s="24"/>
      <c r="F203" s="186" t="s">
        <v>333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332</v>
      </c>
      <c r="AU203" s="6" t="s">
        <v>82</v>
      </c>
    </row>
    <row r="204" spans="2:65" s="6" customFormat="1" ht="15.75" customHeight="1">
      <c r="B204" s="23"/>
      <c r="C204" s="176" t="s">
        <v>334</v>
      </c>
      <c r="D204" s="176" t="s">
        <v>215</v>
      </c>
      <c r="E204" s="177" t="s">
        <v>335</v>
      </c>
      <c r="F204" s="178" t="s">
        <v>336</v>
      </c>
      <c r="G204" s="179" t="s">
        <v>274</v>
      </c>
      <c r="H204" s="180">
        <v>1</v>
      </c>
      <c r="I204" s="181"/>
      <c r="J204" s="182">
        <f>ROUND($I$204*$H$204,2)</f>
        <v>0</v>
      </c>
      <c r="K204" s="178" t="s">
        <v>136</v>
      </c>
      <c r="L204" s="183"/>
      <c r="M204" s="184"/>
      <c r="N204" s="185" t="s">
        <v>45</v>
      </c>
      <c r="O204" s="24"/>
      <c r="P204" s="154">
        <f>$O$204*$H$204</f>
        <v>0</v>
      </c>
      <c r="Q204" s="154">
        <v>0.0018</v>
      </c>
      <c r="R204" s="154">
        <f>$Q$204*$H$204</f>
        <v>0.0018</v>
      </c>
      <c r="S204" s="154">
        <v>0</v>
      </c>
      <c r="T204" s="155">
        <f>$S$204*$H$204</f>
        <v>0</v>
      </c>
      <c r="AR204" s="89" t="s">
        <v>172</v>
      </c>
      <c r="AT204" s="89" t="s">
        <v>215</v>
      </c>
      <c r="AU204" s="89" t="s">
        <v>82</v>
      </c>
      <c r="AY204" s="6" t="s">
        <v>122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21</v>
      </c>
      <c r="BK204" s="156">
        <f>ROUND($I$204*$H$204,2)</f>
        <v>0</v>
      </c>
      <c r="BL204" s="89" t="s">
        <v>128</v>
      </c>
      <c r="BM204" s="89" t="s">
        <v>337</v>
      </c>
    </row>
    <row r="205" spans="2:47" s="6" customFormat="1" ht="16.5" customHeight="1">
      <c r="B205" s="23"/>
      <c r="C205" s="24"/>
      <c r="D205" s="157" t="s">
        <v>130</v>
      </c>
      <c r="E205" s="24"/>
      <c r="F205" s="158" t="s">
        <v>338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130</v>
      </c>
      <c r="AU205" s="6" t="s">
        <v>82</v>
      </c>
    </row>
    <row r="206" spans="2:47" s="6" customFormat="1" ht="30.75" customHeight="1">
      <c r="B206" s="23"/>
      <c r="C206" s="24"/>
      <c r="D206" s="161" t="s">
        <v>332</v>
      </c>
      <c r="E206" s="24"/>
      <c r="F206" s="186" t="s">
        <v>333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332</v>
      </c>
      <c r="AU206" s="6" t="s">
        <v>82</v>
      </c>
    </row>
    <row r="207" spans="2:65" s="6" customFormat="1" ht="15.75" customHeight="1">
      <c r="B207" s="23"/>
      <c r="C207" s="145" t="s">
        <v>339</v>
      </c>
      <c r="D207" s="145" t="s">
        <v>124</v>
      </c>
      <c r="E207" s="146" t="s">
        <v>340</v>
      </c>
      <c r="F207" s="147" t="s">
        <v>341</v>
      </c>
      <c r="G207" s="148" t="s">
        <v>274</v>
      </c>
      <c r="H207" s="149">
        <v>2</v>
      </c>
      <c r="I207" s="150"/>
      <c r="J207" s="151">
        <f>ROUND($I$207*$H$207,2)</f>
        <v>0</v>
      </c>
      <c r="K207" s="147" t="s">
        <v>136</v>
      </c>
      <c r="L207" s="43"/>
      <c r="M207" s="152"/>
      <c r="N207" s="153" t="s">
        <v>45</v>
      </c>
      <c r="O207" s="24"/>
      <c r="P207" s="154">
        <f>$O$207*$H$207</f>
        <v>0</v>
      </c>
      <c r="Q207" s="154">
        <v>0.46005</v>
      </c>
      <c r="R207" s="154">
        <f>$Q$207*$H$207</f>
        <v>0.9201</v>
      </c>
      <c r="S207" s="154">
        <v>0</v>
      </c>
      <c r="T207" s="155">
        <f>$S$207*$H$207</f>
        <v>0</v>
      </c>
      <c r="AR207" s="89" t="s">
        <v>128</v>
      </c>
      <c r="AT207" s="89" t="s">
        <v>124</v>
      </c>
      <c r="AU207" s="89" t="s">
        <v>82</v>
      </c>
      <c r="AY207" s="6" t="s">
        <v>122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21</v>
      </c>
      <c r="BK207" s="156">
        <f>ROUND($I$207*$H$207,2)</f>
        <v>0</v>
      </c>
      <c r="BL207" s="89" t="s">
        <v>128</v>
      </c>
      <c r="BM207" s="89" t="s">
        <v>342</v>
      </c>
    </row>
    <row r="208" spans="2:47" s="6" customFormat="1" ht="16.5" customHeight="1">
      <c r="B208" s="23"/>
      <c r="C208" s="24"/>
      <c r="D208" s="157" t="s">
        <v>130</v>
      </c>
      <c r="E208" s="24"/>
      <c r="F208" s="158" t="s">
        <v>343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130</v>
      </c>
      <c r="AU208" s="6" t="s">
        <v>82</v>
      </c>
    </row>
    <row r="209" spans="2:65" s="6" customFormat="1" ht="15.75" customHeight="1">
      <c r="B209" s="23"/>
      <c r="C209" s="145" t="s">
        <v>344</v>
      </c>
      <c r="D209" s="145" t="s">
        <v>124</v>
      </c>
      <c r="E209" s="146" t="s">
        <v>345</v>
      </c>
      <c r="F209" s="147" t="s">
        <v>346</v>
      </c>
      <c r="G209" s="148" t="s">
        <v>135</v>
      </c>
      <c r="H209" s="149">
        <v>51.5</v>
      </c>
      <c r="I209" s="150"/>
      <c r="J209" s="151">
        <f>ROUND($I$209*$H$209,2)</f>
        <v>0</v>
      </c>
      <c r="K209" s="147" t="s">
        <v>136</v>
      </c>
      <c r="L209" s="43"/>
      <c r="M209" s="152"/>
      <c r="N209" s="153" t="s">
        <v>45</v>
      </c>
      <c r="O209" s="24"/>
      <c r="P209" s="154">
        <f>$O$209*$H$209</f>
        <v>0</v>
      </c>
      <c r="Q209" s="154">
        <v>0</v>
      </c>
      <c r="R209" s="154">
        <f>$Q$209*$H$209</f>
        <v>0</v>
      </c>
      <c r="S209" s="154">
        <v>0</v>
      </c>
      <c r="T209" s="155">
        <f>$S$209*$H$209</f>
        <v>0</v>
      </c>
      <c r="AR209" s="89" t="s">
        <v>128</v>
      </c>
      <c r="AT209" s="89" t="s">
        <v>124</v>
      </c>
      <c r="AU209" s="89" t="s">
        <v>82</v>
      </c>
      <c r="AY209" s="6" t="s">
        <v>122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21</v>
      </c>
      <c r="BK209" s="156">
        <f>ROUND($I$209*$H$209,2)</f>
        <v>0</v>
      </c>
      <c r="BL209" s="89" t="s">
        <v>128</v>
      </c>
      <c r="BM209" s="89" t="s">
        <v>347</v>
      </c>
    </row>
    <row r="210" spans="2:47" s="6" customFormat="1" ht="16.5" customHeight="1">
      <c r="B210" s="23"/>
      <c r="C210" s="24"/>
      <c r="D210" s="157" t="s">
        <v>130</v>
      </c>
      <c r="E210" s="24"/>
      <c r="F210" s="158" t="s">
        <v>348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130</v>
      </c>
      <c r="AU210" s="6" t="s">
        <v>82</v>
      </c>
    </row>
    <row r="211" spans="2:51" s="6" customFormat="1" ht="15.75" customHeight="1">
      <c r="B211" s="159"/>
      <c r="C211" s="160"/>
      <c r="D211" s="161" t="s">
        <v>131</v>
      </c>
      <c r="E211" s="160"/>
      <c r="F211" s="162" t="s">
        <v>244</v>
      </c>
      <c r="G211" s="160"/>
      <c r="H211" s="163">
        <v>51.5</v>
      </c>
      <c r="J211" s="160"/>
      <c r="K211" s="160"/>
      <c r="L211" s="164"/>
      <c r="M211" s="165"/>
      <c r="N211" s="160"/>
      <c r="O211" s="160"/>
      <c r="P211" s="160"/>
      <c r="Q211" s="160"/>
      <c r="R211" s="160"/>
      <c r="S211" s="160"/>
      <c r="T211" s="166"/>
      <c r="AT211" s="167" t="s">
        <v>131</v>
      </c>
      <c r="AU211" s="167" t="s">
        <v>82</v>
      </c>
      <c r="AV211" s="167" t="s">
        <v>82</v>
      </c>
      <c r="AW211" s="167" t="s">
        <v>95</v>
      </c>
      <c r="AX211" s="167" t="s">
        <v>74</v>
      </c>
      <c r="AY211" s="167" t="s">
        <v>122</v>
      </c>
    </row>
    <row r="212" spans="2:65" s="6" customFormat="1" ht="15.75" customHeight="1">
      <c r="B212" s="23"/>
      <c r="C212" s="145" t="s">
        <v>349</v>
      </c>
      <c r="D212" s="145" t="s">
        <v>124</v>
      </c>
      <c r="E212" s="146" t="s">
        <v>350</v>
      </c>
      <c r="F212" s="147" t="s">
        <v>351</v>
      </c>
      <c r="G212" s="148" t="s">
        <v>274</v>
      </c>
      <c r="H212" s="149">
        <v>1</v>
      </c>
      <c r="I212" s="150"/>
      <c r="J212" s="151">
        <f>ROUND($I$212*$H$212,2)</f>
        <v>0</v>
      </c>
      <c r="K212" s="147" t="s">
        <v>136</v>
      </c>
      <c r="L212" s="43"/>
      <c r="M212" s="152"/>
      <c r="N212" s="153" t="s">
        <v>45</v>
      </c>
      <c r="O212" s="24"/>
      <c r="P212" s="154">
        <f>$O$212*$H$212</f>
        <v>0</v>
      </c>
      <c r="Q212" s="154">
        <v>2.11676</v>
      </c>
      <c r="R212" s="154">
        <f>$Q$212*$H$212</f>
        <v>2.11676</v>
      </c>
      <c r="S212" s="154">
        <v>0</v>
      </c>
      <c r="T212" s="155">
        <f>$S$212*$H$212</f>
        <v>0</v>
      </c>
      <c r="AR212" s="89" t="s">
        <v>128</v>
      </c>
      <c r="AT212" s="89" t="s">
        <v>124</v>
      </c>
      <c r="AU212" s="89" t="s">
        <v>82</v>
      </c>
      <c r="AY212" s="6" t="s">
        <v>122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21</v>
      </c>
      <c r="BK212" s="156">
        <f>ROUND($I$212*$H$212,2)</f>
        <v>0</v>
      </c>
      <c r="BL212" s="89" t="s">
        <v>128</v>
      </c>
      <c r="BM212" s="89" t="s">
        <v>352</v>
      </c>
    </row>
    <row r="213" spans="2:47" s="6" customFormat="1" ht="27" customHeight="1">
      <c r="B213" s="23"/>
      <c r="C213" s="24"/>
      <c r="D213" s="157" t="s">
        <v>130</v>
      </c>
      <c r="E213" s="24"/>
      <c r="F213" s="158" t="s">
        <v>353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130</v>
      </c>
      <c r="AU213" s="6" t="s">
        <v>82</v>
      </c>
    </row>
    <row r="214" spans="2:65" s="6" customFormat="1" ht="15.75" customHeight="1">
      <c r="B214" s="23"/>
      <c r="C214" s="176" t="s">
        <v>354</v>
      </c>
      <c r="D214" s="176" t="s">
        <v>215</v>
      </c>
      <c r="E214" s="177" t="s">
        <v>355</v>
      </c>
      <c r="F214" s="178" t="s">
        <v>356</v>
      </c>
      <c r="G214" s="179" t="s">
        <v>274</v>
      </c>
      <c r="H214" s="180">
        <v>1</v>
      </c>
      <c r="I214" s="181"/>
      <c r="J214" s="182">
        <f>ROUND($I$214*$H$214,2)</f>
        <v>0</v>
      </c>
      <c r="K214" s="178" t="s">
        <v>136</v>
      </c>
      <c r="L214" s="183"/>
      <c r="M214" s="184"/>
      <c r="N214" s="185" t="s">
        <v>45</v>
      </c>
      <c r="O214" s="24"/>
      <c r="P214" s="154">
        <f>$O$214*$H$214</f>
        <v>0</v>
      </c>
      <c r="Q214" s="154">
        <v>0.25</v>
      </c>
      <c r="R214" s="154">
        <f>$Q$214*$H$214</f>
        <v>0.25</v>
      </c>
      <c r="S214" s="154">
        <v>0</v>
      </c>
      <c r="T214" s="155">
        <f>$S$214*$H$214</f>
        <v>0</v>
      </c>
      <c r="AR214" s="89" t="s">
        <v>172</v>
      </c>
      <c r="AT214" s="89" t="s">
        <v>215</v>
      </c>
      <c r="AU214" s="89" t="s">
        <v>82</v>
      </c>
      <c r="AY214" s="6" t="s">
        <v>122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21</v>
      </c>
      <c r="BK214" s="156">
        <f>ROUND($I$214*$H$214,2)</f>
        <v>0</v>
      </c>
      <c r="BL214" s="89" t="s">
        <v>128</v>
      </c>
      <c r="BM214" s="89" t="s">
        <v>357</v>
      </c>
    </row>
    <row r="215" spans="2:47" s="6" customFormat="1" ht="27" customHeight="1">
      <c r="B215" s="23"/>
      <c r="C215" s="24"/>
      <c r="D215" s="157" t="s">
        <v>130</v>
      </c>
      <c r="E215" s="24"/>
      <c r="F215" s="158" t="s">
        <v>358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130</v>
      </c>
      <c r="AU215" s="6" t="s">
        <v>82</v>
      </c>
    </row>
    <row r="216" spans="2:51" s="6" customFormat="1" ht="15.75" customHeight="1">
      <c r="B216" s="159"/>
      <c r="C216" s="160"/>
      <c r="D216" s="161" t="s">
        <v>131</v>
      </c>
      <c r="E216" s="160"/>
      <c r="F216" s="162" t="s">
        <v>359</v>
      </c>
      <c r="G216" s="160"/>
      <c r="H216" s="163">
        <v>1</v>
      </c>
      <c r="J216" s="160"/>
      <c r="K216" s="160"/>
      <c r="L216" s="164"/>
      <c r="M216" s="165"/>
      <c r="N216" s="160"/>
      <c r="O216" s="160"/>
      <c r="P216" s="160"/>
      <c r="Q216" s="160"/>
      <c r="R216" s="160"/>
      <c r="S216" s="160"/>
      <c r="T216" s="166"/>
      <c r="AT216" s="167" t="s">
        <v>131</v>
      </c>
      <c r="AU216" s="167" t="s">
        <v>82</v>
      </c>
      <c r="AV216" s="167" t="s">
        <v>82</v>
      </c>
      <c r="AW216" s="167" t="s">
        <v>95</v>
      </c>
      <c r="AX216" s="167" t="s">
        <v>74</v>
      </c>
      <c r="AY216" s="167" t="s">
        <v>122</v>
      </c>
    </row>
    <row r="217" spans="2:65" s="6" customFormat="1" ht="15.75" customHeight="1">
      <c r="B217" s="23"/>
      <c r="C217" s="176" t="s">
        <v>360</v>
      </c>
      <c r="D217" s="176" t="s">
        <v>215</v>
      </c>
      <c r="E217" s="177" t="s">
        <v>361</v>
      </c>
      <c r="F217" s="178" t="s">
        <v>362</v>
      </c>
      <c r="G217" s="179" t="s">
        <v>274</v>
      </c>
      <c r="H217" s="180">
        <v>1</v>
      </c>
      <c r="I217" s="181"/>
      <c r="J217" s="182">
        <f>ROUND($I$217*$H$217,2)</f>
        <v>0</v>
      </c>
      <c r="K217" s="178" t="s">
        <v>136</v>
      </c>
      <c r="L217" s="183"/>
      <c r="M217" s="184"/>
      <c r="N217" s="185" t="s">
        <v>45</v>
      </c>
      <c r="O217" s="24"/>
      <c r="P217" s="154">
        <f>$O$217*$H$217</f>
        <v>0</v>
      </c>
      <c r="Q217" s="154">
        <v>0.449</v>
      </c>
      <c r="R217" s="154">
        <f>$Q$217*$H$217</f>
        <v>0.449</v>
      </c>
      <c r="S217" s="154">
        <v>0</v>
      </c>
      <c r="T217" s="155">
        <f>$S$217*$H$217</f>
        <v>0</v>
      </c>
      <c r="AR217" s="89" t="s">
        <v>172</v>
      </c>
      <c r="AT217" s="89" t="s">
        <v>215</v>
      </c>
      <c r="AU217" s="89" t="s">
        <v>82</v>
      </c>
      <c r="AY217" s="6" t="s">
        <v>122</v>
      </c>
      <c r="BE217" s="156">
        <f>IF($N$217="základní",$J$217,0)</f>
        <v>0</v>
      </c>
      <c r="BF217" s="156">
        <f>IF($N$217="snížená",$J$217,0)</f>
        <v>0</v>
      </c>
      <c r="BG217" s="156">
        <f>IF($N$217="zákl. přenesená",$J$217,0)</f>
        <v>0</v>
      </c>
      <c r="BH217" s="156">
        <f>IF($N$217="sníž. přenesená",$J$217,0)</f>
        <v>0</v>
      </c>
      <c r="BI217" s="156">
        <f>IF($N$217="nulová",$J$217,0)</f>
        <v>0</v>
      </c>
      <c r="BJ217" s="89" t="s">
        <v>21</v>
      </c>
      <c r="BK217" s="156">
        <f>ROUND($I$217*$H$217,2)</f>
        <v>0</v>
      </c>
      <c r="BL217" s="89" t="s">
        <v>128</v>
      </c>
      <c r="BM217" s="89" t="s">
        <v>363</v>
      </c>
    </row>
    <row r="218" spans="2:47" s="6" customFormat="1" ht="27" customHeight="1">
      <c r="B218" s="23"/>
      <c r="C218" s="24"/>
      <c r="D218" s="157" t="s">
        <v>130</v>
      </c>
      <c r="E218" s="24"/>
      <c r="F218" s="158" t="s">
        <v>364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130</v>
      </c>
      <c r="AU218" s="6" t="s">
        <v>82</v>
      </c>
    </row>
    <row r="219" spans="2:51" s="6" customFormat="1" ht="15.75" customHeight="1">
      <c r="B219" s="159"/>
      <c r="C219" s="160"/>
      <c r="D219" s="161" t="s">
        <v>131</v>
      </c>
      <c r="E219" s="160"/>
      <c r="F219" s="162" t="s">
        <v>359</v>
      </c>
      <c r="G219" s="160"/>
      <c r="H219" s="163">
        <v>1</v>
      </c>
      <c r="J219" s="160"/>
      <c r="K219" s="160"/>
      <c r="L219" s="164"/>
      <c r="M219" s="165"/>
      <c r="N219" s="160"/>
      <c r="O219" s="160"/>
      <c r="P219" s="160"/>
      <c r="Q219" s="160"/>
      <c r="R219" s="160"/>
      <c r="S219" s="160"/>
      <c r="T219" s="166"/>
      <c r="AT219" s="167" t="s">
        <v>131</v>
      </c>
      <c r="AU219" s="167" t="s">
        <v>82</v>
      </c>
      <c r="AV219" s="167" t="s">
        <v>82</v>
      </c>
      <c r="AW219" s="167" t="s">
        <v>95</v>
      </c>
      <c r="AX219" s="167" t="s">
        <v>74</v>
      </c>
      <c r="AY219" s="167" t="s">
        <v>122</v>
      </c>
    </row>
    <row r="220" spans="2:65" s="6" customFormat="1" ht="15.75" customHeight="1">
      <c r="B220" s="23"/>
      <c r="C220" s="176" t="s">
        <v>365</v>
      </c>
      <c r="D220" s="176" t="s">
        <v>215</v>
      </c>
      <c r="E220" s="177" t="s">
        <v>366</v>
      </c>
      <c r="F220" s="178" t="s">
        <v>367</v>
      </c>
      <c r="G220" s="179" t="s">
        <v>274</v>
      </c>
      <c r="H220" s="180">
        <v>1</v>
      </c>
      <c r="I220" s="181"/>
      <c r="J220" s="182">
        <f>ROUND($I$220*$H$220,2)</f>
        <v>0</v>
      </c>
      <c r="K220" s="178" t="s">
        <v>136</v>
      </c>
      <c r="L220" s="183"/>
      <c r="M220" s="184"/>
      <c r="N220" s="185" t="s">
        <v>45</v>
      </c>
      <c r="O220" s="24"/>
      <c r="P220" s="154">
        <f>$O$220*$H$220</f>
        <v>0</v>
      </c>
      <c r="Q220" s="154">
        <v>0.054</v>
      </c>
      <c r="R220" s="154">
        <f>$Q$220*$H$220</f>
        <v>0.054</v>
      </c>
      <c r="S220" s="154">
        <v>0</v>
      </c>
      <c r="T220" s="155">
        <f>$S$220*$H$220</f>
        <v>0</v>
      </c>
      <c r="AR220" s="89" t="s">
        <v>172</v>
      </c>
      <c r="AT220" s="89" t="s">
        <v>215</v>
      </c>
      <c r="AU220" s="89" t="s">
        <v>82</v>
      </c>
      <c r="AY220" s="6" t="s">
        <v>122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21</v>
      </c>
      <c r="BK220" s="156">
        <f>ROUND($I$220*$H$220,2)</f>
        <v>0</v>
      </c>
      <c r="BL220" s="89" t="s">
        <v>128</v>
      </c>
      <c r="BM220" s="89" t="s">
        <v>368</v>
      </c>
    </row>
    <row r="221" spans="2:47" s="6" customFormat="1" ht="27" customHeight="1">
      <c r="B221" s="23"/>
      <c r="C221" s="24"/>
      <c r="D221" s="157" t="s">
        <v>130</v>
      </c>
      <c r="E221" s="24"/>
      <c r="F221" s="158" t="s">
        <v>369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130</v>
      </c>
      <c r="AU221" s="6" t="s">
        <v>82</v>
      </c>
    </row>
    <row r="222" spans="2:51" s="6" customFormat="1" ht="15.75" customHeight="1">
      <c r="B222" s="159"/>
      <c r="C222" s="160"/>
      <c r="D222" s="161" t="s">
        <v>131</v>
      </c>
      <c r="E222" s="160"/>
      <c r="F222" s="162" t="s">
        <v>359</v>
      </c>
      <c r="G222" s="160"/>
      <c r="H222" s="163">
        <v>1</v>
      </c>
      <c r="J222" s="160"/>
      <c r="K222" s="160"/>
      <c r="L222" s="164"/>
      <c r="M222" s="165"/>
      <c r="N222" s="160"/>
      <c r="O222" s="160"/>
      <c r="P222" s="160"/>
      <c r="Q222" s="160"/>
      <c r="R222" s="160"/>
      <c r="S222" s="160"/>
      <c r="T222" s="166"/>
      <c r="AT222" s="167" t="s">
        <v>131</v>
      </c>
      <c r="AU222" s="167" t="s">
        <v>82</v>
      </c>
      <c r="AV222" s="167" t="s">
        <v>82</v>
      </c>
      <c r="AW222" s="167" t="s">
        <v>95</v>
      </c>
      <c r="AX222" s="167" t="s">
        <v>74</v>
      </c>
      <c r="AY222" s="167" t="s">
        <v>122</v>
      </c>
    </row>
    <row r="223" spans="2:65" s="6" customFormat="1" ht="15.75" customHeight="1">
      <c r="B223" s="23"/>
      <c r="C223" s="176" t="s">
        <v>370</v>
      </c>
      <c r="D223" s="176" t="s">
        <v>215</v>
      </c>
      <c r="E223" s="177" t="s">
        <v>371</v>
      </c>
      <c r="F223" s="178" t="s">
        <v>372</v>
      </c>
      <c r="G223" s="179" t="s">
        <v>274</v>
      </c>
      <c r="H223" s="180">
        <v>1</v>
      </c>
      <c r="I223" s="181"/>
      <c r="J223" s="182">
        <f>ROUND($I$223*$H$223,2)</f>
        <v>0</v>
      </c>
      <c r="K223" s="178" t="s">
        <v>136</v>
      </c>
      <c r="L223" s="183"/>
      <c r="M223" s="184"/>
      <c r="N223" s="185" t="s">
        <v>45</v>
      </c>
      <c r="O223" s="24"/>
      <c r="P223" s="154">
        <f>$O$223*$H$223</f>
        <v>0</v>
      </c>
      <c r="Q223" s="154">
        <v>0.068</v>
      </c>
      <c r="R223" s="154">
        <f>$Q$223*$H$223</f>
        <v>0.068</v>
      </c>
      <c r="S223" s="154">
        <v>0</v>
      </c>
      <c r="T223" s="155">
        <f>$S$223*$H$223</f>
        <v>0</v>
      </c>
      <c r="AR223" s="89" t="s">
        <v>172</v>
      </c>
      <c r="AT223" s="89" t="s">
        <v>215</v>
      </c>
      <c r="AU223" s="89" t="s">
        <v>82</v>
      </c>
      <c r="AY223" s="6" t="s">
        <v>122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21</v>
      </c>
      <c r="BK223" s="156">
        <f>ROUND($I$223*$H$223,2)</f>
        <v>0</v>
      </c>
      <c r="BL223" s="89" t="s">
        <v>128</v>
      </c>
      <c r="BM223" s="89" t="s">
        <v>373</v>
      </c>
    </row>
    <row r="224" spans="2:47" s="6" customFormat="1" ht="27" customHeight="1">
      <c r="B224" s="23"/>
      <c r="C224" s="24"/>
      <c r="D224" s="157" t="s">
        <v>130</v>
      </c>
      <c r="E224" s="24"/>
      <c r="F224" s="158" t="s">
        <v>374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130</v>
      </c>
      <c r="AU224" s="6" t="s">
        <v>82</v>
      </c>
    </row>
    <row r="225" spans="2:51" s="6" customFormat="1" ht="15.75" customHeight="1">
      <c r="B225" s="159"/>
      <c r="C225" s="160"/>
      <c r="D225" s="161" t="s">
        <v>131</v>
      </c>
      <c r="E225" s="160"/>
      <c r="F225" s="162" t="s">
        <v>359</v>
      </c>
      <c r="G225" s="160"/>
      <c r="H225" s="163">
        <v>1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131</v>
      </c>
      <c r="AU225" s="167" t="s">
        <v>82</v>
      </c>
      <c r="AV225" s="167" t="s">
        <v>82</v>
      </c>
      <c r="AW225" s="167" t="s">
        <v>95</v>
      </c>
      <c r="AX225" s="167" t="s">
        <v>74</v>
      </c>
      <c r="AY225" s="167" t="s">
        <v>122</v>
      </c>
    </row>
    <row r="226" spans="2:65" s="6" customFormat="1" ht="15.75" customHeight="1">
      <c r="B226" s="23"/>
      <c r="C226" s="176" t="s">
        <v>375</v>
      </c>
      <c r="D226" s="176" t="s">
        <v>215</v>
      </c>
      <c r="E226" s="177" t="s">
        <v>376</v>
      </c>
      <c r="F226" s="178" t="s">
        <v>377</v>
      </c>
      <c r="G226" s="179" t="s">
        <v>274</v>
      </c>
      <c r="H226" s="180">
        <v>1</v>
      </c>
      <c r="I226" s="181"/>
      <c r="J226" s="182">
        <f>ROUND($I$226*$H$226,2)</f>
        <v>0</v>
      </c>
      <c r="K226" s="178" t="s">
        <v>136</v>
      </c>
      <c r="L226" s="183"/>
      <c r="M226" s="184"/>
      <c r="N226" s="185" t="s">
        <v>45</v>
      </c>
      <c r="O226" s="24"/>
      <c r="P226" s="154">
        <f>$O$226*$H$226</f>
        <v>0</v>
      </c>
      <c r="Q226" s="154">
        <v>1.6</v>
      </c>
      <c r="R226" s="154">
        <f>$Q$226*$H$226</f>
        <v>1.6</v>
      </c>
      <c r="S226" s="154">
        <v>0</v>
      </c>
      <c r="T226" s="155">
        <f>$S$226*$H$226</f>
        <v>0</v>
      </c>
      <c r="AR226" s="89" t="s">
        <v>172</v>
      </c>
      <c r="AT226" s="89" t="s">
        <v>215</v>
      </c>
      <c r="AU226" s="89" t="s">
        <v>82</v>
      </c>
      <c r="AY226" s="6" t="s">
        <v>122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21</v>
      </c>
      <c r="BK226" s="156">
        <f>ROUND($I$226*$H$226,2)</f>
        <v>0</v>
      </c>
      <c r="BL226" s="89" t="s">
        <v>128</v>
      </c>
      <c r="BM226" s="89" t="s">
        <v>378</v>
      </c>
    </row>
    <row r="227" spans="2:47" s="6" customFormat="1" ht="27" customHeight="1">
      <c r="B227" s="23"/>
      <c r="C227" s="24"/>
      <c r="D227" s="157" t="s">
        <v>130</v>
      </c>
      <c r="E227" s="24"/>
      <c r="F227" s="158" t="s">
        <v>379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130</v>
      </c>
      <c r="AU227" s="6" t="s">
        <v>82</v>
      </c>
    </row>
    <row r="228" spans="2:51" s="6" customFormat="1" ht="15.75" customHeight="1">
      <c r="B228" s="159"/>
      <c r="C228" s="160"/>
      <c r="D228" s="161" t="s">
        <v>131</v>
      </c>
      <c r="E228" s="160"/>
      <c r="F228" s="162" t="s">
        <v>359</v>
      </c>
      <c r="G228" s="160"/>
      <c r="H228" s="163">
        <v>1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131</v>
      </c>
      <c r="AU228" s="167" t="s">
        <v>82</v>
      </c>
      <c r="AV228" s="167" t="s">
        <v>82</v>
      </c>
      <c r="AW228" s="167" t="s">
        <v>95</v>
      </c>
      <c r="AX228" s="167" t="s">
        <v>74</v>
      </c>
      <c r="AY228" s="167" t="s">
        <v>122</v>
      </c>
    </row>
    <row r="229" spans="2:65" s="6" customFormat="1" ht="15.75" customHeight="1">
      <c r="B229" s="23"/>
      <c r="C229" s="176" t="s">
        <v>380</v>
      </c>
      <c r="D229" s="176" t="s">
        <v>215</v>
      </c>
      <c r="E229" s="177" t="s">
        <v>381</v>
      </c>
      <c r="F229" s="178" t="s">
        <v>382</v>
      </c>
      <c r="G229" s="179" t="s">
        <v>274</v>
      </c>
      <c r="H229" s="180">
        <v>2</v>
      </c>
      <c r="I229" s="181"/>
      <c r="J229" s="182">
        <f>ROUND($I$229*$H$229,2)</f>
        <v>0</v>
      </c>
      <c r="K229" s="178" t="s">
        <v>136</v>
      </c>
      <c r="L229" s="183"/>
      <c r="M229" s="184"/>
      <c r="N229" s="185" t="s">
        <v>45</v>
      </c>
      <c r="O229" s="24"/>
      <c r="P229" s="154">
        <f>$O$229*$H$229</f>
        <v>0</v>
      </c>
      <c r="Q229" s="154">
        <v>0.002</v>
      </c>
      <c r="R229" s="154">
        <f>$Q$229*$H$229</f>
        <v>0.004</v>
      </c>
      <c r="S229" s="154">
        <v>0</v>
      </c>
      <c r="T229" s="155">
        <f>$S$229*$H$229</f>
        <v>0</v>
      </c>
      <c r="AR229" s="89" t="s">
        <v>172</v>
      </c>
      <c r="AT229" s="89" t="s">
        <v>215</v>
      </c>
      <c r="AU229" s="89" t="s">
        <v>82</v>
      </c>
      <c r="AY229" s="6" t="s">
        <v>122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21</v>
      </c>
      <c r="BK229" s="156">
        <f>ROUND($I$229*$H$229,2)</f>
        <v>0</v>
      </c>
      <c r="BL229" s="89" t="s">
        <v>128</v>
      </c>
      <c r="BM229" s="89" t="s">
        <v>383</v>
      </c>
    </row>
    <row r="230" spans="2:47" s="6" customFormat="1" ht="27" customHeight="1">
      <c r="B230" s="23"/>
      <c r="C230" s="24"/>
      <c r="D230" s="157" t="s">
        <v>130</v>
      </c>
      <c r="E230" s="24"/>
      <c r="F230" s="158" t="s">
        <v>384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130</v>
      </c>
      <c r="AU230" s="6" t="s">
        <v>82</v>
      </c>
    </row>
    <row r="231" spans="2:51" s="6" customFormat="1" ht="15.75" customHeight="1">
      <c r="B231" s="159"/>
      <c r="C231" s="160"/>
      <c r="D231" s="161" t="s">
        <v>131</v>
      </c>
      <c r="E231" s="160"/>
      <c r="F231" s="162" t="s">
        <v>82</v>
      </c>
      <c r="G231" s="160"/>
      <c r="H231" s="163">
        <v>2</v>
      </c>
      <c r="J231" s="160"/>
      <c r="K231" s="160"/>
      <c r="L231" s="164"/>
      <c r="M231" s="165"/>
      <c r="N231" s="160"/>
      <c r="O231" s="160"/>
      <c r="P231" s="160"/>
      <c r="Q231" s="160"/>
      <c r="R231" s="160"/>
      <c r="S231" s="160"/>
      <c r="T231" s="166"/>
      <c r="AT231" s="167" t="s">
        <v>131</v>
      </c>
      <c r="AU231" s="167" t="s">
        <v>82</v>
      </c>
      <c r="AV231" s="167" t="s">
        <v>82</v>
      </c>
      <c r="AW231" s="167" t="s">
        <v>95</v>
      </c>
      <c r="AX231" s="167" t="s">
        <v>74</v>
      </c>
      <c r="AY231" s="167" t="s">
        <v>122</v>
      </c>
    </row>
    <row r="232" spans="2:65" s="6" customFormat="1" ht="15.75" customHeight="1">
      <c r="B232" s="23"/>
      <c r="C232" s="176" t="s">
        <v>385</v>
      </c>
      <c r="D232" s="176" t="s">
        <v>215</v>
      </c>
      <c r="E232" s="177" t="s">
        <v>386</v>
      </c>
      <c r="F232" s="178" t="s">
        <v>387</v>
      </c>
      <c r="G232" s="179" t="s">
        <v>274</v>
      </c>
      <c r="H232" s="180">
        <v>1</v>
      </c>
      <c r="I232" s="181"/>
      <c r="J232" s="182">
        <f>ROUND($I$232*$H$232,2)</f>
        <v>0</v>
      </c>
      <c r="K232" s="178" t="s">
        <v>136</v>
      </c>
      <c r="L232" s="183"/>
      <c r="M232" s="184"/>
      <c r="N232" s="185" t="s">
        <v>45</v>
      </c>
      <c r="O232" s="24"/>
      <c r="P232" s="154">
        <f>$O$232*$H$232</f>
        <v>0</v>
      </c>
      <c r="Q232" s="154">
        <v>0.162</v>
      </c>
      <c r="R232" s="154">
        <f>$Q$232*$H$232</f>
        <v>0.162</v>
      </c>
      <c r="S232" s="154">
        <v>0</v>
      </c>
      <c r="T232" s="155">
        <f>$S$232*$H$232</f>
        <v>0</v>
      </c>
      <c r="AR232" s="89" t="s">
        <v>172</v>
      </c>
      <c r="AT232" s="89" t="s">
        <v>215</v>
      </c>
      <c r="AU232" s="89" t="s">
        <v>82</v>
      </c>
      <c r="AY232" s="6" t="s">
        <v>122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21</v>
      </c>
      <c r="BK232" s="156">
        <f>ROUND($I$232*$H$232,2)</f>
        <v>0</v>
      </c>
      <c r="BL232" s="89" t="s">
        <v>128</v>
      </c>
      <c r="BM232" s="89" t="s">
        <v>388</v>
      </c>
    </row>
    <row r="233" spans="2:47" s="6" customFormat="1" ht="27" customHeight="1">
      <c r="B233" s="23"/>
      <c r="C233" s="24"/>
      <c r="D233" s="157" t="s">
        <v>130</v>
      </c>
      <c r="E233" s="24"/>
      <c r="F233" s="158" t="s">
        <v>389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130</v>
      </c>
      <c r="AU233" s="6" t="s">
        <v>82</v>
      </c>
    </row>
    <row r="234" spans="2:51" s="6" customFormat="1" ht="15.75" customHeight="1">
      <c r="B234" s="159"/>
      <c r="C234" s="160"/>
      <c r="D234" s="161" t="s">
        <v>131</v>
      </c>
      <c r="E234" s="160"/>
      <c r="F234" s="162" t="s">
        <v>359</v>
      </c>
      <c r="G234" s="160"/>
      <c r="H234" s="163">
        <v>1</v>
      </c>
      <c r="J234" s="160"/>
      <c r="K234" s="160"/>
      <c r="L234" s="164"/>
      <c r="M234" s="165"/>
      <c r="N234" s="160"/>
      <c r="O234" s="160"/>
      <c r="P234" s="160"/>
      <c r="Q234" s="160"/>
      <c r="R234" s="160"/>
      <c r="S234" s="160"/>
      <c r="T234" s="166"/>
      <c r="AT234" s="167" t="s">
        <v>131</v>
      </c>
      <c r="AU234" s="167" t="s">
        <v>82</v>
      </c>
      <c r="AV234" s="167" t="s">
        <v>82</v>
      </c>
      <c r="AW234" s="167" t="s">
        <v>95</v>
      </c>
      <c r="AX234" s="167" t="s">
        <v>74</v>
      </c>
      <c r="AY234" s="167" t="s">
        <v>122</v>
      </c>
    </row>
    <row r="235" spans="2:65" s="6" customFormat="1" ht="15.75" customHeight="1">
      <c r="B235" s="23"/>
      <c r="C235" s="145" t="s">
        <v>390</v>
      </c>
      <c r="D235" s="145" t="s">
        <v>124</v>
      </c>
      <c r="E235" s="146" t="s">
        <v>391</v>
      </c>
      <c r="F235" s="147" t="s">
        <v>392</v>
      </c>
      <c r="G235" s="148" t="s">
        <v>274</v>
      </c>
      <c r="H235" s="149">
        <v>3</v>
      </c>
      <c r="I235" s="150"/>
      <c r="J235" s="151">
        <f>ROUND($I$235*$H$235,2)</f>
        <v>0</v>
      </c>
      <c r="K235" s="147" t="s">
        <v>136</v>
      </c>
      <c r="L235" s="43"/>
      <c r="M235" s="152"/>
      <c r="N235" s="153" t="s">
        <v>45</v>
      </c>
      <c r="O235" s="24"/>
      <c r="P235" s="154">
        <f>$O$235*$H$235</f>
        <v>0</v>
      </c>
      <c r="Q235" s="154">
        <v>0.10661</v>
      </c>
      <c r="R235" s="154">
        <f>$Q$235*$H$235</f>
        <v>0.31983</v>
      </c>
      <c r="S235" s="154">
        <v>0</v>
      </c>
      <c r="T235" s="155">
        <f>$S$235*$H$235</f>
        <v>0</v>
      </c>
      <c r="AR235" s="89" t="s">
        <v>128</v>
      </c>
      <c r="AT235" s="89" t="s">
        <v>124</v>
      </c>
      <c r="AU235" s="89" t="s">
        <v>82</v>
      </c>
      <c r="AY235" s="6" t="s">
        <v>122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21</v>
      </c>
      <c r="BK235" s="156">
        <f>ROUND($I$235*$H$235,2)</f>
        <v>0</v>
      </c>
      <c r="BL235" s="89" t="s">
        <v>128</v>
      </c>
      <c r="BM235" s="89" t="s">
        <v>393</v>
      </c>
    </row>
    <row r="236" spans="2:47" s="6" customFormat="1" ht="27" customHeight="1">
      <c r="B236" s="23"/>
      <c r="C236" s="24"/>
      <c r="D236" s="157" t="s">
        <v>130</v>
      </c>
      <c r="E236" s="24"/>
      <c r="F236" s="158" t="s">
        <v>394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130</v>
      </c>
      <c r="AU236" s="6" t="s">
        <v>82</v>
      </c>
    </row>
    <row r="237" spans="2:51" s="6" customFormat="1" ht="15.75" customHeight="1">
      <c r="B237" s="159"/>
      <c r="C237" s="160"/>
      <c r="D237" s="161" t="s">
        <v>131</v>
      </c>
      <c r="E237" s="160"/>
      <c r="F237" s="162" t="s">
        <v>395</v>
      </c>
      <c r="G237" s="160"/>
      <c r="H237" s="163">
        <v>1</v>
      </c>
      <c r="J237" s="160"/>
      <c r="K237" s="160"/>
      <c r="L237" s="164"/>
      <c r="M237" s="165"/>
      <c r="N237" s="160"/>
      <c r="O237" s="160"/>
      <c r="P237" s="160"/>
      <c r="Q237" s="160"/>
      <c r="R237" s="160"/>
      <c r="S237" s="160"/>
      <c r="T237" s="166"/>
      <c r="AT237" s="167" t="s">
        <v>131</v>
      </c>
      <c r="AU237" s="167" t="s">
        <v>82</v>
      </c>
      <c r="AV237" s="167" t="s">
        <v>82</v>
      </c>
      <c r="AW237" s="167" t="s">
        <v>95</v>
      </c>
      <c r="AX237" s="167" t="s">
        <v>74</v>
      </c>
      <c r="AY237" s="167" t="s">
        <v>122</v>
      </c>
    </row>
    <row r="238" spans="2:51" s="6" customFormat="1" ht="15.75" customHeight="1">
      <c r="B238" s="159"/>
      <c r="C238" s="160"/>
      <c r="D238" s="161" t="s">
        <v>131</v>
      </c>
      <c r="E238" s="160"/>
      <c r="F238" s="162" t="s">
        <v>396</v>
      </c>
      <c r="G238" s="160"/>
      <c r="H238" s="163">
        <v>1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131</v>
      </c>
      <c r="AU238" s="167" t="s">
        <v>82</v>
      </c>
      <c r="AV238" s="167" t="s">
        <v>82</v>
      </c>
      <c r="AW238" s="167" t="s">
        <v>95</v>
      </c>
      <c r="AX238" s="167" t="s">
        <v>74</v>
      </c>
      <c r="AY238" s="167" t="s">
        <v>122</v>
      </c>
    </row>
    <row r="239" spans="2:51" s="6" customFormat="1" ht="15.75" customHeight="1">
      <c r="B239" s="159"/>
      <c r="C239" s="160"/>
      <c r="D239" s="161" t="s">
        <v>131</v>
      </c>
      <c r="E239" s="160"/>
      <c r="F239" s="162" t="s">
        <v>397</v>
      </c>
      <c r="G239" s="160"/>
      <c r="H239" s="163">
        <v>1</v>
      </c>
      <c r="J239" s="160"/>
      <c r="K239" s="160"/>
      <c r="L239" s="164"/>
      <c r="M239" s="165"/>
      <c r="N239" s="160"/>
      <c r="O239" s="160"/>
      <c r="P239" s="160"/>
      <c r="Q239" s="160"/>
      <c r="R239" s="160"/>
      <c r="S239" s="160"/>
      <c r="T239" s="166"/>
      <c r="AT239" s="167" t="s">
        <v>131</v>
      </c>
      <c r="AU239" s="167" t="s">
        <v>82</v>
      </c>
      <c r="AV239" s="167" t="s">
        <v>82</v>
      </c>
      <c r="AW239" s="167" t="s">
        <v>95</v>
      </c>
      <c r="AX239" s="167" t="s">
        <v>74</v>
      </c>
      <c r="AY239" s="167" t="s">
        <v>122</v>
      </c>
    </row>
    <row r="240" spans="2:65" s="6" customFormat="1" ht="15.75" customHeight="1">
      <c r="B240" s="23"/>
      <c r="C240" s="145" t="s">
        <v>398</v>
      </c>
      <c r="D240" s="145" t="s">
        <v>124</v>
      </c>
      <c r="E240" s="146" t="s">
        <v>399</v>
      </c>
      <c r="F240" s="147" t="s">
        <v>400</v>
      </c>
      <c r="G240" s="148" t="s">
        <v>274</v>
      </c>
      <c r="H240" s="149">
        <v>2</v>
      </c>
      <c r="I240" s="150"/>
      <c r="J240" s="151">
        <f>ROUND($I$240*$H$240,2)</f>
        <v>0</v>
      </c>
      <c r="K240" s="147" t="s">
        <v>136</v>
      </c>
      <c r="L240" s="43"/>
      <c r="M240" s="152"/>
      <c r="N240" s="153" t="s">
        <v>45</v>
      </c>
      <c r="O240" s="24"/>
      <c r="P240" s="154">
        <f>$O$240*$H$240</f>
        <v>0</v>
      </c>
      <c r="Q240" s="154">
        <v>0.11338</v>
      </c>
      <c r="R240" s="154">
        <f>$Q$240*$H$240</f>
        <v>0.22676</v>
      </c>
      <c r="S240" s="154">
        <v>0</v>
      </c>
      <c r="T240" s="155">
        <f>$S$240*$H$240</f>
        <v>0</v>
      </c>
      <c r="AR240" s="89" t="s">
        <v>128</v>
      </c>
      <c r="AT240" s="89" t="s">
        <v>124</v>
      </c>
      <c r="AU240" s="89" t="s">
        <v>82</v>
      </c>
      <c r="AY240" s="6" t="s">
        <v>122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21</v>
      </c>
      <c r="BK240" s="156">
        <f>ROUND($I$240*$H$240,2)</f>
        <v>0</v>
      </c>
      <c r="BL240" s="89" t="s">
        <v>128</v>
      </c>
      <c r="BM240" s="89" t="s">
        <v>401</v>
      </c>
    </row>
    <row r="241" spans="2:47" s="6" customFormat="1" ht="27" customHeight="1">
      <c r="B241" s="23"/>
      <c r="C241" s="24"/>
      <c r="D241" s="157" t="s">
        <v>130</v>
      </c>
      <c r="E241" s="24"/>
      <c r="F241" s="158" t="s">
        <v>402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130</v>
      </c>
      <c r="AU241" s="6" t="s">
        <v>82</v>
      </c>
    </row>
    <row r="242" spans="2:51" s="6" customFormat="1" ht="15.75" customHeight="1">
      <c r="B242" s="159"/>
      <c r="C242" s="160"/>
      <c r="D242" s="161" t="s">
        <v>131</v>
      </c>
      <c r="E242" s="160"/>
      <c r="F242" s="162" t="s">
        <v>403</v>
      </c>
      <c r="G242" s="160"/>
      <c r="H242" s="163">
        <v>1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131</v>
      </c>
      <c r="AU242" s="167" t="s">
        <v>82</v>
      </c>
      <c r="AV242" s="167" t="s">
        <v>82</v>
      </c>
      <c r="AW242" s="167" t="s">
        <v>95</v>
      </c>
      <c r="AX242" s="167" t="s">
        <v>74</v>
      </c>
      <c r="AY242" s="167" t="s">
        <v>122</v>
      </c>
    </row>
    <row r="243" spans="2:51" s="6" customFormat="1" ht="15.75" customHeight="1">
      <c r="B243" s="159"/>
      <c r="C243" s="160"/>
      <c r="D243" s="161" t="s">
        <v>131</v>
      </c>
      <c r="E243" s="160"/>
      <c r="F243" s="162" t="s">
        <v>404</v>
      </c>
      <c r="G243" s="160"/>
      <c r="H243" s="163">
        <v>1</v>
      </c>
      <c r="J243" s="160"/>
      <c r="K243" s="160"/>
      <c r="L243" s="164"/>
      <c r="M243" s="165"/>
      <c r="N243" s="160"/>
      <c r="O243" s="160"/>
      <c r="P243" s="160"/>
      <c r="Q243" s="160"/>
      <c r="R243" s="160"/>
      <c r="S243" s="160"/>
      <c r="T243" s="166"/>
      <c r="AT243" s="167" t="s">
        <v>131</v>
      </c>
      <c r="AU243" s="167" t="s">
        <v>82</v>
      </c>
      <c r="AV243" s="167" t="s">
        <v>82</v>
      </c>
      <c r="AW243" s="167" t="s">
        <v>95</v>
      </c>
      <c r="AX243" s="167" t="s">
        <v>74</v>
      </c>
      <c r="AY243" s="167" t="s">
        <v>122</v>
      </c>
    </row>
    <row r="244" spans="2:65" s="6" customFormat="1" ht="15.75" customHeight="1">
      <c r="B244" s="23"/>
      <c r="C244" s="145" t="s">
        <v>405</v>
      </c>
      <c r="D244" s="145" t="s">
        <v>124</v>
      </c>
      <c r="E244" s="146" t="s">
        <v>406</v>
      </c>
      <c r="F244" s="147" t="s">
        <v>407</v>
      </c>
      <c r="G244" s="148" t="s">
        <v>274</v>
      </c>
      <c r="H244" s="149">
        <v>3</v>
      </c>
      <c r="I244" s="150"/>
      <c r="J244" s="151">
        <f>ROUND($I$244*$H$244,2)</f>
        <v>0</v>
      </c>
      <c r="K244" s="147" t="s">
        <v>136</v>
      </c>
      <c r="L244" s="43"/>
      <c r="M244" s="152"/>
      <c r="N244" s="153" t="s">
        <v>45</v>
      </c>
      <c r="O244" s="24"/>
      <c r="P244" s="154">
        <f>$O$244*$H$244</f>
        <v>0</v>
      </c>
      <c r="Q244" s="154">
        <v>0.01212</v>
      </c>
      <c r="R244" s="154">
        <f>$Q$244*$H$244</f>
        <v>0.03636</v>
      </c>
      <c r="S244" s="154">
        <v>0</v>
      </c>
      <c r="T244" s="155">
        <f>$S$244*$H$244</f>
        <v>0</v>
      </c>
      <c r="AR244" s="89" t="s">
        <v>128</v>
      </c>
      <c r="AT244" s="89" t="s">
        <v>124</v>
      </c>
      <c r="AU244" s="89" t="s">
        <v>82</v>
      </c>
      <c r="AY244" s="6" t="s">
        <v>122</v>
      </c>
      <c r="BE244" s="156">
        <f>IF($N$244="základní",$J$244,0)</f>
        <v>0</v>
      </c>
      <c r="BF244" s="156">
        <f>IF($N$244="snížená",$J$244,0)</f>
        <v>0</v>
      </c>
      <c r="BG244" s="156">
        <f>IF($N$244="zákl. přenesená",$J$244,0)</f>
        <v>0</v>
      </c>
      <c r="BH244" s="156">
        <f>IF($N$244="sníž. přenesená",$J$244,0)</f>
        <v>0</v>
      </c>
      <c r="BI244" s="156">
        <f>IF($N$244="nulová",$J$244,0)</f>
        <v>0</v>
      </c>
      <c r="BJ244" s="89" t="s">
        <v>21</v>
      </c>
      <c r="BK244" s="156">
        <f>ROUND($I$244*$H$244,2)</f>
        <v>0</v>
      </c>
      <c r="BL244" s="89" t="s">
        <v>128</v>
      </c>
      <c r="BM244" s="89" t="s">
        <v>408</v>
      </c>
    </row>
    <row r="245" spans="2:47" s="6" customFormat="1" ht="27" customHeight="1">
      <c r="B245" s="23"/>
      <c r="C245" s="24"/>
      <c r="D245" s="157" t="s">
        <v>130</v>
      </c>
      <c r="E245" s="24"/>
      <c r="F245" s="158" t="s">
        <v>409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130</v>
      </c>
      <c r="AU245" s="6" t="s">
        <v>82</v>
      </c>
    </row>
    <row r="246" spans="2:51" s="6" customFormat="1" ht="15.75" customHeight="1">
      <c r="B246" s="159"/>
      <c r="C246" s="160"/>
      <c r="D246" s="161" t="s">
        <v>131</v>
      </c>
      <c r="E246" s="160"/>
      <c r="F246" s="162" t="s">
        <v>395</v>
      </c>
      <c r="G246" s="160"/>
      <c r="H246" s="163">
        <v>1</v>
      </c>
      <c r="J246" s="160"/>
      <c r="K246" s="160"/>
      <c r="L246" s="164"/>
      <c r="M246" s="165"/>
      <c r="N246" s="160"/>
      <c r="O246" s="160"/>
      <c r="P246" s="160"/>
      <c r="Q246" s="160"/>
      <c r="R246" s="160"/>
      <c r="S246" s="160"/>
      <c r="T246" s="166"/>
      <c r="AT246" s="167" t="s">
        <v>131</v>
      </c>
      <c r="AU246" s="167" t="s">
        <v>82</v>
      </c>
      <c r="AV246" s="167" t="s">
        <v>82</v>
      </c>
      <c r="AW246" s="167" t="s">
        <v>95</v>
      </c>
      <c r="AX246" s="167" t="s">
        <v>74</v>
      </c>
      <c r="AY246" s="167" t="s">
        <v>122</v>
      </c>
    </row>
    <row r="247" spans="2:51" s="6" customFormat="1" ht="15.75" customHeight="1">
      <c r="B247" s="159"/>
      <c r="C247" s="160"/>
      <c r="D247" s="161" t="s">
        <v>131</v>
      </c>
      <c r="E247" s="160"/>
      <c r="F247" s="162" t="s">
        <v>396</v>
      </c>
      <c r="G247" s="160"/>
      <c r="H247" s="163">
        <v>1</v>
      </c>
      <c r="J247" s="160"/>
      <c r="K247" s="160"/>
      <c r="L247" s="164"/>
      <c r="M247" s="165"/>
      <c r="N247" s="160"/>
      <c r="O247" s="160"/>
      <c r="P247" s="160"/>
      <c r="Q247" s="160"/>
      <c r="R247" s="160"/>
      <c r="S247" s="160"/>
      <c r="T247" s="166"/>
      <c r="AT247" s="167" t="s">
        <v>131</v>
      </c>
      <c r="AU247" s="167" t="s">
        <v>82</v>
      </c>
      <c r="AV247" s="167" t="s">
        <v>82</v>
      </c>
      <c r="AW247" s="167" t="s">
        <v>95</v>
      </c>
      <c r="AX247" s="167" t="s">
        <v>74</v>
      </c>
      <c r="AY247" s="167" t="s">
        <v>122</v>
      </c>
    </row>
    <row r="248" spans="2:51" s="6" customFormat="1" ht="15.75" customHeight="1">
      <c r="B248" s="159"/>
      <c r="C248" s="160"/>
      <c r="D248" s="161" t="s">
        <v>131</v>
      </c>
      <c r="E248" s="160"/>
      <c r="F248" s="162" t="s">
        <v>397</v>
      </c>
      <c r="G248" s="160"/>
      <c r="H248" s="163">
        <v>1</v>
      </c>
      <c r="J248" s="160"/>
      <c r="K248" s="160"/>
      <c r="L248" s="164"/>
      <c r="M248" s="165"/>
      <c r="N248" s="160"/>
      <c r="O248" s="160"/>
      <c r="P248" s="160"/>
      <c r="Q248" s="160"/>
      <c r="R248" s="160"/>
      <c r="S248" s="160"/>
      <c r="T248" s="166"/>
      <c r="AT248" s="167" t="s">
        <v>131</v>
      </c>
      <c r="AU248" s="167" t="s">
        <v>82</v>
      </c>
      <c r="AV248" s="167" t="s">
        <v>82</v>
      </c>
      <c r="AW248" s="167" t="s">
        <v>95</v>
      </c>
      <c r="AX248" s="167" t="s">
        <v>74</v>
      </c>
      <c r="AY248" s="167" t="s">
        <v>122</v>
      </c>
    </row>
    <row r="249" spans="2:65" s="6" customFormat="1" ht="15.75" customHeight="1">
      <c r="B249" s="23"/>
      <c r="C249" s="145" t="s">
        <v>410</v>
      </c>
      <c r="D249" s="145" t="s">
        <v>124</v>
      </c>
      <c r="E249" s="146" t="s">
        <v>411</v>
      </c>
      <c r="F249" s="147" t="s">
        <v>412</v>
      </c>
      <c r="G249" s="148" t="s">
        <v>274</v>
      </c>
      <c r="H249" s="149">
        <v>2</v>
      </c>
      <c r="I249" s="150"/>
      <c r="J249" s="151">
        <f>ROUND($I$249*$H$249,2)</f>
        <v>0</v>
      </c>
      <c r="K249" s="147" t="s">
        <v>136</v>
      </c>
      <c r="L249" s="43"/>
      <c r="M249" s="152"/>
      <c r="N249" s="153" t="s">
        <v>45</v>
      </c>
      <c r="O249" s="24"/>
      <c r="P249" s="154">
        <f>$O$249*$H$249</f>
        <v>0</v>
      </c>
      <c r="Q249" s="154">
        <v>0.02424</v>
      </c>
      <c r="R249" s="154">
        <f>$Q$249*$H$249</f>
        <v>0.04848</v>
      </c>
      <c r="S249" s="154">
        <v>0</v>
      </c>
      <c r="T249" s="155">
        <f>$S$249*$H$249</f>
        <v>0</v>
      </c>
      <c r="AR249" s="89" t="s">
        <v>128</v>
      </c>
      <c r="AT249" s="89" t="s">
        <v>124</v>
      </c>
      <c r="AU249" s="89" t="s">
        <v>82</v>
      </c>
      <c r="AY249" s="6" t="s">
        <v>122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89" t="s">
        <v>21</v>
      </c>
      <c r="BK249" s="156">
        <f>ROUND($I$249*$H$249,2)</f>
        <v>0</v>
      </c>
      <c r="BL249" s="89" t="s">
        <v>128</v>
      </c>
      <c r="BM249" s="89" t="s">
        <v>413</v>
      </c>
    </row>
    <row r="250" spans="2:47" s="6" customFormat="1" ht="27" customHeight="1">
      <c r="B250" s="23"/>
      <c r="C250" s="24"/>
      <c r="D250" s="157" t="s">
        <v>130</v>
      </c>
      <c r="E250" s="24"/>
      <c r="F250" s="158" t="s">
        <v>414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130</v>
      </c>
      <c r="AU250" s="6" t="s">
        <v>82</v>
      </c>
    </row>
    <row r="251" spans="2:51" s="6" customFormat="1" ht="15.75" customHeight="1">
      <c r="B251" s="159"/>
      <c r="C251" s="160"/>
      <c r="D251" s="161" t="s">
        <v>131</v>
      </c>
      <c r="E251" s="160"/>
      <c r="F251" s="162" t="s">
        <v>403</v>
      </c>
      <c r="G251" s="160"/>
      <c r="H251" s="163">
        <v>1</v>
      </c>
      <c r="J251" s="160"/>
      <c r="K251" s="160"/>
      <c r="L251" s="164"/>
      <c r="M251" s="165"/>
      <c r="N251" s="160"/>
      <c r="O251" s="160"/>
      <c r="P251" s="160"/>
      <c r="Q251" s="160"/>
      <c r="R251" s="160"/>
      <c r="S251" s="160"/>
      <c r="T251" s="166"/>
      <c r="AT251" s="167" t="s">
        <v>131</v>
      </c>
      <c r="AU251" s="167" t="s">
        <v>82</v>
      </c>
      <c r="AV251" s="167" t="s">
        <v>82</v>
      </c>
      <c r="AW251" s="167" t="s">
        <v>95</v>
      </c>
      <c r="AX251" s="167" t="s">
        <v>74</v>
      </c>
      <c r="AY251" s="167" t="s">
        <v>122</v>
      </c>
    </row>
    <row r="252" spans="2:51" s="6" customFormat="1" ht="15.75" customHeight="1">
      <c r="B252" s="159"/>
      <c r="C252" s="160"/>
      <c r="D252" s="161" t="s">
        <v>131</v>
      </c>
      <c r="E252" s="160"/>
      <c r="F252" s="162" t="s">
        <v>404</v>
      </c>
      <c r="G252" s="160"/>
      <c r="H252" s="163">
        <v>1</v>
      </c>
      <c r="J252" s="160"/>
      <c r="K252" s="160"/>
      <c r="L252" s="164"/>
      <c r="M252" s="165"/>
      <c r="N252" s="160"/>
      <c r="O252" s="160"/>
      <c r="P252" s="160"/>
      <c r="Q252" s="160"/>
      <c r="R252" s="160"/>
      <c r="S252" s="160"/>
      <c r="T252" s="166"/>
      <c r="AT252" s="167" t="s">
        <v>131</v>
      </c>
      <c r="AU252" s="167" t="s">
        <v>82</v>
      </c>
      <c r="AV252" s="167" t="s">
        <v>82</v>
      </c>
      <c r="AW252" s="167" t="s">
        <v>95</v>
      </c>
      <c r="AX252" s="167" t="s">
        <v>74</v>
      </c>
      <c r="AY252" s="167" t="s">
        <v>122</v>
      </c>
    </row>
    <row r="253" spans="2:65" s="6" customFormat="1" ht="15.75" customHeight="1">
      <c r="B253" s="23"/>
      <c r="C253" s="145" t="s">
        <v>415</v>
      </c>
      <c r="D253" s="145" t="s">
        <v>124</v>
      </c>
      <c r="E253" s="146" t="s">
        <v>416</v>
      </c>
      <c r="F253" s="147" t="s">
        <v>417</v>
      </c>
      <c r="G253" s="148" t="s">
        <v>274</v>
      </c>
      <c r="H253" s="149">
        <v>5</v>
      </c>
      <c r="I253" s="150"/>
      <c r="J253" s="151">
        <f>ROUND($I$253*$H$253,2)</f>
        <v>0</v>
      </c>
      <c r="K253" s="147" t="s">
        <v>136</v>
      </c>
      <c r="L253" s="43"/>
      <c r="M253" s="152"/>
      <c r="N253" s="153" t="s">
        <v>45</v>
      </c>
      <c r="O253" s="24"/>
      <c r="P253" s="154">
        <f>$O$253*$H$253</f>
        <v>0</v>
      </c>
      <c r="Q253" s="154">
        <v>0</v>
      </c>
      <c r="R253" s="154">
        <f>$Q$253*$H$253</f>
        <v>0</v>
      </c>
      <c r="S253" s="154">
        <v>0</v>
      </c>
      <c r="T253" s="155">
        <f>$S$253*$H$253</f>
        <v>0</v>
      </c>
      <c r="AR253" s="89" t="s">
        <v>128</v>
      </c>
      <c r="AT253" s="89" t="s">
        <v>124</v>
      </c>
      <c r="AU253" s="89" t="s">
        <v>82</v>
      </c>
      <c r="AY253" s="6" t="s">
        <v>122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21</v>
      </c>
      <c r="BK253" s="156">
        <f>ROUND($I$253*$H$253,2)</f>
        <v>0</v>
      </c>
      <c r="BL253" s="89" t="s">
        <v>128</v>
      </c>
      <c r="BM253" s="89" t="s">
        <v>418</v>
      </c>
    </row>
    <row r="254" spans="2:47" s="6" customFormat="1" ht="27" customHeight="1">
      <c r="B254" s="23"/>
      <c r="C254" s="24"/>
      <c r="D254" s="157" t="s">
        <v>130</v>
      </c>
      <c r="E254" s="24"/>
      <c r="F254" s="158" t="s">
        <v>419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130</v>
      </c>
      <c r="AU254" s="6" t="s">
        <v>82</v>
      </c>
    </row>
    <row r="255" spans="2:51" s="6" customFormat="1" ht="15.75" customHeight="1">
      <c r="B255" s="159"/>
      <c r="C255" s="160"/>
      <c r="D255" s="161" t="s">
        <v>131</v>
      </c>
      <c r="E255" s="160"/>
      <c r="F255" s="162" t="s">
        <v>420</v>
      </c>
      <c r="G255" s="160"/>
      <c r="H255" s="163">
        <v>5</v>
      </c>
      <c r="J255" s="160"/>
      <c r="K255" s="160"/>
      <c r="L255" s="164"/>
      <c r="M255" s="165"/>
      <c r="N255" s="160"/>
      <c r="O255" s="160"/>
      <c r="P255" s="160"/>
      <c r="Q255" s="160"/>
      <c r="R255" s="160"/>
      <c r="S255" s="160"/>
      <c r="T255" s="166"/>
      <c r="AT255" s="167" t="s">
        <v>131</v>
      </c>
      <c r="AU255" s="167" t="s">
        <v>82</v>
      </c>
      <c r="AV255" s="167" t="s">
        <v>82</v>
      </c>
      <c r="AW255" s="167" t="s">
        <v>95</v>
      </c>
      <c r="AX255" s="167" t="s">
        <v>74</v>
      </c>
      <c r="AY255" s="167" t="s">
        <v>122</v>
      </c>
    </row>
    <row r="256" spans="2:65" s="6" customFormat="1" ht="15.75" customHeight="1">
      <c r="B256" s="23"/>
      <c r="C256" s="145" t="s">
        <v>421</v>
      </c>
      <c r="D256" s="145" t="s">
        <v>124</v>
      </c>
      <c r="E256" s="146" t="s">
        <v>422</v>
      </c>
      <c r="F256" s="147" t="s">
        <v>423</v>
      </c>
      <c r="G256" s="148" t="s">
        <v>274</v>
      </c>
      <c r="H256" s="149">
        <v>5</v>
      </c>
      <c r="I256" s="150"/>
      <c r="J256" s="151">
        <f>ROUND($I$256*$H$256,2)</f>
        <v>0</v>
      </c>
      <c r="K256" s="147" t="s">
        <v>136</v>
      </c>
      <c r="L256" s="43"/>
      <c r="M256" s="152"/>
      <c r="N256" s="153" t="s">
        <v>45</v>
      </c>
      <c r="O256" s="24"/>
      <c r="P256" s="154">
        <f>$O$256*$H$256</f>
        <v>0</v>
      </c>
      <c r="Q256" s="154">
        <v>0.25653</v>
      </c>
      <c r="R256" s="154">
        <f>$Q$256*$H$256</f>
        <v>1.2826499999999998</v>
      </c>
      <c r="S256" s="154">
        <v>0</v>
      </c>
      <c r="T256" s="155">
        <f>$S$256*$H$256</f>
        <v>0</v>
      </c>
      <c r="AR256" s="89" t="s">
        <v>128</v>
      </c>
      <c r="AT256" s="89" t="s">
        <v>124</v>
      </c>
      <c r="AU256" s="89" t="s">
        <v>82</v>
      </c>
      <c r="AY256" s="6" t="s">
        <v>122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21</v>
      </c>
      <c r="BK256" s="156">
        <f>ROUND($I$256*$H$256,2)</f>
        <v>0</v>
      </c>
      <c r="BL256" s="89" t="s">
        <v>128</v>
      </c>
      <c r="BM256" s="89" t="s">
        <v>424</v>
      </c>
    </row>
    <row r="257" spans="2:47" s="6" customFormat="1" ht="27" customHeight="1">
      <c r="B257" s="23"/>
      <c r="C257" s="24"/>
      <c r="D257" s="157" t="s">
        <v>130</v>
      </c>
      <c r="E257" s="24"/>
      <c r="F257" s="158" t="s">
        <v>425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130</v>
      </c>
      <c r="AU257" s="6" t="s">
        <v>82</v>
      </c>
    </row>
    <row r="258" spans="2:51" s="6" customFormat="1" ht="15.75" customHeight="1">
      <c r="B258" s="159"/>
      <c r="C258" s="160"/>
      <c r="D258" s="161" t="s">
        <v>131</v>
      </c>
      <c r="E258" s="160"/>
      <c r="F258" s="162" t="s">
        <v>420</v>
      </c>
      <c r="G258" s="160"/>
      <c r="H258" s="163">
        <v>5</v>
      </c>
      <c r="J258" s="160"/>
      <c r="K258" s="160"/>
      <c r="L258" s="164"/>
      <c r="M258" s="165"/>
      <c r="N258" s="160"/>
      <c r="O258" s="160"/>
      <c r="P258" s="160"/>
      <c r="Q258" s="160"/>
      <c r="R258" s="160"/>
      <c r="S258" s="160"/>
      <c r="T258" s="166"/>
      <c r="AT258" s="167" t="s">
        <v>131</v>
      </c>
      <c r="AU258" s="167" t="s">
        <v>82</v>
      </c>
      <c r="AV258" s="167" t="s">
        <v>82</v>
      </c>
      <c r="AW258" s="167" t="s">
        <v>95</v>
      </c>
      <c r="AX258" s="167" t="s">
        <v>74</v>
      </c>
      <c r="AY258" s="167" t="s">
        <v>122</v>
      </c>
    </row>
    <row r="259" spans="2:63" s="132" customFormat="1" ht="30.75" customHeight="1">
      <c r="B259" s="133"/>
      <c r="C259" s="134"/>
      <c r="D259" s="134" t="s">
        <v>73</v>
      </c>
      <c r="E259" s="143" t="s">
        <v>176</v>
      </c>
      <c r="F259" s="143" t="s">
        <v>426</v>
      </c>
      <c r="G259" s="134"/>
      <c r="H259" s="134"/>
      <c r="J259" s="144">
        <f>$BK$259</f>
        <v>0</v>
      </c>
      <c r="K259" s="134"/>
      <c r="L259" s="137"/>
      <c r="M259" s="138"/>
      <c r="N259" s="134"/>
      <c r="O259" s="134"/>
      <c r="P259" s="139">
        <f>SUM($P$260:$P$265)</f>
        <v>0</v>
      </c>
      <c r="Q259" s="134"/>
      <c r="R259" s="139">
        <f>SUM($R$260:$R$265)</f>
        <v>0</v>
      </c>
      <c r="S259" s="134"/>
      <c r="T259" s="140">
        <f>SUM($T$260:$T$265)</f>
        <v>0.9765</v>
      </c>
      <c r="AR259" s="141" t="s">
        <v>21</v>
      </c>
      <c r="AT259" s="141" t="s">
        <v>73</v>
      </c>
      <c r="AU259" s="141" t="s">
        <v>21</v>
      </c>
      <c r="AY259" s="141" t="s">
        <v>122</v>
      </c>
      <c r="BK259" s="142">
        <f>SUM($BK$260:$BK$265)</f>
        <v>0</v>
      </c>
    </row>
    <row r="260" spans="2:65" s="6" customFormat="1" ht="15.75" customHeight="1">
      <c r="B260" s="23"/>
      <c r="C260" s="145" t="s">
        <v>427</v>
      </c>
      <c r="D260" s="145" t="s">
        <v>124</v>
      </c>
      <c r="E260" s="146" t="s">
        <v>428</v>
      </c>
      <c r="F260" s="147" t="s">
        <v>429</v>
      </c>
      <c r="G260" s="148" t="s">
        <v>135</v>
      </c>
      <c r="H260" s="149">
        <v>15.5</v>
      </c>
      <c r="I260" s="150"/>
      <c r="J260" s="151">
        <f>ROUND($I$260*$H$260,2)</f>
        <v>0</v>
      </c>
      <c r="K260" s="147" t="s">
        <v>136</v>
      </c>
      <c r="L260" s="43"/>
      <c r="M260" s="152"/>
      <c r="N260" s="153" t="s">
        <v>45</v>
      </c>
      <c r="O260" s="24"/>
      <c r="P260" s="154">
        <f>$O$260*$H$260</f>
        <v>0</v>
      </c>
      <c r="Q260" s="154">
        <v>0</v>
      </c>
      <c r="R260" s="154">
        <f>$Q$260*$H$260</f>
        <v>0</v>
      </c>
      <c r="S260" s="154">
        <v>0.063</v>
      </c>
      <c r="T260" s="155">
        <f>$S$260*$H$260</f>
        <v>0.9765</v>
      </c>
      <c r="AR260" s="89" t="s">
        <v>128</v>
      </c>
      <c r="AT260" s="89" t="s">
        <v>124</v>
      </c>
      <c r="AU260" s="89" t="s">
        <v>82</v>
      </c>
      <c r="AY260" s="6" t="s">
        <v>122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21</v>
      </c>
      <c r="BK260" s="156">
        <f>ROUND($I$260*$H$260,2)</f>
        <v>0</v>
      </c>
      <c r="BL260" s="89" t="s">
        <v>128</v>
      </c>
      <c r="BM260" s="89" t="s">
        <v>430</v>
      </c>
    </row>
    <row r="261" spans="2:47" s="6" customFormat="1" ht="16.5" customHeight="1">
      <c r="B261" s="23"/>
      <c r="C261" s="24"/>
      <c r="D261" s="157" t="s">
        <v>130</v>
      </c>
      <c r="E261" s="24"/>
      <c r="F261" s="158" t="s">
        <v>431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130</v>
      </c>
      <c r="AU261" s="6" t="s">
        <v>82</v>
      </c>
    </row>
    <row r="262" spans="2:51" s="6" customFormat="1" ht="15.75" customHeight="1">
      <c r="B262" s="159"/>
      <c r="C262" s="160"/>
      <c r="D262" s="161" t="s">
        <v>131</v>
      </c>
      <c r="E262" s="160"/>
      <c r="F262" s="162" t="s">
        <v>432</v>
      </c>
      <c r="G262" s="160"/>
      <c r="H262" s="163">
        <v>15.5</v>
      </c>
      <c r="J262" s="160"/>
      <c r="K262" s="160"/>
      <c r="L262" s="164"/>
      <c r="M262" s="165"/>
      <c r="N262" s="160"/>
      <c r="O262" s="160"/>
      <c r="P262" s="160"/>
      <c r="Q262" s="160"/>
      <c r="R262" s="160"/>
      <c r="S262" s="160"/>
      <c r="T262" s="166"/>
      <c r="AT262" s="167" t="s">
        <v>131</v>
      </c>
      <c r="AU262" s="167" t="s">
        <v>82</v>
      </c>
      <c r="AV262" s="167" t="s">
        <v>82</v>
      </c>
      <c r="AW262" s="167" t="s">
        <v>95</v>
      </c>
      <c r="AX262" s="167" t="s">
        <v>74</v>
      </c>
      <c r="AY262" s="167" t="s">
        <v>122</v>
      </c>
    </row>
    <row r="263" spans="2:65" s="6" customFormat="1" ht="15.75" customHeight="1">
      <c r="B263" s="23"/>
      <c r="C263" s="145" t="s">
        <v>433</v>
      </c>
      <c r="D263" s="145" t="s">
        <v>124</v>
      </c>
      <c r="E263" s="146" t="s">
        <v>434</v>
      </c>
      <c r="F263" s="147" t="s">
        <v>435</v>
      </c>
      <c r="G263" s="148" t="s">
        <v>436</v>
      </c>
      <c r="H263" s="149">
        <v>2</v>
      </c>
      <c r="I263" s="150"/>
      <c r="J263" s="151">
        <f>ROUND($I$263*$H$263,2)</f>
        <v>0</v>
      </c>
      <c r="K263" s="147"/>
      <c r="L263" s="43"/>
      <c r="M263" s="152"/>
      <c r="N263" s="153" t="s">
        <v>45</v>
      </c>
      <c r="O263" s="24"/>
      <c r="P263" s="154">
        <f>$O$263*$H$263</f>
        <v>0</v>
      </c>
      <c r="Q263" s="154">
        <v>0</v>
      </c>
      <c r="R263" s="154">
        <f>$Q$263*$H$263</f>
        <v>0</v>
      </c>
      <c r="S263" s="154">
        <v>0</v>
      </c>
      <c r="T263" s="155">
        <f>$S$263*$H$263</f>
        <v>0</v>
      </c>
      <c r="AR263" s="89" t="s">
        <v>128</v>
      </c>
      <c r="AT263" s="89" t="s">
        <v>124</v>
      </c>
      <c r="AU263" s="89" t="s">
        <v>82</v>
      </c>
      <c r="AY263" s="6" t="s">
        <v>122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21</v>
      </c>
      <c r="BK263" s="156">
        <f>ROUND($I$263*$H$263,2)</f>
        <v>0</v>
      </c>
      <c r="BL263" s="89" t="s">
        <v>128</v>
      </c>
      <c r="BM263" s="89" t="s">
        <v>437</v>
      </c>
    </row>
    <row r="264" spans="2:47" s="6" customFormat="1" ht="16.5" customHeight="1">
      <c r="B264" s="23"/>
      <c r="C264" s="24"/>
      <c r="D264" s="157" t="s">
        <v>130</v>
      </c>
      <c r="E264" s="24"/>
      <c r="F264" s="158" t="s">
        <v>438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130</v>
      </c>
      <c r="AU264" s="6" t="s">
        <v>82</v>
      </c>
    </row>
    <row r="265" spans="2:51" s="6" customFormat="1" ht="15.75" customHeight="1">
      <c r="B265" s="168"/>
      <c r="C265" s="169"/>
      <c r="D265" s="161" t="s">
        <v>131</v>
      </c>
      <c r="E265" s="169"/>
      <c r="F265" s="170" t="s">
        <v>171</v>
      </c>
      <c r="G265" s="169"/>
      <c r="H265" s="171">
        <v>2</v>
      </c>
      <c r="J265" s="169"/>
      <c r="K265" s="169"/>
      <c r="L265" s="172"/>
      <c r="M265" s="173"/>
      <c r="N265" s="169"/>
      <c r="O265" s="169"/>
      <c r="P265" s="169"/>
      <c r="Q265" s="169"/>
      <c r="R265" s="169"/>
      <c r="S265" s="169"/>
      <c r="T265" s="174"/>
      <c r="AT265" s="175" t="s">
        <v>131</v>
      </c>
      <c r="AU265" s="175" t="s">
        <v>82</v>
      </c>
      <c r="AV265" s="175" t="s">
        <v>128</v>
      </c>
      <c r="AW265" s="175" t="s">
        <v>95</v>
      </c>
      <c r="AX265" s="175" t="s">
        <v>74</v>
      </c>
      <c r="AY265" s="175" t="s">
        <v>122</v>
      </c>
    </row>
    <row r="266" spans="2:63" s="132" customFormat="1" ht="30.75" customHeight="1">
      <c r="B266" s="133"/>
      <c r="C266" s="134"/>
      <c r="D266" s="134" t="s">
        <v>73</v>
      </c>
      <c r="E266" s="143" t="s">
        <v>439</v>
      </c>
      <c r="F266" s="143" t="s">
        <v>440</v>
      </c>
      <c r="G266" s="134"/>
      <c r="H266" s="134"/>
      <c r="J266" s="144">
        <f>$BK$266</f>
        <v>0</v>
      </c>
      <c r="K266" s="134"/>
      <c r="L266" s="137"/>
      <c r="M266" s="138"/>
      <c r="N266" s="134"/>
      <c r="O266" s="134"/>
      <c r="P266" s="139">
        <f>SUM($P$267:$P$277)</f>
        <v>0</v>
      </c>
      <c r="Q266" s="134"/>
      <c r="R266" s="139">
        <f>SUM($R$267:$R$277)</f>
        <v>0.5</v>
      </c>
      <c r="S266" s="134"/>
      <c r="T266" s="140">
        <f>SUM($T$267:$T$277)</f>
        <v>0</v>
      </c>
      <c r="AR266" s="141" t="s">
        <v>21</v>
      </c>
      <c r="AT266" s="141" t="s">
        <v>73</v>
      </c>
      <c r="AU266" s="141" t="s">
        <v>21</v>
      </c>
      <c r="AY266" s="141" t="s">
        <v>122</v>
      </c>
      <c r="BK266" s="142">
        <f>SUM($BK$267:$BK$277)</f>
        <v>0</v>
      </c>
    </row>
    <row r="267" spans="2:65" s="6" customFormat="1" ht="15.75" customHeight="1">
      <c r="B267" s="23"/>
      <c r="C267" s="145" t="s">
        <v>441</v>
      </c>
      <c r="D267" s="145" t="s">
        <v>124</v>
      </c>
      <c r="E267" s="146" t="s">
        <v>442</v>
      </c>
      <c r="F267" s="147" t="s">
        <v>443</v>
      </c>
      <c r="G267" s="148" t="s">
        <v>198</v>
      </c>
      <c r="H267" s="149">
        <v>3.224</v>
      </c>
      <c r="I267" s="150"/>
      <c r="J267" s="151">
        <f>ROUND($I$267*$H$267,2)</f>
        <v>0</v>
      </c>
      <c r="K267" s="147" t="s">
        <v>136</v>
      </c>
      <c r="L267" s="43"/>
      <c r="M267" s="152"/>
      <c r="N267" s="153" t="s">
        <v>45</v>
      </c>
      <c r="O267" s="24"/>
      <c r="P267" s="154">
        <f>$O$267*$H$267</f>
        <v>0</v>
      </c>
      <c r="Q267" s="154">
        <v>0</v>
      </c>
      <c r="R267" s="154">
        <f>$Q$267*$H$267</f>
        <v>0</v>
      </c>
      <c r="S267" s="154">
        <v>0</v>
      </c>
      <c r="T267" s="155">
        <f>$S$267*$H$267</f>
        <v>0</v>
      </c>
      <c r="AR267" s="89" t="s">
        <v>128</v>
      </c>
      <c r="AT267" s="89" t="s">
        <v>124</v>
      </c>
      <c r="AU267" s="89" t="s">
        <v>82</v>
      </c>
      <c r="AY267" s="6" t="s">
        <v>122</v>
      </c>
      <c r="BE267" s="156">
        <f>IF($N$267="základní",$J$267,0)</f>
        <v>0</v>
      </c>
      <c r="BF267" s="156">
        <f>IF($N$267="snížená",$J$267,0)</f>
        <v>0</v>
      </c>
      <c r="BG267" s="156">
        <f>IF($N$267="zákl. přenesená",$J$267,0)</f>
        <v>0</v>
      </c>
      <c r="BH267" s="156">
        <f>IF($N$267="sníž. přenesená",$J$267,0)</f>
        <v>0</v>
      </c>
      <c r="BI267" s="156">
        <f>IF($N$267="nulová",$J$267,0)</f>
        <v>0</v>
      </c>
      <c r="BJ267" s="89" t="s">
        <v>21</v>
      </c>
      <c r="BK267" s="156">
        <f>ROUND($I$267*$H$267,2)</f>
        <v>0</v>
      </c>
      <c r="BL267" s="89" t="s">
        <v>128</v>
      </c>
      <c r="BM267" s="89" t="s">
        <v>444</v>
      </c>
    </row>
    <row r="268" spans="2:47" s="6" customFormat="1" ht="16.5" customHeight="1">
      <c r="B268" s="23"/>
      <c r="C268" s="24"/>
      <c r="D268" s="157" t="s">
        <v>130</v>
      </c>
      <c r="E268" s="24"/>
      <c r="F268" s="158" t="s">
        <v>445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130</v>
      </c>
      <c r="AU268" s="6" t="s">
        <v>82</v>
      </c>
    </row>
    <row r="269" spans="2:65" s="6" customFormat="1" ht="15.75" customHeight="1">
      <c r="B269" s="23"/>
      <c r="C269" s="145" t="s">
        <v>446</v>
      </c>
      <c r="D269" s="145" t="s">
        <v>124</v>
      </c>
      <c r="E269" s="146" t="s">
        <v>447</v>
      </c>
      <c r="F269" s="147" t="s">
        <v>448</v>
      </c>
      <c r="G269" s="148" t="s">
        <v>198</v>
      </c>
      <c r="H269" s="149">
        <v>12.896</v>
      </c>
      <c r="I269" s="150"/>
      <c r="J269" s="151">
        <f>ROUND($I$269*$H$269,2)</f>
        <v>0</v>
      </c>
      <c r="K269" s="147" t="s">
        <v>136</v>
      </c>
      <c r="L269" s="43"/>
      <c r="M269" s="152"/>
      <c r="N269" s="153" t="s">
        <v>45</v>
      </c>
      <c r="O269" s="24"/>
      <c r="P269" s="154">
        <f>$O$269*$H$269</f>
        <v>0</v>
      </c>
      <c r="Q269" s="154">
        <v>0</v>
      </c>
      <c r="R269" s="154">
        <f>$Q$269*$H$269</f>
        <v>0</v>
      </c>
      <c r="S269" s="154">
        <v>0</v>
      </c>
      <c r="T269" s="155">
        <f>$S$269*$H$269</f>
        <v>0</v>
      </c>
      <c r="AR269" s="89" t="s">
        <v>128</v>
      </c>
      <c r="AT269" s="89" t="s">
        <v>124</v>
      </c>
      <c r="AU269" s="89" t="s">
        <v>82</v>
      </c>
      <c r="AY269" s="6" t="s">
        <v>122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21</v>
      </c>
      <c r="BK269" s="156">
        <f>ROUND($I$269*$H$269,2)</f>
        <v>0</v>
      </c>
      <c r="BL269" s="89" t="s">
        <v>128</v>
      </c>
      <c r="BM269" s="89" t="s">
        <v>449</v>
      </c>
    </row>
    <row r="270" spans="2:47" s="6" customFormat="1" ht="27" customHeight="1">
      <c r="B270" s="23"/>
      <c r="C270" s="24"/>
      <c r="D270" s="157" t="s">
        <v>130</v>
      </c>
      <c r="E270" s="24"/>
      <c r="F270" s="158" t="s">
        <v>450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130</v>
      </c>
      <c r="AU270" s="6" t="s">
        <v>82</v>
      </c>
    </row>
    <row r="271" spans="2:51" s="6" customFormat="1" ht="15.75" customHeight="1">
      <c r="B271" s="159"/>
      <c r="C271" s="160"/>
      <c r="D271" s="161" t="s">
        <v>131</v>
      </c>
      <c r="E271" s="160"/>
      <c r="F271" s="162" t="s">
        <v>451</v>
      </c>
      <c r="G271" s="160"/>
      <c r="H271" s="163">
        <v>12.896</v>
      </c>
      <c r="J271" s="160"/>
      <c r="K271" s="160"/>
      <c r="L271" s="164"/>
      <c r="M271" s="165"/>
      <c r="N271" s="160"/>
      <c r="O271" s="160"/>
      <c r="P271" s="160"/>
      <c r="Q271" s="160"/>
      <c r="R271" s="160"/>
      <c r="S271" s="160"/>
      <c r="T271" s="166"/>
      <c r="AT271" s="167" t="s">
        <v>131</v>
      </c>
      <c r="AU271" s="167" t="s">
        <v>82</v>
      </c>
      <c r="AV271" s="167" t="s">
        <v>82</v>
      </c>
      <c r="AW271" s="167" t="s">
        <v>95</v>
      </c>
      <c r="AX271" s="167" t="s">
        <v>74</v>
      </c>
      <c r="AY271" s="167" t="s">
        <v>122</v>
      </c>
    </row>
    <row r="272" spans="2:65" s="6" customFormat="1" ht="15.75" customHeight="1">
      <c r="B272" s="23"/>
      <c r="C272" s="145" t="s">
        <v>452</v>
      </c>
      <c r="D272" s="145" t="s">
        <v>124</v>
      </c>
      <c r="E272" s="146" t="s">
        <v>453</v>
      </c>
      <c r="F272" s="147" t="s">
        <v>454</v>
      </c>
      <c r="G272" s="148" t="s">
        <v>198</v>
      </c>
      <c r="H272" s="149">
        <v>3.224</v>
      </c>
      <c r="I272" s="150"/>
      <c r="J272" s="151">
        <f>ROUND($I$272*$H$272,2)</f>
        <v>0</v>
      </c>
      <c r="K272" s="147" t="s">
        <v>136</v>
      </c>
      <c r="L272" s="43"/>
      <c r="M272" s="152"/>
      <c r="N272" s="153" t="s">
        <v>45</v>
      </c>
      <c r="O272" s="24"/>
      <c r="P272" s="154">
        <f>$O$272*$H$272</f>
        <v>0</v>
      </c>
      <c r="Q272" s="154">
        <v>0</v>
      </c>
      <c r="R272" s="154">
        <f>$Q$272*$H$272</f>
        <v>0</v>
      </c>
      <c r="S272" s="154">
        <v>0</v>
      </c>
      <c r="T272" s="155">
        <f>$S$272*$H$272</f>
        <v>0</v>
      </c>
      <c r="AR272" s="89" t="s">
        <v>128</v>
      </c>
      <c r="AT272" s="89" t="s">
        <v>124</v>
      </c>
      <c r="AU272" s="89" t="s">
        <v>82</v>
      </c>
      <c r="AY272" s="6" t="s">
        <v>122</v>
      </c>
      <c r="BE272" s="156">
        <f>IF($N$272="základní",$J$272,0)</f>
        <v>0</v>
      </c>
      <c r="BF272" s="156">
        <f>IF($N$272="snížená",$J$272,0)</f>
        <v>0</v>
      </c>
      <c r="BG272" s="156">
        <f>IF($N$272="zákl. přenesená",$J$272,0)</f>
        <v>0</v>
      </c>
      <c r="BH272" s="156">
        <f>IF($N$272="sníž. přenesená",$J$272,0)</f>
        <v>0</v>
      </c>
      <c r="BI272" s="156">
        <f>IF($N$272="nulová",$J$272,0)</f>
        <v>0</v>
      </c>
      <c r="BJ272" s="89" t="s">
        <v>21</v>
      </c>
      <c r="BK272" s="156">
        <f>ROUND($I$272*$H$272,2)</f>
        <v>0</v>
      </c>
      <c r="BL272" s="89" t="s">
        <v>128</v>
      </c>
      <c r="BM272" s="89" t="s">
        <v>455</v>
      </c>
    </row>
    <row r="273" spans="2:47" s="6" customFormat="1" ht="16.5" customHeight="1">
      <c r="B273" s="23"/>
      <c r="C273" s="24"/>
      <c r="D273" s="157" t="s">
        <v>130</v>
      </c>
      <c r="E273" s="24"/>
      <c r="F273" s="158" t="s">
        <v>438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130</v>
      </c>
      <c r="AU273" s="6" t="s">
        <v>82</v>
      </c>
    </row>
    <row r="274" spans="2:65" s="6" customFormat="1" ht="15.75" customHeight="1">
      <c r="B274" s="23"/>
      <c r="C274" s="145" t="s">
        <v>456</v>
      </c>
      <c r="D274" s="145" t="s">
        <v>124</v>
      </c>
      <c r="E274" s="146" t="s">
        <v>457</v>
      </c>
      <c r="F274" s="147" t="s">
        <v>458</v>
      </c>
      <c r="G274" s="148" t="s">
        <v>436</v>
      </c>
      <c r="H274" s="149">
        <v>1</v>
      </c>
      <c r="I274" s="150"/>
      <c r="J274" s="151">
        <f>ROUND($I$274*$H$274,2)</f>
        <v>0</v>
      </c>
      <c r="K274" s="147"/>
      <c r="L274" s="43"/>
      <c r="M274" s="152"/>
      <c r="N274" s="153" t="s">
        <v>45</v>
      </c>
      <c r="O274" s="24"/>
      <c r="P274" s="154">
        <f>$O$274*$H$274</f>
        <v>0</v>
      </c>
      <c r="Q274" s="154">
        <v>0.5</v>
      </c>
      <c r="R274" s="154">
        <f>$Q$274*$H$274</f>
        <v>0.5</v>
      </c>
      <c r="S274" s="154">
        <v>0</v>
      </c>
      <c r="T274" s="155">
        <f>$S$274*$H$274</f>
        <v>0</v>
      </c>
      <c r="AR274" s="89" t="s">
        <v>128</v>
      </c>
      <c r="AT274" s="89" t="s">
        <v>124</v>
      </c>
      <c r="AU274" s="89" t="s">
        <v>82</v>
      </c>
      <c r="AY274" s="6" t="s">
        <v>122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21</v>
      </c>
      <c r="BK274" s="156">
        <f>ROUND($I$274*$H$274,2)</f>
        <v>0</v>
      </c>
      <c r="BL274" s="89" t="s">
        <v>128</v>
      </c>
      <c r="BM274" s="89" t="s">
        <v>459</v>
      </c>
    </row>
    <row r="275" spans="2:51" s="6" customFormat="1" ht="15.75" customHeight="1">
      <c r="B275" s="159"/>
      <c r="C275" s="160"/>
      <c r="D275" s="157" t="s">
        <v>131</v>
      </c>
      <c r="E275" s="162"/>
      <c r="F275" s="162" t="s">
        <v>460</v>
      </c>
      <c r="G275" s="160"/>
      <c r="H275" s="163">
        <v>1</v>
      </c>
      <c r="J275" s="160"/>
      <c r="K275" s="160"/>
      <c r="L275" s="164"/>
      <c r="M275" s="165"/>
      <c r="N275" s="160"/>
      <c r="O275" s="160"/>
      <c r="P275" s="160"/>
      <c r="Q275" s="160"/>
      <c r="R275" s="160"/>
      <c r="S275" s="160"/>
      <c r="T275" s="166"/>
      <c r="AT275" s="167" t="s">
        <v>131</v>
      </c>
      <c r="AU275" s="167" t="s">
        <v>82</v>
      </c>
      <c r="AV275" s="167" t="s">
        <v>82</v>
      </c>
      <c r="AW275" s="167" t="s">
        <v>95</v>
      </c>
      <c r="AX275" s="167" t="s">
        <v>74</v>
      </c>
      <c r="AY275" s="167" t="s">
        <v>122</v>
      </c>
    </row>
    <row r="276" spans="2:65" s="6" customFormat="1" ht="15.75" customHeight="1">
      <c r="B276" s="23"/>
      <c r="C276" s="145" t="s">
        <v>461</v>
      </c>
      <c r="D276" s="145" t="s">
        <v>124</v>
      </c>
      <c r="E276" s="146" t="s">
        <v>462</v>
      </c>
      <c r="F276" s="147" t="s">
        <v>463</v>
      </c>
      <c r="G276" s="148" t="s">
        <v>198</v>
      </c>
      <c r="H276" s="149">
        <v>3.224</v>
      </c>
      <c r="I276" s="150"/>
      <c r="J276" s="151">
        <f>ROUND($I$276*$H$276,2)</f>
        <v>0</v>
      </c>
      <c r="K276" s="147"/>
      <c r="L276" s="43"/>
      <c r="M276" s="152"/>
      <c r="N276" s="153" t="s">
        <v>45</v>
      </c>
      <c r="O276" s="24"/>
      <c r="P276" s="154">
        <f>$O$276*$H$276</f>
        <v>0</v>
      </c>
      <c r="Q276" s="154">
        <v>0</v>
      </c>
      <c r="R276" s="154">
        <f>$Q$276*$H$276</f>
        <v>0</v>
      </c>
      <c r="S276" s="154">
        <v>0</v>
      </c>
      <c r="T276" s="155">
        <f>$S$276*$H$276</f>
        <v>0</v>
      </c>
      <c r="AR276" s="89" t="s">
        <v>128</v>
      </c>
      <c r="AT276" s="89" t="s">
        <v>124</v>
      </c>
      <c r="AU276" s="89" t="s">
        <v>82</v>
      </c>
      <c r="AY276" s="6" t="s">
        <v>122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21</v>
      </c>
      <c r="BK276" s="156">
        <f>ROUND($I$276*$H$276,2)</f>
        <v>0</v>
      </c>
      <c r="BL276" s="89" t="s">
        <v>128</v>
      </c>
      <c r="BM276" s="89" t="s">
        <v>464</v>
      </c>
    </row>
    <row r="277" spans="2:47" s="6" customFormat="1" ht="16.5" customHeight="1">
      <c r="B277" s="23"/>
      <c r="C277" s="24"/>
      <c r="D277" s="157" t="s">
        <v>130</v>
      </c>
      <c r="E277" s="24"/>
      <c r="F277" s="158" t="s">
        <v>463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130</v>
      </c>
      <c r="AU277" s="6" t="s">
        <v>82</v>
      </c>
    </row>
    <row r="278" spans="2:63" s="132" customFormat="1" ht="30.75" customHeight="1">
      <c r="B278" s="133"/>
      <c r="C278" s="134"/>
      <c r="D278" s="134" t="s">
        <v>73</v>
      </c>
      <c r="E278" s="143" t="s">
        <v>465</v>
      </c>
      <c r="F278" s="143" t="s">
        <v>466</v>
      </c>
      <c r="G278" s="134"/>
      <c r="H278" s="134"/>
      <c r="J278" s="144">
        <f>$BK$278</f>
        <v>0</v>
      </c>
      <c r="K278" s="134"/>
      <c r="L278" s="137"/>
      <c r="M278" s="138"/>
      <c r="N278" s="134"/>
      <c r="O278" s="134"/>
      <c r="P278" s="139">
        <f>SUM($P$279:$P$280)</f>
        <v>0</v>
      </c>
      <c r="Q278" s="134"/>
      <c r="R278" s="139">
        <f>SUM($R$279:$R$280)</f>
        <v>0</v>
      </c>
      <c r="S278" s="134"/>
      <c r="T278" s="140">
        <f>SUM($T$279:$T$280)</f>
        <v>0</v>
      </c>
      <c r="AR278" s="141" t="s">
        <v>21</v>
      </c>
      <c r="AT278" s="141" t="s">
        <v>73</v>
      </c>
      <c r="AU278" s="141" t="s">
        <v>21</v>
      </c>
      <c r="AY278" s="141" t="s">
        <v>122</v>
      </c>
      <c r="BK278" s="142">
        <f>SUM($BK$279:$BK$280)</f>
        <v>0</v>
      </c>
    </row>
    <row r="279" spans="2:65" s="6" customFormat="1" ht="15.75" customHeight="1">
      <c r="B279" s="23"/>
      <c r="C279" s="145" t="s">
        <v>467</v>
      </c>
      <c r="D279" s="145" t="s">
        <v>124</v>
      </c>
      <c r="E279" s="146" t="s">
        <v>468</v>
      </c>
      <c r="F279" s="147" t="s">
        <v>469</v>
      </c>
      <c r="G279" s="148" t="s">
        <v>198</v>
      </c>
      <c r="H279" s="149">
        <v>11.828</v>
      </c>
      <c r="I279" s="150"/>
      <c r="J279" s="151">
        <f>ROUND($I$279*$H$279,2)</f>
        <v>0</v>
      </c>
      <c r="K279" s="147" t="s">
        <v>136</v>
      </c>
      <c r="L279" s="43"/>
      <c r="M279" s="152"/>
      <c r="N279" s="153" t="s">
        <v>45</v>
      </c>
      <c r="O279" s="24"/>
      <c r="P279" s="154">
        <f>$O$279*$H$279</f>
        <v>0</v>
      </c>
      <c r="Q279" s="154">
        <v>0</v>
      </c>
      <c r="R279" s="154">
        <f>$Q$279*$H$279</f>
        <v>0</v>
      </c>
      <c r="S279" s="154">
        <v>0</v>
      </c>
      <c r="T279" s="155">
        <f>$S$279*$H$279</f>
        <v>0</v>
      </c>
      <c r="AR279" s="89" t="s">
        <v>128</v>
      </c>
      <c r="AT279" s="89" t="s">
        <v>124</v>
      </c>
      <c r="AU279" s="89" t="s">
        <v>82</v>
      </c>
      <c r="AY279" s="6" t="s">
        <v>122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21</v>
      </c>
      <c r="BK279" s="156">
        <f>ROUND($I$279*$H$279,2)</f>
        <v>0</v>
      </c>
      <c r="BL279" s="89" t="s">
        <v>128</v>
      </c>
      <c r="BM279" s="89" t="s">
        <v>470</v>
      </c>
    </row>
    <row r="280" spans="2:47" s="6" customFormat="1" ht="27" customHeight="1">
      <c r="B280" s="23"/>
      <c r="C280" s="24"/>
      <c r="D280" s="157" t="s">
        <v>130</v>
      </c>
      <c r="E280" s="24"/>
      <c r="F280" s="158" t="s">
        <v>471</v>
      </c>
      <c r="G280" s="24"/>
      <c r="H280" s="24"/>
      <c r="J280" s="24"/>
      <c r="K280" s="24"/>
      <c r="L280" s="43"/>
      <c r="M280" s="187"/>
      <c r="N280" s="188"/>
      <c r="O280" s="188"/>
      <c r="P280" s="188"/>
      <c r="Q280" s="188"/>
      <c r="R280" s="188"/>
      <c r="S280" s="188"/>
      <c r="T280" s="189"/>
      <c r="AT280" s="6" t="s">
        <v>130</v>
      </c>
      <c r="AU280" s="6" t="s">
        <v>82</v>
      </c>
    </row>
    <row r="281" spans="2:12" s="6" customFormat="1" ht="7.5" customHeight="1">
      <c r="B281" s="38"/>
      <c r="C281" s="39"/>
      <c r="D281" s="39"/>
      <c r="E281" s="39"/>
      <c r="F281" s="39"/>
      <c r="G281" s="39"/>
      <c r="H281" s="39"/>
      <c r="I281" s="101"/>
      <c r="J281" s="39"/>
      <c r="K281" s="39"/>
      <c r="L281" s="43"/>
    </row>
    <row r="282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zoomScalePageLayoutView="0" workbookViewId="0" topLeftCell="A1">
      <pane ySplit="1" topLeftCell="A71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3"/>
      <c r="C1" s="193"/>
      <c r="D1" s="192" t="s">
        <v>1</v>
      </c>
      <c r="E1" s="193"/>
      <c r="F1" s="194" t="s">
        <v>530</v>
      </c>
      <c r="G1" s="317" t="s">
        <v>531</v>
      </c>
      <c r="H1" s="317"/>
      <c r="I1" s="193"/>
      <c r="J1" s="194" t="s">
        <v>532</v>
      </c>
      <c r="K1" s="192" t="s">
        <v>87</v>
      </c>
      <c r="L1" s="194" t="s">
        <v>533</v>
      </c>
      <c r="M1" s="194"/>
      <c r="N1" s="194"/>
      <c r="O1" s="194"/>
      <c r="P1" s="194"/>
      <c r="Q1" s="194"/>
      <c r="R1" s="194"/>
      <c r="S1" s="194"/>
      <c r="T1" s="194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0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8" t="str">
        <f>'Rekapitulace stavby'!$K$6</f>
        <v>Splašková kanalizace pro bytové domy čp. 209 a 211, Dačice</v>
      </c>
      <c r="F7" s="310"/>
      <c r="G7" s="310"/>
      <c r="H7" s="31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5" t="s">
        <v>472</v>
      </c>
      <c r="F9" s="298"/>
      <c r="G9" s="298"/>
      <c r="H9" s="29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29.03.2015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3"/>
      <c r="F24" s="319"/>
      <c r="G24" s="319"/>
      <c r="H24" s="319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ROUND(SUM($BE$83:$BE$108),2)</f>
        <v>0</v>
      </c>
      <c r="G30" s="24"/>
      <c r="H30" s="24"/>
      <c r="I30" s="97">
        <v>0.21</v>
      </c>
      <c r="J30" s="96">
        <f>ROUND(ROUND((SUM($BE$83:$BE$108)),2)*$I$30,2)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ROUND(SUM($BF$83:$BF$108),2)</f>
        <v>0</v>
      </c>
      <c r="G31" s="24"/>
      <c r="H31" s="24"/>
      <c r="I31" s="97">
        <v>0.15</v>
      </c>
      <c r="J31" s="96">
        <f>ROUND(ROUND((SUM($BF$83:$BF$108)),2)*$I$31,2)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ROUND(SUM($BG$83:$BG$108),2)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ROUND(SUM($BH$83:$BH$108),2)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ROUND(SUM($BI$83:$BI$108),2)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8" t="str">
        <f>$E$7</f>
        <v>Splašková kanalizace pro bytové domy čp. 209 a 211, Dačice</v>
      </c>
      <c r="F45" s="298"/>
      <c r="G45" s="298"/>
      <c r="H45" s="298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5" t="str">
        <f>$E$9</f>
        <v>SO 02 - Vedlejší a ostatní náklady</v>
      </c>
      <c r="F47" s="298"/>
      <c r="G47" s="298"/>
      <c r="H47" s="29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Dačice, u. Boženy němcové</v>
      </c>
      <c r="G49" s="24"/>
      <c r="H49" s="24"/>
      <c r="I49" s="88" t="s">
        <v>24</v>
      </c>
      <c r="J49" s="52" t="str">
        <f>IF($J$12="","",$J$12)</f>
        <v>29.03.2015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Dačice</v>
      </c>
      <c r="G51" s="24"/>
      <c r="H51" s="24"/>
      <c r="I51" s="88" t="s">
        <v>36</v>
      </c>
      <c r="J51" s="17" t="str">
        <f>$E$21</f>
        <v>Mandelík Karel a.t., Hejtman Zdeněk Ing.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$J$83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473</v>
      </c>
      <c r="E57" s="110"/>
      <c r="F57" s="110"/>
      <c r="G57" s="110"/>
      <c r="H57" s="110"/>
      <c r="I57" s="111"/>
      <c r="J57" s="112">
        <f>$J$84</f>
        <v>0</v>
      </c>
      <c r="K57" s="113"/>
    </row>
    <row r="58" spans="2:11" s="114" customFormat="1" ht="21" customHeight="1">
      <c r="B58" s="115"/>
      <c r="C58" s="116"/>
      <c r="D58" s="117" t="s">
        <v>474</v>
      </c>
      <c r="E58" s="117"/>
      <c r="F58" s="117"/>
      <c r="G58" s="117"/>
      <c r="H58" s="117"/>
      <c r="I58" s="118"/>
      <c r="J58" s="119">
        <f>$J$85</f>
        <v>0</v>
      </c>
      <c r="K58" s="120"/>
    </row>
    <row r="59" spans="2:11" s="114" customFormat="1" ht="21" customHeight="1">
      <c r="B59" s="115"/>
      <c r="C59" s="116"/>
      <c r="D59" s="117" t="s">
        <v>475</v>
      </c>
      <c r="E59" s="117"/>
      <c r="F59" s="117"/>
      <c r="G59" s="117"/>
      <c r="H59" s="117"/>
      <c r="I59" s="118"/>
      <c r="J59" s="119">
        <f>$J$94</f>
        <v>0</v>
      </c>
      <c r="K59" s="120"/>
    </row>
    <row r="60" spans="2:11" s="114" customFormat="1" ht="21" customHeight="1">
      <c r="B60" s="115"/>
      <c r="C60" s="116"/>
      <c r="D60" s="117" t="s">
        <v>476</v>
      </c>
      <c r="E60" s="117"/>
      <c r="F60" s="117"/>
      <c r="G60" s="117"/>
      <c r="H60" s="117"/>
      <c r="I60" s="118"/>
      <c r="J60" s="119">
        <f>$J$97</f>
        <v>0</v>
      </c>
      <c r="K60" s="120"/>
    </row>
    <row r="61" spans="2:11" s="114" customFormat="1" ht="21" customHeight="1">
      <c r="B61" s="115"/>
      <c r="C61" s="116"/>
      <c r="D61" s="117" t="s">
        <v>477</v>
      </c>
      <c r="E61" s="117"/>
      <c r="F61" s="117"/>
      <c r="G61" s="117"/>
      <c r="H61" s="117"/>
      <c r="I61" s="118"/>
      <c r="J61" s="119">
        <f>$J$100</f>
        <v>0</v>
      </c>
      <c r="K61" s="120"/>
    </row>
    <row r="62" spans="2:11" s="114" customFormat="1" ht="21" customHeight="1">
      <c r="B62" s="115"/>
      <c r="C62" s="116"/>
      <c r="D62" s="117" t="s">
        <v>478</v>
      </c>
      <c r="E62" s="117"/>
      <c r="F62" s="117"/>
      <c r="G62" s="117"/>
      <c r="H62" s="117"/>
      <c r="I62" s="118"/>
      <c r="J62" s="119">
        <f>$J$103</f>
        <v>0</v>
      </c>
      <c r="K62" s="120"/>
    </row>
    <row r="63" spans="2:11" s="114" customFormat="1" ht="21" customHeight="1">
      <c r="B63" s="115"/>
      <c r="C63" s="116"/>
      <c r="D63" s="117" t="s">
        <v>479</v>
      </c>
      <c r="E63" s="117"/>
      <c r="F63" s="117"/>
      <c r="G63" s="117"/>
      <c r="H63" s="117"/>
      <c r="I63" s="118"/>
      <c r="J63" s="119">
        <f>$J$106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105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8" t="str">
        <f>$E$7</f>
        <v>Splašková kanalizace pro bytové domy čp. 209 a 211, Dačice</v>
      </c>
      <c r="F73" s="298"/>
      <c r="G73" s="298"/>
      <c r="H73" s="298"/>
      <c r="J73" s="24"/>
      <c r="K73" s="24"/>
      <c r="L73" s="43"/>
    </row>
    <row r="74" spans="2:12" s="6" customFormat="1" ht="15" customHeight="1">
      <c r="B74" s="23"/>
      <c r="C74" s="19" t="s">
        <v>89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95" t="str">
        <f>$E$9</f>
        <v>SO 02 - Vedlejší a ostatní náklady</v>
      </c>
      <c r="F75" s="298"/>
      <c r="G75" s="298"/>
      <c r="H75" s="298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$F$12</f>
        <v>Dačice, u. Boženy němcové</v>
      </c>
      <c r="G77" s="24"/>
      <c r="H77" s="24"/>
      <c r="I77" s="88" t="s">
        <v>24</v>
      </c>
      <c r="J77" s="52" t="str">
        <f>IF($J$12="","",$J$12)</f>
        <v>29.03.2015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$E$15</f>
        <v>Město Dačice</v>
      </c>
      <c r="G79" s="24"/>
      <c r="H79" s="24"/>
      <c r="I79" s="88" t="s">
        <v>36</v>
      </c>
      <c r="J79" s="17" t="str">
        <f>$E$21</f>
        <v>Mandelík Karel a.t., Hejtman Zdeněk Ing.</v>
      </c>
      <c r="K79" s="24"/>
      <c r="L79" s="43"/>
    </row>
    <row r="80" spans="2:12" s="6" customFormat="1" ht="15" customHeight="1">
      <c r="B80" s="23"/>
      <c r="C80" s="19" t="s">
        <v>34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106</v>
      </c>
      <c r="D82" s="124" t="s">
        <v>59</v>
      </c>
      <c r="E82" s="124" t="s">
        <v>55</v>
      </c>
      <c r="F82" s="124" t="s">
        <v>107</v>
      </c>
      <c r="G82" s="124" t="s">
        <v>108</v>
      </c>
      <c r="H82" s="124" t="s">
        <v>109</v>
      </c>
      <c r="I82" s="125" t="s">
        <v>110</v>
      </c>
      <c r="J82" s="124" t="s">
        <v>111</v>
      </c>
      <c r="K82" s="126" t="s">
        <v>112</v>
      </c>
      <c r="L82" s="127"/>
      <c r="M82" s="59" t="s">
        <v>113</v>
      </c>
      <c r="N82" s="60" t="s">
        <v>44</v>
      </c>
      <c r="O82" s="60" t="s">
        <v>114</v>
      </c>
      <c r="P82" s="60" t="s">
        <v>115</v>
      </c>
      <c r="Q82" s="60" t="s">
        <v>116</v>
      </c>
      <c r="R82" s="60" t="s">
        <v>117</v>
      </c>
      <c r="S82" s="60" t="s">
        <v>118</v>
      </c>
      <c r="T82" s="61" t="s">
        <v>119</v>
      </c>
    </row>
    <row r="83" spans="2:63" s="6" customFormat="1" ht="30" customHeight="1">
      <c r="B83" s="23"/>
      <c r="C83" s="66" t="s">
        <v>94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</f>
        <v>0</v>
      </c>
      <c r="Q83" s="64"/>
      <c r="R83" s="129">
        <f>$R$84</f>
        <v>0</v>
      </c>
      <c r="S83" s="64"/>
      <c r="T83" s="130">
        <f>$T$84</f>
        <v>0</v>
      </c>
      <c r="AT83" s="6" t="s">
        <v>73</v>
      </c>
      <c r="AU83" s="6" t="s">
        <v>95</v>
      </c>
      <c r="BK83" s="131">
        <f>$BK$84</f>
        <v>0</v>
      </c>
    </row>
    <row r="84" spans="2:63" s="132" customFormat="1" ht="37.5" customHeight="1">
      <c r="B84" s="133"/>
      <c r="C84" s="134"/>
      <c r="D84" s="134" t="s">
        <v>73</v>
      </c>
      <c r="E84" s="135" t="s">
        <v>480</v>
      </c>
      <c r="F84" s="135" t="s">
        <v>481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$P$85+$P$94+$P$97+$P$100+$P$103+$P$106</f>
        <v>0</v>
      </c>
      <c r="Q84" s="134"/>
      <c r="R84" s="139">
        <f>$R$85+$R$94+$R$97+$R$100+$R$103+$R$106</f>
        <v>0</v>
      </c>
      <c r="S84" s="134"/>
      <c r="T84" s="140">
        <f>$T$85+$T$94+$T$97+$T$100+$T$103+$T$106</f>
        <v>0</v>
      </c>
      <c r="AR84" s="141" t="s">
        <v>151</v>
      </c>
      <c r="AT84" s="141" t="s">
        <v>73</v>
      </c>
      <c r="AU84" s="141" t="s">
        <v>74</v>
      </c>
      <c r="AY84" s="141" t="s">
        <v>122</v>
      </c>
      <c r="BK84" s="142">
        <f>$BK$85+$BK$94+$BK$97+$BK$100+$BK$103+$BK$106</f>
        <v>0</v>
      </c>
    </row>
    <row r="85" spans="2:63" s="132" customFormat="1" ht="21" customHeight="1">
      <c r="B85" s="133"/>
      <c r="C85" s="134"/>
      <c r="D85" s="134" t="s">
        <v>73</v>
      </c>
      <c r="E85" s="143" t="s">
        <v>482</v>
      </c>
      <c r="F85" s="143" t="s">
        <v>483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SUM($P$86:$P$93)</f>
        <v>0</v>
      </c>
      <c r="Q85" s="134"/>
      <c r="R85" s="139">
        <f>SUM($R$86:$R$93)</f>
        <v>0</v>
      </c>
      <c r="S85" s="134"/>
      <c r="T85" s="140">
        <f>SUM($T$86:$T$93)</f>
        <v>0</v>
      </c>
      <c r="AR85" s="141" t="s">
        <v>151</v>
      </c>
      <c r="AT85" s="141" t="s">
        <v>73</v>
      </c>
      <c r="AU85" s="141" t="s">
        <v>21</v>
      </c>
      <c r="AY85" s="141" t="s">
        <v>122</v>
      </c>
      <c r="BK85" s="142">
        <f>SUM($BK$86:$BK$93)</f>
        <v>0</v>
      </c>
    </row>
    <row r="86" spans="2:65" s="6" customFormat="1" ht="15.75" customHeight="1">
      <c r="B86" s="23"/>
      <c r="C86" s="145" t="s">
        <v>172</v>
      </c>
      <c r="D86" s="145" t="s">
        <v>124</v>
      </c>
      <c r="E86" s="146" t="s">
        <v>484</v>
      </c>
      <c r="F86" s="147" t="s">
        <v>485</v>
      </c>
      <c r="G86" s="148" t="s">
        <v>486</v>
      </c>
      <c r="H86" s="149">
        <v>1</v>
      </c>
      <c r="I86" s="150"/>
      <c r="J86" s="151">
        <f>ROUND($I$86*$H$86,2)</f>
        <v>0</v>
      </c>
      <c r="K86" s="147" t="s">
        <v>136</v>
      </c>
      <c r="L86" s="43"/>
      <c r="M86" s="152"/>
      <c r="N86" s="153" t="s">
        <v>45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487</v>
      </c>
      <c r="AT86" s="89" t="s">
        <v>124</v>
      </c>
      <c r="AU86" s="89" t="s">
        <v>82</v>
      </c>
      <c r="AY86" s="6" t="s">
        <v>122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487</v>
      </c>
      <c r="BM86" s="89" t="s">
        <v>488</v>
      </c>
    </row>
    <row r="87" spans="2:47" s="6" customFormat="1" ht="16.5" customHeight="1">
      <c r="B87" s="23"/>
      <c r="C87" s="24"/>
      <c r="D87" s="157" t="s">
        <v>130</v>
      </c>
      <c r="E87" s="24"/>
      <c r="F87" s="158" t="s">
        <v>489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130</v>
      </c>
      <c r="AU87" s="6" t="s">
        <v>82</v>
      </c>
    </row>
    <row r="88" spans="2:65" s="6" customFormat="1" ht="27" customHeight="1">
      <c r="B88" s="23"/>
      <c r="C88" s="145" t="s">
        <v>176</v>
      </c>
      <c r="D88" s="145" t="s">
        <v>124</v>
      </c>
      <c r="E88" s="146" t="s">
        <v>490</v>
      </c>
      <c r="F88" s="147" t="s">
        <v>491</v>
      </c>
      <c r="G88" s="148" t="s">
        <v>486</v>
      </c>
      <c r="H88" s="149">
        <v>1</v>
      </c>
      <c r="I88" s="150"/>
      <c r="J88" s="151">
        <f>ROUND($I$88*$H$88,2)</f>
        <v>0</v>
      </c>
      <c r="K88" s="147" t="s">
        <v>136</v>
      </c>
      <c r="L88" s="43"/>
      <c r="M88" s="152"/>
      <c r="N88" s="153" t="s">
        <v>45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487</v>
      </c>
      <c r="AT88" s="89" t="s">
        <v>124</v>
      </c>
      <c r="AU88" s="89" t="s">
        <v>82</v>
      </c>
      <c r="AY88" s="6" t="s">
        <v>122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487</v>
      </c>
      <c r="BM88" s="89" t="s">
        <v>492</v>
      </c>
    </row>
    <row r="89" spans="2:47" s="6" customFormat="1" ht="16.5" customHeight="1">
      <c r="B89" s="23"/>
      <c r="C89" s="24"/>
      <c r="D89" s="157" t="s">
        <v>130</v>
      </c>
      <c r="E89" s="24"/>
      <c r="F89" s="158" t="s">
        <v>493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130</v>
      </c>
      <c r="AU89" s="6" t="s">
        <v>82</v>
      </c>
    </row>
    <row r="90" spans="2:65" s="6" customFormat="1" ht="15.75" customHeight="1">
      <c r="B90" s="23"/>
      <c r="C90" s="145" t="s">
        <v>26</v>
      </c>
      <c r="D90" s="145" t="s">
        <v>124</v>
      </c>
      <c r="E90" s="146" t="s">
        <v>494</v>
      </c>
      <c r="F90" s="147" t="s">
        <v>495</v>
      </c>
      <c r="G90" s="148" t="s">
        <v>135</v>
      </c>
      <c r="H90" s="149">
        <v>93.5</v>
      </c>
      <c r="I90" s="150"/>
      <c r="J90" s="151">
        <f>ROUND($I$90*$H$90,2)</f>
        <v>0</v>
      </c>
      <c r="K90" s="147" t="s">
        <v>136</v>
      </c>
      <c r="L90" s="43"/>
      <c r="M90" s="152"/>
      <c r="N90" s="153" t="s">
        <v>45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487</v>
      </c>
      <c r="AT90" s="89" t="s">
        <v>124</v>
      </c>
      <c r="AU90" s="89" t="s">
        <v>82</v>
      </c>
      <c r="AY90" s="6" t="s">
        <v>122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487</v>
      </c>
      <c r="BM90" s="89" t="s">
        <v>496</v>
      </c>
    </row>
    <row r="91" spans="2:47" s="6" customFormat="1" ht="16.5" customHeight="1">
      <c r="B91" s="23"/>
      <c r="C91" s="24"/>
      <c r="D91" s="157" t="s">
        <v>130</v>
      </c>
      <c r="E91" s="24"/>
      <c r="F91" s="158" t="s">
        <v>497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130</v>
      </c>
      <c r="AU91" s="6" t="s">
        <v>82</v>
      </c>
    </row>
    <row r="92" spans="2:65" s="6" customFormat="1" ht="15.75" customHeight="1">
      <c r="B92" s="23"/>
      <c r="C92" s="145" t="s">
        <v>191</v>
      </c>
      <c r="D92" s="145" t="s">
        <v>124</v>
      </c>
      <c r="E92" s="146" t="s">
        <v>498</v>
      </c>
      <c r="F92" s="147" t="s">
        <v>499</v>
      </c>
      <c r="G92" s="148" t="s">
        <v>486</v>
      </c>
      <c r="H92" s="149">
        <v>1</v>
      </c>
      <c r="I92" s="150"/>
      <c r="J92" s="151">
        <f>ROUND($I$92*$H$92,2)</f>
        <v>0</v>
      </c>
      <c r="K92" s="147" t="s">
        <v>136</v>
      </c>
      <c r="L92" s="43"/>
      <c r="M92" s="152"/>
      <c r="N92" s="153" t="s">
        <v>45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487</v>
      </c>
      <c r="AT92" s="89" t="s">
        <v>124</v>
      </c>
      <c r="AU92" s="89" t="s">
        <v>82</v>
      </c>
      <c r="AY92" s="6" t="s">
        <v>122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487</v>
      </c>
      <c r="BM92" s="89" t="s">
        <v>500</v>
      </c>
    </row>
    <row r="93" spans="2:47" s="6" customFormat="1" ht="27" customHeight="1">
      <c r="B93" s="23"/>
      <c r="C93" s="24"/>
      <c r="D93" s="157" t="s">
        <v>130</v>
      </c>
      <c r="E93" s="24"/>
      <c r="F93" s="158" t="s">
        <v>501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130</v>
      </c>
      <c r="AU93" s="6" t="s">
        <v>82</v>
      </c>
    </row>
    <row r="94" spans="2:63" s="132" customFormat="1" ht="30.75" customHeight="1">
      <c r="B94" s="133"/>
      <c r="C94" s="134"/>
      <c r="D94" s="134" t="s">
        <v>73</v>
      </c>
      <c r="E94" s="143" t="s">
        <v>502</v>
      </c>
      <c r="F94" s="143" t="s">
        <v>503</v>
      </c>
      <c r="G94" s="134"/>
      <c r="H94" s="134"/>
      <c r="J94" s="144">
        <f>$BK$94</f>
        <v>0</v>
      </c>
      <c r="K94" s="134"/>
      <c r="L94" s="137"/>
      <c r="M94" s="138"/>
      <c r="N94" s="134"/>
      <c r="O94" s="134"/>
      <c r="P94" s="139">
        <f>SUM($P$95:$P$96)</f>
        <v>0</v>
      </c>
      <c r="Q94" s="134"/>
      <c r="R94" s="139">
        <f>SUM($R$95:$R$96)</f>
        <v>0</v>
      </c>
      <c r="S94" s="134"/>
      <c r="T94" s="140">
        <f>SUM($T$95:$T$96)</f>
        <v>0</v>
      </c>
      <c r="AR94" s="141" t="s">
        <v>151</v>
      </c>
      <c r="AT94" s="141" t="s">
        <v>73</v>
      </c>
      <c r="AU94" s="141" t="s">
        <v>21</v>
      </c>
      <c r="AY94" s="141" t="s">
        <v>122</v>
      </c>
      <c r="BK94" s="142">
        <f>SUM($BK$95:$BK$96)</f>
        <v>0</v>
      </c>
    </row>
    <row r="95" spans="2:65" s="6" customFormat="1" ht="15.75" customHeight="1">
      <c r="B95" s="23"/>
      <c r="C95" s="145" t="s">
        <v>21</v>
      </c>
      <c r="D95" s="145" t="s">
        <v>124</v>
      </c>
      <c r="E95" s="146" t="s">
        <v>504</v>
      </c>
      <c r="F95" s="147" t="s">
        <v>503</v>
      </c>
      <c r="G95" s="148" t="s">
        <v>486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45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487</v>
      </c>
      <c r="AT95" s="89" t="s">
        <v>124</v>
      </c>
      <c r="AU95" s="89" t="s">
        <v>82</v>
      </c>
      <c r="AY95" s="6" t="s">
        <v>122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487</v>
      </c>
      <c r="BM95" s="89" t="s">
        <v>505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503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130</v>
      </c>
      <c r="AU96" s="6" t="s">
        <v>82</v>
      </c>
    </row>
    <row r="97" spans="2:63" s="132" customFormat="1" ht="30.75" customHeight="1">
      <c r="B97" s="133"/>
      <c r="C97" s="134"/>
      <c r="D97" s="134" t="s">
        <v>73</v>
      </c>
      <c r="E97" s="143" t="s">
        <v>506</v>
      </c>
      <c r="F97" s="143" t="s">
        <v>507</v>
      </c>
      <c r="G97" s="134"/>
      <c r="H97" s="134"/>
      <c r="J97" s="144">
        <f>$BK$97</f>
        <v>0</v>
      </c>
      <c r="K97" s="134"/>
      <c r="L97" s="137"/>
      <c r="M97" s="138"/>
      <c r="N97" s="134"/>
      <c r="O97" s="134"/>
      <c r="P97" s="139">
        <f>SUM($P$98:$P$99)</f>
        <v>0</v>
      </c>
      <c r="Q97" s="134"/>
      <c r="R97" s="139">
        <f>SUM($R$98:$R$99)</f>
        <v>0</v>
      </c>
      <c r="S97" s="134"/>
      <c r="T97" s="140">
        <f>SUM($T$98:$T$99)</f>
        <v>0</v>
      </c>
      <c r="AR97" s="141" t="s">
        <v>151</v>
      </c>
      <c r="AT97" s="141" t="s">
        <v>73</v>
      </c>
      <c r="AU97" s="141" t="s">
        <v>21</v>
      </c>
      <c r="AY97" s="141" t="s">
        <v>122</v>
      </c>
      <c r="BK97" s="142">
        <f>SUM($BK$98:$BK$99)</f>
        <v>0</v>
      </c>
    </row>
    <row r="98" spans="2:65" s="6" customFormat="1" ht="15.75" customHeight="1">
      <c r="B98" s="23"/>
      <c r="C98" s="145" t="s">
        <v>82</v>
      </c>
      <c r="D98" s="145" t="s">
        <v>124</v>
      </c>
      <c r="E98" s="146" t="s">
        <v>508</v>
      </c>
      <c r="F98" s="147" t="s">
        <v>509</v>
      </c>
      <c r="G98" s="148" t="s">
        <v>486</v>
      </c>
      <c r="H98" s="149">
        <v>1</v>
      </c>
      <c r="I98" s="150"/>
      <c r="J98" s="151">
        <f>ROUND($I$98*$H$98,2)</f>
        <v>0</v>
      </c>
      <c r="K98" s="147" t="s">
        <v>136</v>
      </c>
      <c r="L98" s="43"/>
      <c r="M98" s="152"/>
      <c r="N98" s="153" t="s">
        <v>45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487</v>
      </c>
      <c r="AT98" s="89" t="s">
        <v>124</v>
      </c>
      <c r="AU98" s="89" t="s">
        <v>82</v>
      </c>
      <c r="AY98" s="6" t="s">
        <v>122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487</v>
      </c>
      <c r="BM98" s="89" t="s">
        <v>510</v>
      </c>
    </row>
    <row r="99" spans="2:47" s="6" customFormat="1" ht="16.5" customHeight="1">
      <c r="B99" s="23"/>
      <c r="C99" s="24"/>
      <c r="D99" s="157" t="s">
        <v>130</v>
      </c>
      <c r="E99" s="24"/>
      <c r="F99" s="158" t="s">
        <v>511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130</v>
      </c>
      <c r="AU99" s="6" t="s">
        <v>82</v>
      </c>
    </row>
    <row r="100" spans="2:63" s="132" customFormat="1" ht="30.75" customHeight="1">
      <c r="B100" s="133"/>
      <c r="C100" s="134"/>
      <c r="D100" s="134" t="s">
        <v>73</v>
      </c>
      <c r="E100" s="143" t="s">
        <v>512</v>
      </c>
      <c r="F100" s="143" t="s">
        <v>513</v>
      </c>
      <c r="G100" s="134"/>
      <c r="H100" s="134"/>
      <c r="J100" s="144">
        <f>$BK$100</f>
        <v>0</v>
      </c>
      <c r="K100" s="134"/>
      <c r="L100" s="137"/>
      <c r="M100" s="138"/>
      <c r="N100" s="134"/>
      <c r="O100" s="134"/>
      <c r="P100" s="139">
        <f>SUM($P$101:$P$102)</f>
        <v>0</v>
      </c>
      <c r="Q100" s="134"/>
      <c r="R100" s="139">
        <f>SUM($R$101:$R$102)</f>
        <v>0</v>
      </c>
      <c r="S100" s="134"/>
      <c r="T100" s="140">
        <f>SUM($T$101:$T$102)</f>
        <v>0</v>
      </c>
      <c r="AR100" s="141" t="s">
        <v>151</v>
      </c>
      <c r="AT100" s="141" t="s">
        <v>73</v>
      </c>
      <c r="AU100" s="141" t="s">
        <v>21</v>
      </c>
      <c r="AY100" s="141" t="s">
        <v>122</v>
      </c>
      <c r="BK100" s="142">
        <f>SUM($BK$101:$BK$102)</f>
        <v>0</v>
      </c>
    </row>
    <row r="101" spans="2:65" s="6" customFormat="1" ht="15.75" customHeight="1">
      <c r="B101" s="23"/>
      <c r="C101" s="145" t="s">
        <v>140</v>
      </c>
      <c r="D101" s="145" t="s">
        <v>124</v>
      </c>
      <c r="E101" s="146" t="s">
        <v>514</v>
      </c>
      <c r="F101" s="147" t="s">
        <v>513</v>
      </c>
      <c r="G101" s="148" t="s">
        <v>486</v>
      </c>
      <c r="H101" s="149">
        <v>1</v>
      </c>
      <c r="I101" s="150"/>
      <c r="J101" s="151">
        <f>ROUND($I$101*$H$101,2)</f>
        <v>0</v>
      </c>
      <c r="K101" s="147"/>
      <c r="L101" s="43"/>
      <c r="M101" s="152"/>
      <c r="N101" s="153" t="s">
        <v>45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487</v>
      </c>
      <c r="AT101" s="89" t="s">
        <v>124</v>
      </c>
      <c r="AU101" s="89" t="s">
        <v>82</v>
      </c>
      <c r="AY101" s="6" t="s">
        <v>122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487</v>
      </c>
      <c r="BM101" s="89" t="s">
        <v>515</v>
      </c>
    </row>
    <row r="102" spans="2:47" s="6" customFormat="1" ht="16.5" customHeight="1">
      <c r="B102" s="23"/>
      <c r="C102" s="24"/>
      <c r="D102" s="157" t="s">
        <v>130</v>
      </c>
      <c r="E102" s="24"/>
      <c r="F102" s="158" t="s">
        <v>513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130</v>
      </c>
      <c r="AU102" s="6" t="s">
        <v>82</v>
      </c>
    </row>
    <row r="103" spans="2:63" s="132" customFormat="1" ht="30.75" customHeight="1">
      <c r="B103" s="133"/>
      <c r="C103" s="134"/>
      <c r="D103" s="134" t="s">
        <v>73</v>
      </c>
      <c r="E103" s="143" t="s">
        <v>516</v>
      </c>
      <c r="F103" s="143" t="s">
        <v>517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SUM($P$104:$P$105)</f>
        <v>0</v>
      </c>
      <c r="Q103" s="134"/>
      <c r="R103" s="139">
        <f>SUM($R$104:$R$105)</f>
        <v>0</v>
      </c>
      <c r="S103" s="134"/>
      <c r="T103" s="140">
        <f>SUM($T$104:$T$105)</f>
        <v>0</v>
      </c>
      <c r="AR103" s="141" t="s">
        <v>151</v>
      </c>
      <c r="AT103" s="141" t="s">
        <v>73</v>
      </c>
      <c r="AU103" s="141" t="s">
        <v>21</v>
      </c>
      <c r="AY103" s="141" t="s">
        <v>122</v>
      </c>
      <c r="BK103" s="142">
        <f>SUM($BK$104:$BK$105)</f>
        <v>0</v>
      </c>
    </row>
    <row r="104" spans="2:65" s="6" customFormat="1" ht="15.75" customHeight="1">
      <c r="B104" s="23"/>
      <c r="C104" s="145" t="s">
        <v>128</v>
      </c>
      <c r="D104" s="145" t="s">
        <v>124</v>
      </c>
      <c r="E104" s="146" t="s">
        <v>518</v>
      </c>
      <c r="F104" s="147" t="s">
        <v>519</v>
      </c>
      <c r="G104" s="148" t="s">
        <v>486</v>
      </c>
      <c r="H104" s="149">
        <v>1</v>
      </c>
      <c r="I104" s="150"/>
      <c r="J104" s="151">
        <f>ROUND($I$104*$H$104,2)</f>
        <v>0</v>
      </c>
      <c r="K104" s="147"/>
      <c r="L104" s="43"/>
      <c r="M104" s="152"/>
      <c r="N104" s="153" t="s">
        <v>45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487</v>
      </c>
      <c r="AT104" s="89" t="s">
        <v>124</v>
      </c>
      <c r="AU104" s="89" t="s">
        <v>82</v>
      </c>
      <c r="AY104" s="6" t="s">
        <v>122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487</v>
      </c>
      <c r="BM104" s="89" t="s">
        <v>520</v>
      </c>
    </row>
    <row r="105" spans="2:47" s="6" customFormat="1" ht="16.5" customHeight="1">
      <c r="B105" s="23"/>
      <c r="C105" s="24"/>
      <c r="D105" s="157" t="s">
        <v>130</v>
      </c>
      <c r="E105" s="24"/>
      <c r="F105" s="158" t="s">
        <v>519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130</v>
      </c>
      <c r="AU105" s="6" t="s">
        <v>82</v>
      </c>
    </row>
    <row r="106" spans="2:63" s="132" customFormat="1" ht="30.75" customHeight="1">
      <c r="B106" s="133"/>
      <c r="C106" s="134"/>
      <c r="D106" s="134" t="s">
        <v>73</v>
      </c>
      <c r="E106" s="143" t="s">
        <v>521</v>
      </c>
      <c r="F106" s="143" t="s">
        <v>522</v>
      </c>
      <c r="G106" s="134"/>
      <c r="H106" s="134"/>
      <c r="J106" s="144">
        <f>$BK$106</f>
        <v>0</v>
      </c>
      <c r="K106" s="134"/>
      <c r="L106" s="137"/>
      <c r="M106" s="138"/>
      <c r="N106" s="134"/>
      <c r="O106" s="134"/>
      <c r="P106" s="139">
        <f>SUM($P$107:$P$108)</f>
        <v>0</v>
      </c>
      <c r="Q106" s="134"/>
      <c r="R106" s="139">
        <f>SUM($R$107:$R$108)</f>
        <v>0</v>
      </c>
      <c r="S106" s="134"/>
      <c r="T106" s="140">
        <f>SUM($T$107:$T$108)</f>
        <v>0</v>
      </c>
      <c r="AR106" s="141" t="s">
        <v>151</v>
      </c>
      <c r="AT106" s="141" t="s">
        <v>73</v>
      </c>
      <c r="AU106" s="141" t="s">
        <v>21</v>
      </c>
      <c r="AY106" s="141" t="s">
        <v>122</v>
      </c>
      <c r="BK106" s="142">
        <f>SUM($BK$107:$BK$108)</f>
        <v>0</v>
      </c>
    </row>
    <row r="107" spans="2:65" s="6" customFormat="1" ht="15.75" customHeight="1">
      <c r="B107" s="23"/>
      <c r="C107" s="145" t="s">
        <v>187</v>
      </c>
      <c r="D107" s="145" t="s">
        <v>124</v>
      </c>
      <c r="E107" s="146" t="s">
        <v>523</v>
      </c>
      <c r="F107" s="147" t="s">
        <v>524</v>
      </c>
      <c r="G107" s="148" t="s">
        <v>486</v>
      </c>
      <c r="H107" s="149">
        <v>1</v>
      </c>
      <c r="I107" s="150"/>
      <c r="J107" s="151">
        <f>ROUND($I$107*$H$107,2)</f>
        <v>0</v>
      </c>
      <c r="K107" s="147" t="s">
        <v>136</v>
      </c>
      <c r="L107" s="43"/>
      <c r="M107" s="152"/>
      <c r="N107" s="153" t="s">
        <v>45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487</v>
      </c>
      <c r="AT107" s="89" t="s">
        <v>124</v>
      </c>
      <c r="AU107" s="89" t="s">
        <v>82</v>
      </c>
      <c r="AY107" s="6" t="s">
        <v>122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487</v>
      </c>
      <c r="BM107" s="89" t="s">
        <v>525</v>
      </c>
    </row>
    <row r="108" spans="2:47" s="6" customFormat="1" ht="16.5" customHeight="1">
      <c r="B108" s="23"/>
      <c r="C108" s="24"/>
      <c r="D108" s="157" t="s">
        <v>130</v>
      </c>
      <c r="E108" s="24"/>
      <c r="F108" s="158" t="s">
        <v>526</v>
      </c>
      <c r="G108" s="24"/>
      <c r="H108" s="24"/>
      <c r="J108" s="24"/>
      <c r="K108" s="24"/>
      <c r="L108" s="43"/>
      <c r="M108" s="187"/>
      <c r="N108" s="188"/>
      <c r="O108" s="188"/>
      <c r="P108" s="188"/>
      <c r="Q108" s="188"/>
      <c r="R108" s="188"/>
      <c r="S108" s="188"/>
      <c r="T108" s="189"/>
      <c r="AT108" s="6" t="s">
        <v>130</v>
      </c>
      <c r="AU108" s="6" t="s">
        <v>82</v>
      </c>
    </row>
    <row r="109" spans="2:12" s="6" customFormat="1" ht="7.5" customHeight="1">
      <c r="B109" s="38"/>
      <c r="C109" s="39"/>
      <c r="D109" s="39"/>
      <c r="E109" s="39"/>
      <c r="F109" s="39"/>
      <c r="G109" s="39"/>
      <c r="H109" s="39"/>
      <c r="I109" s="101"/>
      <c r="J109" s="39"/>
      <c r="K109" s="39"/>
      <c r="L109" s="43"/>
    </row>
    <row r="282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204" customFormat="1" ht="45" customHeight="1">
      <c r="B3" s="202"/>
      <c r="C3" s="322" t="s">
        <v>534</v>
      </c>
      <c r="D3" s="322"/>
      <c r="E3" s="322"/>
      <c r="F3" s="322"/>
      <c r="G3" s="322"/>
      <c r="H3" s="322"/>
      <c r="I3" s="322"/>
      <c r="J3" s="322"/>
      <c r="K3" s="203"/>
    </row>
    <row r="4" spans="2:11" ht="25.5" customHeight="1">
      <c r="B4" s="205"/>
      <c r="C4" s="327" t="s">
        <v>535</v>
      </c>
      <c r="D4" s="327"/>
      <c r="E4" s="327"/>
      <c r="F4" s="327"/>
      <c r="G4" s="327"/>
      <c r="H4" s="327"/>
      <c r="I4" s="327"/>
      <c r="J4" s="327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24" t="s">
        <v>536</v>
      </c>
      <c r="D6" s="324"/>
      <c r="E6" s="324"/>
      <c r="F6" s="324"/>
      <c r="G6" s="324"/>
      <c r="H6" s="324"/>
      <c r="I6" s="324"/>
      <c r="J6" s="324"/>
      <c r="K6" s="206"/>
    </row>
    <row r="7" spans="2:11" ht="15" customHeight="1">
      <c r="B7" s="209"/>
      <c r="C7" s="324" t="s">
        <v>537</v>
      </c>
      <c r="D7" s="324"/>
      <c r="E7" s="324"/>
      <c r="F7" s="324"/>
      <c r="G7" s="324"/>
      <c r="H7" s="324"/>
      <c r="I7" s="324"/>
      <c r="J7" s="324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24" t="s">
        <v>538</v>
      </c>
      <c r="D9" s="324"/>
      <c r="E9" s="324"/>
      <c r="F9" s="324"/>
      <c r="G9" s="324"/>
      <c r="H9" s="324"/>
      <c r="I9" s="324"/>
      <c r="J9" s="324"/>
      <c r="K9" s="206"/>
    </row>
    <row r="10" spans="2:11" ht="15" customHeight="1">
      <c r="B10" s="209"/>
      <c r="C10" s="208"/>
      <c r="D10" s="324" t="s">
        <v>539</v>
      </c>
      <c r="E10" s="324"/>
      <c r="F10" s="324"/>
      <c r="G10" s="324"/>
      <c r="H10" s="324"/>
      <c r="I10" s="324"/>
      <c r="J10" s="324"/>
      <c r="K10" s="206"/>
    </row>
    <row r="11" spans="2:11" ht="15" customHeight="1">
      <c r="B11" s="209"/>
      <c r="C11" s="210"/>
      <c r="D11" s="324" t="s">
        <v>540</v>
      </c>
      <c r="E11" s="324"/>
      <c r="F11" s="324"/>
      <c r="G11" s="324"/>
      <c r="H11" s="324"/>
      <c r="I11" s="324"/>
      <c r="J11" s="324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24" t="s">
        <v>541</v>
      </c>
      <c r="E13" s="324"/>
      <c r="F13" s="324"/>
      <c r="G13" s="324"/>
      <c r="H13" s="324"/>
      <c r="I13" s="324"/>
      <c r="J13" s="324"/>
      <c r="K13" s="206"/>
    </row>
    <row r="14" spans="2:11" ht="15" customHeight="1">
      <c r="B14" s="209"/>
      <c r="C14" s="210"/>
      <c r="D14" s="324" t="s">
        <v>542</v>
      </c>
      <c r="E14" s="324"/>
      <c r="F14" s="324"/>
      <c r="G14" s="324"/>
      <c r="H14" s="324"/>
      <c r="I14" s="324"/>
      <c r="J14" s="324"/>
      <c r="K14" s="206"/>
    </row>
    <row r="15" spans="2:11" ht="15" customHeight="1">
      <c r="B15" s="209"/>
      <c r="C15" s="210"/>
      <c r="D15" s="324" t="s">
        <v>543</v>
      </c>
      <c r="E15" s="324"/>
      <c r="F15" s="324"/>
      <c r="G15" s="324"/>
      <c r="H15" s="324"/>
      <c r="I15" s="324"/>
      <c r="J15" s="324"/>
      <c r="K15" s="206"/>
    </row>
    <row r="16" spans="2:11" ht="15" customHeight="1">
      <c r="B16" s="209"/>
      <c r="C16" s="210"/>
      <c r="D16" s="210"/>
      <c r="E16" s="211" t="s">
        <v>80</v>
      </c>
      <c r="F16" s="324" t="s">
        <v>544</v>
      </c>
      <c r="G16" s="324"/>
      <c r="H16" s="324"/>
      <c r="I16" s="324"/>
      <c r="J16" s="324"/>
      <c r="K16" s="206"/>
    </row>
    <row r="17" spans="2:11" ht="15" customHeight="1">
      <c r="B17" s="209"/>
      <c r="C17" s="210"/>
      <c r="D17" s="210"/>
      <c r="E17" s="211" t="s">
        <v>545</v>
      </c>
      <c r="F17" s="324" t="s">
        <v>546</v>
      </c>
      <c r="G17" s="324"/>
      <c r="H17" s="324"/>
      <c r="I17" s="324"/>
      <c r="J17" s="324"/>
      <c r="K17" s="206"/>
    </row>
    <row r="18" spans="2:11" ht="15" customHeight="1">
      <c r="B18" s="209"/>
      <c r="C18" s="210"/>
      <c r="D18" s="210"/>
      <c r="E18" s="211" t="s">
        <v>547</v>
      </c>
      <c r="F18" s="324" t="s">
        <v>548</v>
      </c>
      <c r="G18" s="324"/>
      <c r="H18" s="324"/>
      <c r="I18" s="324"/>
      <c r="J18" s="324"/>
      <c r="K18" s="206"/>
    </row>
    <row r="19" spans="2:11" ht="15" customHeight="1">
      <c r="B19" s="209"/>
      <c r="C19" s="210"/>
      <c r="D19" s="210"/>
      <c r="E19" s="211" t="s">
        <v>85</v>
      </c>
      <c r="F19" s="324" t="s">
        <v>84</v>
      </c>
      <c r="G19" s="324"/>
      <c r="H19" s="324"/>
      <c r="I19" s="324"/>
      <c r="J19" s="324"/>
      <c r="K19" s="206"/>
    </row>
    <row r="20" spans="2:11" ht="15" customHeight="1">
      <c r="B20" s="209"/>
      <c r="C20" s="210"/>
      <c r="D20" s="210"/>
      <c r="E20" s="211" t="s">
        <v>549</v>
      </c>
      <c r="F20" s="324" t="s">
        <v>550</v>
      </c>
      <c r="G20" s="324"/>
      <c r="H20" s="324"/>
      <c r="I20" s="324"/>
      <c r="J20" s="324"/>
      <c r="K20" s="206"/>
    </row>
    <row r="21" spans="2:11" ht="15" customHeight="1">
      <c r="B21" s="209"/>
      <c r="C21" s="210"/>
      <c r="D21" s="210"/>
      <c r="E21" s="211" t="s">
        <v>551</v>
      </c>
      <c r="F21" s="324" t="s">
        <v>552</v>
      </c>
      <c r="G21" s="324"/>
      <c r="H21" s="324"/>
      <c r="I21" s="324"/>
      <c r="J21" s="324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24" t="s">
        <v>553</v>
      </c>
      <c r="D23" s="324"/>
      <c r="E23" s="324"/>
      <c r="F23" s="324"/>
      <c r="G23" s="324"/>
      <c r="H23" s="324"/>
      <c r="I23" s="324"/>
      <c r="J23" s="324"/>
      <c r="K23" s="206"/>
    </row>
    <row r="24" spans="2:11" ht="15" customHeight="1">
      <c r="B24" s="209"/>
      <c r="C24" s="324" t="s">
        <v>554</v>
      </c>
      <c r="D24" s="324"/>
      <c r="E24" s="324"/>
      <c r="F24" s="324"/>
      <c r="G24" s="324"/>
      <c r="H24" s="324"/>
      <c r="I24" s="324"/>
      <c r="J24" s="324"/>
      <c r="K24" s="206"/>
    </row>
    <row r="25" spans="2:11" ht="15" customHeight="1">
      <c r="B25" s="209"/>
      <c r="C25" s="208"/>
      <c r="D25" s="324" t="s">
        <v>555</v>
      </c>
      <c r="E25" s="324"/>
      <c r="F25" s="324"/>
      <c r="G25" s="324"/>
      <c r="H25" s="324"/>
      <c r="I25" s="324"/>
      <c r="J25" s="324"/>
      <c r="K25" s="206"/>
    </row>
    <row r="26" spans="2:11" ht="15" customHeight="1">
      <c r="B26" s="209"/>
      <c r="C26" s="210"/>
      <c r="D26" s="324" t="s">
        <v>556</v>
      </c>
      <c r="E26" s="324"/>
      <c r="F26" s="324"/>
      <c r="G26" s="324"/>
      <c r="H26" s="324"/>
      <c r="I26" s="324"/>
      <c r="J26" s="324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24" t="s">
        <v>557</v>
      </c>
      <c r="E28" s="324"/>
      <c r="F28" s="324"/>
      <c r="G28" s="324"/>
      <c r="H28" s="324"/>
      <c r="I28" s="324"/>
      <c r="J28" s="324"/>
      <c r="K28" s="206"/>
    </row>
    <row r="29" spans="2:11" ht="15" customHeight="1">
      <c r="B29" s="209"/>
      <c r="C29" s="210"/>
      <c r="D29" s="324" t="s">
        <v>558</v>
      </c>
      <c r="E29" s="324"/>
      <c r="F29" s="324"/>
      <c r="G29" s="324"/>
      <c r="H29" s="324"/>
      <c r="I29" s="324"/>
      <c r="J29" s="324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24" t="s">
        <v>559</v>
      </c>
      <c r="E31" s="324"/>
      <c r="F31" s="324"/>
      <c r="G31" s="324"/>
      <c r="H31" s="324"/>
      <c r="I31" s="324"/>
      <c r="J31" s="324"/>
      <c r="K31" s="206"/>
    </row>
    <row r="32" spans="2:11" ht="15" customHeight="1">
      <c r="B32" s="209"/>
      <c r="C32" s="210"/>
      <c r="D32" s="324" t="s">
        <v>560</v>
      </c>
      <c r="E32" s="324"/>
      <c r="F32" s="324"/>
      <c r="G32" s="324"/>
      <c r="H32" s="324"/>
      <c r="I32" s="324"/>
      <c r="J32" s="324"/>
      <c r="K32" s="206"/>
    </row>
    <row r="33" spans="2:11" ht="15" customHeight="1">
      <c r="B33" s="209"/>
      <c r="C33" s="210"/>
      <c r="D33" s="324" t="s">
        <v>561</v>
      </c>
      <c r="E33" s="324"/>
      <c r="F33" s="324"/>
      <c r="G33" s="324"/>
      <c r="H33" s="324"/>
      <c r="I33" s="324"/>
      <c r="J33" s="324"/>
      <c r="K33" s="206"/>
    </row>
    <row r="34" spans="2:11" ht="15" customHeight="1">
      <c r="B34" s="209"/>
      <c r="C34" s="210"/>
      <c r="D34" s="208"/>
      <c r="E34" s="212" t="s">
        <v>106</v>
      </c>
      <c r="F34" s="208"/>
      <c r="G34" s="324" t="s">
        <v>562</v>
      </c>
      <c r="H34" s="324"/>
      <c r="I34" s="324"/>
      <c r="J34" s="324"/>
      <c r="K34" s="206"/>
    </row>
    <row r="35" spans="2:11" ht="30.75" customHeight="1">
      <c r="B35" s="209"/>
      <c r="C35" s="210"/>
      <c r="D35" s="208"/>
      <c r="E35" s="212" t="s">
        <v>563</v>
      </c>
      <c r="F35" s="208"/>
      <c r="G35" s="324" t="s">
        <v>564</v>
      </c>
      <c r="H35" s="324"/>
      <c r="I35" s="324"/>
      <c r="J35" s="324"/>
      <c r="K35" s="206"/>
    </row>
    <row r="36" spans="2:11" ht="15" customHeight="1">
      <c r="B36" s="209"/>
      <c r="C36" s="210"/>
      <c r="D36" s="208"/>
      <c r="E36" s="212" t="s">
        <v>55</v>
      </c>
      <c r="F36" s="208"/>
      <c r="G36" s="324" t="s">
        <v>565</v>
      </c>
      <c r="H36" s="324"/>
      <c r="I36" s="324"/>
      <c r="J36" s="324"/>
      <c r="K36" s="206"/>
    </row>
    <row r="37" spans="2:11" ht="15" customHeight="1">
      <c r="B37" s="209"/>
      <c r="C37" s="210"/>
      <c r="D37" s="208"/>
      <c r="E37" s="212" t="s">
        <v>107</v>
      </c>
      <c r="F37" s="208"/>
      <c r="G37" s="324" t="s">
        <v>566</v>
      </c>
      <c r="H37" s="324"/>
      <c r="I37" s="324"/>
      <c r="J37" s="324"/>
      <c r="K37" s="206"/>
    </row>
    <row r="38" spans="2:11" ht="15" customHeight="1">
      <c r="B38" s="209"/>
      <c r="C38" s="210"/>
      <c r="D38" s="208"/>
      <c r="E38" s="212" t="s">
        <v>108</v>
      </c>
      <c r="F38" s="208"/>
      <c r="G38" s="324" t="s">
        <v>567</v>
      </c>
      <c r="H38" s="324"/>
      <c r="I38" s="324"/>
      <c r="J38" s="324"/>
      <c r="K38" s="206"/>
    </row>
    <row r="39" spans="2:11" ht="15" customHeight="1">
      <c r="B39" s="209"/>
      <c r="C39" s="210"/>
      <c r="D39" s="208"/>
      <c r="E39" s="212" t="s">
        <v>109</v>
      </c>
      <c r="F39" s="208"/>
      <c r="G39" s="324" t="s">
        <v>568</v>
      </c>
      <c r="H39" s="324"/>
      <c r="I39" s="324"/>
      <c r="J39" s="324"/>
      <c r="K39" s="206"/>
    </row>
    <row r="40" spans="2:11" ht="15" customHeight="1">
      <c r="B40" s="209"/>
      <c r="C40" s="210"/>
      <c r="D40" s="208"/>
      <c r="E40" s="212" t="s">
        <v>569</v>
      </c>
      <c r="F40" s="208"/>
      <c r="G40" s="324" t="s">
        <v>570</v>
      </c>
      <c r="H40" s="324"/>
      <c r="I40" s="324"/>
      <c r="J40" s="324"/>
      <c r="K40" s="206"/>
    </row>
    <row r="41" spans="2:11" ht="15" customHeight="1">
      <c r="B41" s="209"/>
      <c r="C41" s="210"/>
      <c r="D41" s="208"/>
      <c r="E41" s="212"/>
      <c r="F41" s="208"/>
      <c r="G41" s="324" t="s">
        <v>571</v>
      </c>
      <c r="H41" s="324"/>
      <c r="I41" s="324"/>
      <c r="J41" s="324"/>
      <c r="K41" s="206"/>
    </row>
    <row r="42" spans="2:11" ht="15" customHeight="1">
      <c r="B42" s="209"/>
      <c r="C42" s="210"/>
      <c r="D42" s="208"/>
      <c r="E42" s="212" t="s">
        <v>572</v>
      </c>
      <c r="F42" s="208"/>
      <c r="G42" s="324" t="s">
        <v>573</v>
      </c>
      <c r="H42" s="324"/>
      <c r="I42" s="324"/>
      <c r="J42" s="324"/>
      <c r="K42" s="206"/>
    </row>
    <row r="43" spans="2:11" ht="15" customHeight="1">
      <c r="B43" s="209"/>
      <c r="C43" s="210"/>
      <c r="D43" s="208"/>
      <c r="E43" s="212" t="s">
        <v>112</v>
      </c>
      <c r="F43" s="208"/>
      <c r="G43" s="324" t="s">
        <v>574</v>
      </c>
      <c r="H43" s="324"/>
      <c r="I43" s="324"/>
      <c r="J43" s="324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24" t="s">
        <v>575</v>
      </c>
      <c r="E45" s="324"/>
      <c r="F45" s="324"/>
      <c r="G45" s="324"/>
      <c r="H45" s="324"/>
      <c r="I45" s="324"/>
      <c r="J45" s="324"/>
      <c r="K45" s="206"/>
    </row>
    <row r="46" spans="2:11" ht="15" customHeight="1">
      <c r="B46" s="209"/>
      <c r="C46" s="210"/>
      <c r="D46" s="210"/>
      <c r="E46" s="324" t="s">
        <v>576</v>
      </c>
      <c r="F46" s="324"/>
      <c r="G46" s="324"/>
      <c r="H46" s="324"/>
      <c r="I46" s="324"/>
      <c r="J46" s="324"/>
      <c r="K46" s="206"/>
    </row>
    <row r="47" spans="2:11" ht="15" customHeight="1">
      <c r="B47" s="209"/>
      <c r="C47" s="210"/>
      <c r="D47" s="210"/>
      <c r="E47" s="324" t="s">
        <v>577</v>
      </c>
      <c r="F47" s="324"/>
      <c r="G47" s="324"/>
      <c r="H47" s="324"/>
      <c r="I47" s="324"/>
      <c r="J47" s="324"/>
      <c r="K47" s="206"/>
    </row>
    <row r="48" spans="2:11" ht="15" customHeight="1">
      <c r="B48" s="209"/>
      <c r="C48" s="210"/>
      <c r="D48" s="210"/>
      <c r="E48" s="324" t="s">
        <v>578</v>
      </c>
      <c r="F48" s="324"/>
      <c r="G48" s="324"/>
      <c r="H48" s="324"/>
      <c r="I48" s="324"/>
      <c r="J48" s="324"/>
      <c r="K48" s="206"/>
    </row>
    <row r="49" spans="2:11" ht="15" customHeight="1">
      <c r="B49" s="209"/>
      <c r="C49" s="210"/>
      <c r="D49" s="324" t="s">
        <v>579</v>
      </c>
      <c r="E49" s="324"/>
      <c r="F49" s="324"/>
      <c r="G49" s="324"/>
      <c r="H49" s="324"/>
      <c r="I49" s="324"/>
      <c r="J49" s="324"/>
      <c r="K49" s="206"/>
    </row>
    <row r="50" spans="2:11" ht="25.5" customHeight="1">
      <c r="B50" s="205"/>
      <c r="C50" s="327" t="s">
        <v>580</v>
      </c>
      <c r="D50" s="327"/>
      <c r="E50" s="327"/>
      <c r="F50" s="327"/>
      <c r="G50" s="327"/>
      <c r="H50" s="327"/>
      <c r="I50" s="327"/>
      <c r="J50" s="327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24" t="s">
        <v>581</v>
      </c>
      <c r="D52" s="324"/>
      <c r="E52" s="324"/>
      <c r="F52" s="324"/>
      <c r="G52" s="324"/>
      <c r="H52" s="324"/>
      <c r="I52" s="324"/>
      <c r="J52" s="324"/>
      <c r="K52" s="206"/>
    </row>
    <row r="53" spans="2:11" ht="15" customHeight="1">
      <c r="B53" s="205"/>
      <c r="C53" s="324" t="s">
        <v>582</v>
      </c>
      <c r="D53" s="324"/>
      <c r="E53" s="324"/>
      <c r="F53" s="324"/>
      <c r="G53" s="324"/>
      <c r="H53" s="324"/>
      <c r="I53" s="324"/>
      <c r="J53" s="324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24" t="s">
        <v>583</v>
      </c>
      <c r="D55" s="324"/>
      <c r="E55" s="324"/>
      <c r="F55" s="324"/>
      <c r="G55" s="324"/>
      <c r="H55" s="324"/>
      <c r="I55" s="324"/>
      <c r="J55" s="324"/>
      <c r="K55" s="206"/>
    </row>
    <row r="56" spans="2:11" ht="15" customHeight="1">
      <c r="B56" s="205"/>
      <c r="C56" s="210"/>
      <c r="D56" s="324" t="s">
        <v>584</v>
      </c>
      <c r="E56" s="324"/>
      <c r="F56" s="324"/>
      <c r="G56" s="324"/>
      <c r="H56" s="324"/>
      <c r="I56" s="324"/>
      <c r="J56" s="324"/>
      <c r="K56" s="206"/>
    </row>
    <row r="57" spans="2:11" ht="15" customHeight="1">
      <c r="B57" s="205"/>
      <c r="C57" s="210"/>
      <c r="D57" s="324" t="s">
        <v>585</v>
      </c>
      <c r="E57" s="324"/>
      <c r="F57" s="324"/>
      <c r="G57" s="324"/>
      <c r="H57" s="324"/>
      <c r="I57" s="324"/>
      <c r="J57" s="324"/>
      <c r="K57" s="206"/>
    </row>
    <row r="58" spans="2:11" ht="15" customHeight="1">
      <c r="B58" s="205"/>
      <c r="C58" s="210"/>
      <c r="D58" s="324" t="s">
        <v>586</v>
      </c>
      <c r="E58" s="324"/>
      <c r="F58" s="324"/>
      <c r="G58" s="324"/>
      <c r="H58" s="324"/>
      <c r="I58" s="324"/>
      <c r="J58" s="324"/>
      <c r="K58" s="206"/>
    </row>
    <row r="59" spans="2:11" ht="15" customHeight="1">
      <c r="B59" s="205"/>
      <c r="C59" s="210"/>
      <c r="D59" s="324" t="s">
        <v>587</v>
      </c>
      <c r="E59" s="324"/>
      <c r="F59" s="324"/>
      <c r="G59" s="324"/>
      <c r="H59" s="324"/>
      <c r="I59" s="324"/>
      <c r="J59" s="324"/>
      <c r="K59" s="206"/>
    </row>
    <row r="60" spans="2:11" ht="15" customHeight="1">
      <c r="B60" s="205"/>
      <c r="C60" s="210"/>
      <c r="D60" s="326" t="s">
        <v>588</v>
      </c>
      <c r="E60" s="326"/>
      <c r="F60" s="326"/>
      <c r="G60" s="326"/>
      <c r="H60" s="326"/>
      <c r="I60" s="326"/>
      <c r="J60" s="326"/>
      <c r="K60" s="206"/>
    </row>
    <row r="61" spans="2:11" ht="15" customHeight="1">
      <c r="B61" s="205"/>
      <c r="C61" s="210"/>
      <c r="D61" s="324" t="s">
        <v>589</v>
      </c>
      <c r="E61" s="324"/>
      <c r="F61" s="324"/>
      <c r="G61" s="324"/>
      <c r="H61" s="324"/>
      <c r="I61" s="324"/>
      <c r="J61" s="324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24" t="s">
        <v>590</v>
      </c>
      <c r="E63" s="324"/>
      <c r="F63" s="324"/>
      <c r="G63" s="324"/>
      <c r="H63" s="324"/>
      <c r="I63" s="324"/>
      <c r="J63" s="324"/>
      <c r="K63" s="206"/>
    </row>
    <row r="64" spans="2:11" ht="15" customHeight="1">
      <c r="B64" s="205"/>
      <c r="C64" s="210"/>
      <c r="D64" s="326" t="s">
        <v>591</v>
      </c>
      <c r="E64" s="326"/>
      <c r="F64" s="326"/>
      <c r="G64" s="326"/>
      <c r="H64" s="326"/>
      <c r="I64" s="326"/>
      <c r="J64" s="326"/>
      <c r="K64" s="206"/>
    </row>
    <row r="65" spans="2:11" ht="15" customHeight="1">
      <c r="B65" s="205"/>
      <c r="C65" s="210"/>
      <c r="D65" s="324" t="s">
        <v>592</v>
      </c>
      <c r="E65" s="324"/>
      <c r="F65" s="324"/>
      <c r="G65" s="324"/>
      <c r="H65" s="324"/>
      <c r="I65" s="324"/>
      <c r="J65" s="324"/>
      <c r="K65" s="206"/>
    </row>
    <row r="66" spans="2:11" ht="15" customHeight="1">
      <c r="B66" s="205"/>
      <c r="C66" s="210"/>
      <c r="D66" s="324" t="s">
        <v>593</v>
      </c>
      <c r="E66" s="324"/>
      <c r="F66" s="324"/>
      <c r="G66" s="324"/>
      <c r="H66" s="324"/>
      <c r="I66" s="324"/>
      <c r="J66" s="324"/>
      <c r="K66" s="206"/>
    </row>
    <row r="67" spans="2:11" ht="15" customHeight="1">
      <c r="B67" s="205"/>
      <c r="C67" s="210"/>
      <c r="D67" s="324" t="s">
        <v>594</v>
      </c>
      <c r="E67" s="324"/>
      <c r="F67" s="324"/>
      <c r="G67" s="324"/>
      <c r="H67" s="324"/>
      <c r="I67" s="324"/>
      <c r="J67" s="324"/>
      <c r="K67" s="206"/>
    </row>
    <row r="68" spans="2:11" ht="15" customHeight="1">
      <c r="B68" s="205"/>
      <c r="C68" s="210"/>
      <c r="D68" s="324" t="s">
        <v>595</v>
      </c>
      <c r="E68" s="324"/>
      <c r="F68" s="324"/>
      <c r="G68" s="324"/>
      <c r="H68" s="324"/>
      <c r="I68" s="324"/>
      <c r="J68" s="324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25" t="s">
        <v>533</v>
      </c>
      <c r="D73" s="325"/>
      <c r="E73" s="325"/>
      <c r="F73" s="325"/>
      <c r="G73" s="325"/>
      <c r="H73" s="325"/>
      <c r="I73" s="325"/>
      <c r="J73" s="325"/>
      <c r="K73" s="223"/>
    </row>
    <row r="74" spans="2:11" ht="17.25" customHeight="1">
      <c r="B74" s="222"/>
      <c r="C74" s="224" t="s">
        <v>596</v>
      </c>
      <c r="D74" s="224"/>
      <c r="E74" s="224"/>
      <c r="F74" s="224" t="s">
        <v>597</v>
      </c>
      <c r="G74" s="225"/>
      <c r="H74" s="224" t="s">
        <v>107</v>
      </c>
      <c r="I74" s="224" t="s">
        <v>59</v>
      </c>
      <c r="J74" s="224" t="s">
        <v>598</v>
      </c>
      <c r="K74" s="223"/>
    </row>
    <row r="75" spans="2:11" ht="17.25" customHeight="1">
      <c r="B75" s="222"/>
      <c r="C75" s="226" t="s">
        <v>599</v>
      </c>
      <c r="D75" s="226"/>
      <c r="E75" s="226"/>
      <c r="F75" s="227" t="s">
        <v>600</v>
      </c>
      <c r="G75" s="228"/>
      <c r="H75" s="226"/>
      <c r="I75" s="226"/>
      <c r="J75" s="226" t="s">
        <v>601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55</v>
      </c>
      <c r="D77" s="229"/>
      <c r="E77" s="229"/>
      <c r="F77" s="231" t="s">
        <v>602</v>
      </c>
      <c r="G77" s="230"/>
      <c r="H77" s="212" t="s">
        <v>603</v>
      </c>
      <c r="I77" s="212" t="s">
        <v>604</v>
      </c>
      <c r="J77" s="212">
        <v>20</v>
      </c>
      <c r="K77" s="223"/>
    </row>
    <row r="78" spans="2:11" ht="15" customHeight="1">
      <c r="B78" s="222"/>
      <c r="C78" s="212" t="s">
        <v>605</v>
      </c>
      <c r="D78" s="212"/>
      <c r="E78" s="212"/>
      <c r="F78" s="231" t="s">
        <v>602</v>
      </c>
      <c r="G78" s="230"/>
      <c r="H78" s="212" t="s">
        <v>606</v>
      </c>
      <c r="I78" s="212" t="s">
        <v>604</v>
      </c>
      <c r="J78" s="212">
        <v>120</v>
      </c>
      <c r="K78" s="223"/>
    </row>
    <row r="79" spans="2:11" ht="15" customHeight="1">
      <c r="B79" s="232"/>
      <c r="C79" s="212" t="s">
        <v>607</v>
      </c>
      <c r="D79" s="212"/>
      <c r="E79" s="212"/>
      <c r="F79" s="231" t="s">
        <v>608</v>
      </c>
      <c r="G79" s="230"/>
      <c r="H79" s="212" t="s">
        <v>609</v>
      </c>
      <c r="I79" s="212" t="s">
        <v>604</v>
      </c>
      <c r="J79" s="212">
        <v>50</v>
      </c>
      <c r="K79" s="223"/>
    </row>
    <row r="80" spans="2:11" ht="15" customHeight="1">
      <c r="B80" s="232"/>
      <c r="C80" s="212" t="s">
        <v>610</v>
      </c>
      <c r="D80" s="212"/>
      <c r="E80" s="212"/>
      <c r="F80" s="231" t="s">
        <v>602</v>
      </c>
      <c r="G80" s="230"/>
      <c r="H80" s="212" t="s">
        <v>611</v>
      </c>
      <c r="I80" s="212" t="s">
        <v>612</v>
      </c>
      <c r="J80" s="212"/>
      <c r="K80" s="223"/>
    </row>
    <row r="81" spans="2:11" ht="15" customHeight="1">
      <c r="B81" s="232"/>
      <c r="C81" s="233" t="s">
        <v>613</v>
      </c>
      <c r="D81" s="233"/>
      <c r="E81" s="233"/>
      <c r="F81" s="234" t="s">
        <v>608</v>
      </c>
      <c r="G81" s="233"/>
      <c r="H81" s="233" t="s">
        <v>614</v>
      </c>
      <c r="I81" s="233" t="s">
        <v>604</v>
      </c>
      <c r="J81" s="233">
        <v>15</v>
      </c>
      <c r="K81" s="223"/>
    </row>
    <row r="82" spans="2:11" ht="15" customHeight="1">
      <c r="B82" s="232"/>
      <c r="C82" s="233" t="s">
        <v>615</v>
      </c>
      <c r="D82" s="233"/>
      <c r="E82" s="233"/>
      <c r="F82" s="234" t="s">
        <v>608</v>
      </c>
      <c r="G82" s="233"/>
      <c r="H82" s="233" t="s">
        <v>616</v>
      </c>
      <c r="I82" s="233" t="s">
        <v>604</v>
      </c>
      <c r="J82" s="233">
        <v>15</v>
      </c>
      <c r="K82" s="223"/>
    </row>
    <row r="83" spans="2:11" ht="15" customHeight="1">
      <c r="B83" s="232"/>
      <c r="C83" s="233" t="s">
        <v>617</v>
      </c>
      <c r="D83" s="233"/>
      <c r="E83" s="233"/>
      <c r="F83" s="234" t="s">
        <v>608</v>
      </c>
      <c r="G83" s="233"/>
      <c r="H83" s="233" t="s">
        <v>618</v>
      </c>
      <c r="I83" s="233" t="s">
        <v>604</v>
      </c>
      <c r="J83" s="233">
        <v>20</v>
      </c>
      <c r="K83" s="223"/>
    </row>
    <row r="84" spans="2:11" ht="15" customHeight="1">
      <c r="B84" s="232"/>
      <c r="C84" s="233" t="s">
        <v>619</v>
      </c>
      <c r="D84" s="233"/>
      <c r="E84" s="233"/>
      <c r="F84" s="234" t="s">
        <v>608</v>
      </c>
      <c r="G84" s="233"/>
      <c r="H84" s="233" t="s">
        <v>620</v>
      </c>
      <c r="I84" s="233" t="s">
        <v>604</v>
      </c>
      <c r="J84" s="233">
        <v>20</v>
      </c>
      <c r="K84" s="223"/>
    </row>
    <row r="85" spans="2:11" ht="15" customHeight="1">
      <c r="B85" s="232"/>
      <c r="C85" s="212" t="s">
        <v>621</v>
      </c>
      <c r="D85" s="212"/>
      <c r="E85" s="212"/>
      <c r="F85" s="231" t="s">
        <v>608</v>
      </c>
      <c r="G85" s="230"/>
      <c r="H85" s="212" t="s">
        <v>622</v>
      </c>
      <c r="I85" s="212" t="s">
        <v>604</v>
      </c>
      <c r="J85" s="212">
        <v>50</v>
      </c>
      <c r="K85" s="223"/>
    </row>
    <row r="86" spans="2:11" ht="15" customHeight="1">
      <c r="B86" s="232"/>
      <c r="C86" s="212" t="s">
        <v>623</v>
      </c>
      <c r="D86" s="212"/>
      <c r="E86" s="212"/>
      <c r="F86" s="231" t="s">
        <v>608</v>
      </c>
      <c r="G86" s="230"/>
      <c r="H86" s="212" t="s">
        <v>624</v>
      </c>
      <c r="I86" s="212" t="s">
        <v>604</v>
      </c>
      <c r="J86" s="212">
        <v>20</v>
      </c>
      <c r="K86" s="223"/>
    </row>
    <row r="87" spans="2:11" ht="15" customHeight="1">
      <c r="B87" s="232"/>
      <c r="C87" s="212" t="s">
        <v>625</v>
      </c>
      <c r="D87" s="212"/>
      <c r="E87" s="212"/>
      <c r="F87" s="231" t="s">
        <v>608</v>
      </c>
      <c r="G87" s="230"/>
      <c r="H87" s="212" t="s">
        <v>626</v>
      </c>
      <c r="I87" s="212" t="s">
        <v>604</v>
      </c>
      <c r="J87" s="212">
        <v>20</v>
      </c>
      <c r="K87" s="223"/>
    </row>
    <row r="88" spans="2:11" ht="15" customHeight="1">
      <c r="B88" s="232"/>
      <c r="C88" s="212" t="s">
        <v>627</v>
      </c>
      <c r="D88" s="212"/>
      <c r="E88" s="212"/>
      <c r="F88" s="231" t="s">
        <v>608</v>
      </c>
      <c r="G88" s="230"/>
      <c r="H88" s="212" t="s">
        <v>628</v>
      </c>
      <c r="I88" s="212" t="s">
        <v>604</v>
      </c>
      <c r="J88" s="212">
        <v>50</v>
      </c>
      <c r="K88" s="223"/>
    </row>
    <row r="89" spans="2:11" ht="15" customHeight="1">
      <c r="B89" s="232"/>
      <c r="C89" s="212" t="s">
        <v>629</v>
      </c>
      <c r="D89" s="212"/>
      <c r="E89" s="212"/>
      <c r="F89" s="231" t="s">
        <v>608</v>
      </c>
      <c r="G89" s="230"/>
      <c r="H89" s="212" t="s">
        <v>629</v>
      </c>
      <c r="I89" s="212" t="s">
        <v>604</v>
      </c>
      <c r="J89" s="212">
        <v>50</v>
      </c>
      <c r="K89" s="223"/>
    </row>
    <row r="90" spans="2:11" ht="15" customHeight="1">
      <c r="B90" s="232"/>
      <c r="C90" s="212" t="s">
        <v>113</v>
      </c>
      <c r="D90" s="212"/>
      <c r="E90" s="212"/>
      <c r="F90" s="231" t="s">
        <v>608</v>
      </c>
      <c r="G90" s="230"/>
      <c r="H90" s="212" t="s">
        <v>630</v>
      </c>
      <c r="I90" s="212" t="s">
        <v>604</v>
      </c>
      <c r="J90" s="212">
        <v>255</v>
      </c>
      <c r="K90" s="223"/>
    </row>
    <row r="91" spans="2:11" ht="15" customHeight="1">
      <c r="B91" s="232"/>
      <c r="C91" s="212" t="s">
        <v>631</v>
      </c>
      <c r="D91" s="212"/>
      <c r="E91" s="212"/>
      <c r="F91" s="231" t="s">
        <v>602</v>
      </c>
      <c r="G91" s="230"/>
      <c r="H91" s="212" t="s">
        <v>632</v>
      </c>
      <c r="I91" s="212" t="s">
        <v>633</v>
      </c>
      <c r="J91" s="212"/>
      <c r="K91" s="223"/>
    </row>
    <row r="92" spans="2:11" ht="15" customHeight="1">
      <c r="B92" s="232"/>
      <c r="C92" s="212" t="s">
        <v>634</v>
      </c>
      <c r="D92" s="212"/>
      <c r="E92" s="212"/>
      <c r="F92" s="231" t="s">
        <v>602</v>
      </c>
      <c r="G92" s="230"/>
      <c r="H92" s="212" t="s">
        <v>635</v>
      </c>
      <c r="I92" s="212" t="s">
        <v>636</v>
      </c>
      <c r="J92" s="212"/>
      <c r="K92" s="223"/>
    </row>
    <row r="93" spans="2:11" ht="15" customHeight="1">
      <c r="B93" s="232"/>
      <c r="C93" s="212" t="s">
        <v>637</v>
      </c>
      <c r="D93" s="212"/>
      <c r="E93" s="212"/>
      <c r="F93" s="231" t="s">
        <v>602</v>
      </c>
      <c r="G93" s="230"/>
      <c r="H93" s="212" t="s">
        <v>637</v>
      </c>
      <c r="I93" s="212" t="s">
        <v>636</v>
      </c>
      <c r="J93" s="212"/>
      <c r="K93" s="223"/>
    </row>
    <row r="94" spans="2:11" ht="15" customHeight="1">
      <c r="B94" s="232"/>
      <c r="C94" s="212" t="s">
        <v>40</v>
      </c>
      <c r="D94" s="212"/>
      <c r="E94" s="212"/>
      <c r="F94" s="231" t="s">
        <v>602</v>
      </c>
      <c r="G94" s="230"/>
      <c r="H94" s="212" t="s">
        <v>638</v>
      </c>
      <c r="I94" s="212" t="s">
        <v>636</v>
      </c>
      <c r="J94" s="212"/>
      <c r="K94" s="223"/>
    </row>
    <row r="95" spans="2:11" ht="15" customHeight="1">
      <c r="B95" s="232"/>
      <c r="C95" s="212" t="s">
        <v>50</v>
      </c>
      <c r="D95" s="212"/>
      <c r="E95" s="212"/>
      <c r="F95" s="231" t="s">
        <v>602</v>
      </c>
      <c r="G95" s="230"/>
      <c r="H95" s="212" t="s">
        <v>639</v>
      </c>
      <c r="I95" s="212" t="s">
        <v>636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25" t="s">
        <v>640</v>
      </c>
      <c r="D100" s="325"/>
      <c r="E100" s="325"/>
      <c r="F100" s="325"/>
      <c r="G100" s="325"/>
      <c r="H100" s="325"/>
      <c r="I100" s="325"/>
      <c r="J100" s="325"/>
      <c r="K100" s="223"/>
    </row>
    <row r="101" spans="2:11" ht="17.25" customHeight="1">
      <c r="B101" s="222"/>
      <c r="C101" s="224" t="s">
        <v>596</v>
      </c>
      <c r="D101" s="224"/>
      <c r="E101" s="224"/>
      <c r="F101" s="224" t="s">
        <v>597</v>
      </c>
      <c r="G101" s="225"/>
      <c r="H101" s="224" t="s">
        <v>107</v>
      </c>
      <c r="I101" s="224" t="s">
        <v>59</v>
      </c>
      <c r="J101" s="224" t="s">
        <v>598</v>
      </c>
      <c r="K101" s="223"/>
    </row>
    <row r="102" spans="2:11" ht="17.25" customHeight="1">
      <c r="B102" s="222"/>
      <c r="C102" s="226" t="s">
        <v>599</v>
      </c>
      <c r="D102" s="226"/>
      <c r="E102" s="226"/>
      <c r="F102" s="227" t="s">
        <v>600</v>
      </c>
      <c r="G102" s="228"/>
      <c r="H102" s="226"/>
      <c r="I102" s="226"/>
      <c r="J102" s="226" t="s">
        <v>601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55</v>
      </c>
      <c r="D104" s="229"/>
      <c r="E104" s="229"/>
      <c r="F104" s="231" t="s">
        <v>602</v>
      </c>
      <c r="G104" s="240"/>
      <c r="H104" s="212" t="s">
        <v>641</v>
      </c>
      <c r="I104" s="212" t="s">
        <v>604</v>
      </c>
      <c r="J104" s="212">
        <v>20</v>
      </c>
      <c r="K104" s="223"/>
    </row>
    <row r="105" spans="2:11" ht="15" customHeight="1">
      <c r="B105" s="222"/>
      <c r="C105" s="212" t="s">
        <v>605</v>
      </c>
      <c r="D105" s="212"/>
      <c r="E105" s="212"/>
      <c r="F105" s="231" t="s">
        <v>602</v>
      </c>
      <c r="G105" s="212"/>
      <c r="H105" s="212" t="s">
        <v>641</v>
      </c>
      <c r="I105" s="212" t="s">
        <v>604</v>
      </c>
      <c r="J105" s="212">
        <v>120</v>
      </c>
      <c r="K105" s="223"/>
    </row>
    <row r="106" spans="2:11" ht="15" customHeight="1">
      <c r="B106" s="232"/>
      <c r="C106" s="212" t="s">
        <v>607</v>
      </c>
      <c r="D106" s="212"/>
      <c r="E106" s="212"/>
      <c r="F106" s="231" t="s">
        <v>608</v>
      </c>
      <c r="G106" s="212"/>
      <c r="H106" s="212" t="s">
        <v>641</v>
      </c>
      <c r="I106" s="212" t="s">
        <v>604</v>
      </c>
      <c r="J106" s="212">
        <v>50</v>
      </c>
      <c r="K106" s="223"/>
    </row>
    <row r="107" spans="2:11" ht="15" customHeight="1">
      <c r="B107" s="232"/>
      <c r="C107" s="212" t="s">
        <v>610</v>
      </c>
      <c r="D107" s="212"/>
      <c r="E107" s="212"/>
      <c r="F107" s="231" t="s">
        <v>602</v>
      </c>
      <c r="G107" s="212"/>
      <c r="H107" s="212" t="s">
        <v>641</v>
      </c>
      <c r="I107" s="212" t="s">
        <v>612</v>
      </c>
      <c r="J107" s="212"/>
      <c r="K107" s="223"/>
    </row>
    <row r="108" spans="2:11" ht="15" customHeight="1">
      <c r="B108" s="232"/>
      <c r="C108" s="212" t="s">
        <v>621</v>
      </c>
      <c r="D108" s="212"/>
      <c r="E108" s="212"/>
      <c r="F108" s="231" t="s">
        <v>608</v>
      </c>
      <c r="G108" s="212"/>
      <c r="H108" s="212" t="s">
        <v>641</v>
      </c>
      <c r="I108" s="212" t="s">
        <v>604</v>
      </c>
      <c r="J108" s="212">
        <v>50</v>
      </c>
      <c r="K108" s="223"/>
    </row>
    <row r="109" spans="2:11" ht="15" customHeight="1">
      <c r="B109" s="232"/>
      <c r="C109" s="212" t="s">
        <v>629</v>
      </c>
      <c r="D109" s="212"/>
      <c r="E109" s="212"/>
      <c r="F109" s="231" t="s">
        <v>608</v>
      </c>
      <c r="G109" s="212"/>
      <c r="H109" s="212" t="s">
        <v>641</v>
      </c>
      <c r="I109" s="212" t="s">
        <v>604</v>
      </c>
      <c r="J109" s="212">
        <v>50</v>
      </c>
      <c r="K109" s="223"/>
    </row>
    <row r="110" spans="2:11" ht="15" customHeight="1">
      <c r="B110" s="232"/>
      <c r="C110" s="212" t="s">
        <v>627</v>
      </c>
      <c r="D110" s="212"/>
      <c r="E110" s="212"/>
      <c r="F110" s="231" t="s">
        <v>608</v>
      </c>
      <c r="G110" s="212"/>
      <c r="H110" s="212" t="s">
        <v>641</v>
      </c>
      <c r="I110" s="212" t="s">
        <v>604</v>
      </c>
      <c r="J110" s="212">
        <v>50</v>
      </c>
      <c r="K110" s="223"/>
    </row>
    <row r="111" spans="2:11" ht="15" customHeight="1">
      <c r="B111" s="232"/>
      <c r="C111" s="212" t="s">
        <v>55</v>
      </c>
      <c r="D111" s="212"/>
      <c r="E111" s="212"/>
      <c r="F111" s="231" t="s">
        <v>602</v>
      </c>
      <c r="G111" s="212"/>
      <c r="H111" s="212" t="s">
        <v>642</v>
      </c>
      <c r="I111" s="212" t="s">
        <v>604</v>
      </c>
      <c r="J111" s="212">
        <v>20</v>
      </c>
      <c r="K111" s="223"/>
    </row>
    <row r="112" spans="2:11" ht="15" customHeight="1">
      <c r="B112" s="232"/>
      <c r="C112" s="212" t="s">
        <v>643</v>
      </c>
      <c r="D112" s="212"/>
      <c r="E112" s="212"/>
      <c r="F112" s="231" t="s">
        <v>602</v>
      </c>
      <c r="G112" s="212"/>
      <c r="H112" s="212" t="s">
        <v>644</v>
      </c>
      <c r="I112" s="212" t="s">
        <v>604</v>
      </c>
      <c r="J112" s="212">
        <v>120</v>
      </c>
      <c r="K112" s="223"/>
    </row>
    <row r="113" spans="2:11" ht="15" customHeight="1">
      <c r="B113" s="232"/>
      <c r="C113" s="212" t="s">
        <v>40</v>
      </c>
      <c r="D113" s="212"/>
      <c r="E113" s="212"/>
      <c r="F113" s="231" t="s">
        <v>602</v>
      </c>
      <c r="G113" s="212"/>
      <c r="H113" s="212" t="s">
        <v>645</v>
      </c>
      <c r="I113" s="212" t="s">
        <v>636</v>
      </c>
      <c r="J113" s="212"/>
      <c r="K113" s="223"/>
    </row>
    <row r="114" spans="2:11" ht="15" customHeight="1">
      <c r="B114" s="232"/>
      <c r="C114" s="212" t="s">
        <v>50</v>
      </c>
      <c r="D114" s="212"/>
      <c r="E114" s="212"/>
      <c r="F114" s="231" t="s">
        <v>602</v>
      </c>
      <c r="G114" s="212"/>
      <c r="H114" s="212" t="s">
        <v>646</v>
      </c>
      <c r="I114" s="212" t="s">
        <v>636</v>
      </c>
      <c r="J114" s="212"/>
      <c r="K114" s="223"/>
    </row>
    <row r="115" spans="2:11" ht="15" customHeight="1">
      <c r="B115" s="232"/>
      <c r="C115" s="212" t="s">
        <v>59</v>
      </c>
      <c r="D115" s="212"/>
      <c r="E115" s="212"/>
      <c r="F115" s="231" t="s">
        <v>602</v>
      </c>
      <c r="G115" s="212"/>
      <c r="H115" s="212" t="s">
        <v>647</v>
      </c>
      <c r="I115" s="212" t="s">
        <v>648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22" t="s">
        <v>649</v>
      </c>
      <c r="D120" s="322"/>
      <c r="E120" s="322"/>
      <c r="F120" s="322"/>
      <c r="G120" s="322"/>
      <c r="H120" s="322"/>
      <c r="I120" s="322"/>
      <c r="J120" s="322"/>
      <c r="K120" s="248"/>
    </row>
    <row r="121" spans="2:11" ht="17.25" customHeight="1">
      <c r="B121" s="249"/>
      <c r="C121" s="224" t="s">
        <v>596</v>
      </c>
      <c r="D121" s="224"/>
      <c r="E121" s="224"/>
      <c r="F121" s="224" t="s">
        <v>597</v>
      </c>
      <c r="G121" s="225"/>
      <c r="H121" s="224" t="s">
        <v>107</v>
      </c>
      <c r="I121" s="224" t="s">
        <v>59</v>
      </c>
      <c r="J121" s="224" t="s">
        <v>598</v>
      </c>
      <c r="K121" s="250"/>
    </row>
    <row r="122" spans="2:11" ht="17.25" customHeight="1">
      <c r="B122" s="249"/>
      <c r="C122" s="226" t="s">
        <v>599</v>
      </c>
      <c r="D122" s="226"/>
      <c r="E122" s="226"/>
      <c r="F122" s="227" t="s">
        <v>600</v>
      </c>
      <c r="G122" s="228"/>
      <c r="H122" s="226"/>
      <c r="I122" s="226"/>
      <c r="J122" s="226" t="s">
        <v>601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605</v>
      </c>
      <c r="D124" s="229"/>
      <c r="E124" s="229"/>
      <c r="F124" s="231" t="s">
        <v>602</v>
      </c>
      <c r="G124" s="212"/>
      <c r="H124" s="212" t="s">
        <v>641</v>
      </c>
      <c r="I124" s="212" t="s">
        <v>604</v>
      </c>
      <c r="J124" s="212">
        <v>120</v>
      </c>
      <c r="K124" s="253"/>
    </row>
    <row r="125" spans="2:11" ht="15" customHeight="1">
      <c r="B125" s="251"/>
      <c r="C125" s="212" t="s">
        <v>650</v>
      </c>
      <c r="D125" s="212"/>
      <c r="E125" s="212"/>
      <c r="F125" s="231" t="s">
        <v>602</v>
      </c>
      <c r="G125" s="212"/>
      <c r="H125" s="212" t="s">
        <v>651</v>
      </c>
      <c r="I125" s="212" t="s">
        <v>604</v>
      </c>
      <c r="J125" s="212" t="s">
        <v>652</v>
      </c>
      <c r="K125" s="253"/>
    </row>
    <row r="126" spans="2:11" ht="15" customHeight="1">
      <c r="B126" s="251"/>
      <c r="C126" s="212" t="s">
        <v>551</v>
      </c>
      <c r="D126" s="212"/>
      <c r="E126" s="212"/>
      <c r="F126" s="231" t="s">
        <v>602</v>
      </c>
      <c r="G126" s="212"/>
      <c r="H126" s="212" t="s">
        <v>653</v>
      </c>
      <c r="I126" s="212" t="s">
        <v>604</v>
      </c>
      <c r="J126" s="212" t="s">
        <v>652</v>
      </c>
      <c r="K126" s="253"/>
    </row>
    <row r="127" spans="2:11" ht="15" customHeight="1">
      <c r="B127" s="251"/>
      <c r="C127" s="212" t="s">
        <v>613</v>
      </c>
      <c r="D127" s="212"/>
      <c r="E127" s="212"/>
      <c r="F127" s="231" t="s">
        <v>608</v>
      </c>
      <c r="G127" s="212"/>
      <c r="H127" s="212" t="s">
        <v>614</v>
      </c>
      <c r="I127" s="212" t="s">
        <v>604</v>
      </c>
      <c r="J127" s="212">
        <v>15</v>
      </c>
      <c r="K127" s="253"/>
    </row>
    <row r="128" spans="2:11" ht="15" customHeight="1">
      <c r="B128" s="251"/>
      <c r="C128" s="233" t="s">
        <v>615</v>
      </c>
      <c r="D128" s="233"/>
      <c r="E128" s="233"/>
      <c r="F128" s="234" t="s">
        <v>608</v>
      </c>
      <c r="G128" s="233"/>
      <c r="H128" s="233" t="s">
        <v>616</v>
      </c>
      <c r="I128" s="233" t="s">
        <v>604</v>
      </c>
      <c r="J128" s="233">
        <v>15</v>
      </c>
      <c r="K128" s="253"/>
    </row>
    <row r="129" spans="2:11" ht="15" customHeight="1">
      <c r="B129" s="251"/>
      <c r="C129" s="233" t="s">
        <v>617</v>
      </c>
      <c r="D129" s="233"/>
      <c r="E129" s="233"/>
      <c r="F129" s="234" t="s">
        <v>608</v>
      </c>
      <c r="G129" s="233"/>
      <c r="H129" s="233" t="s">
        <v>618</v>
      </c>
      <c r="I129" s="233" t="s">
        <v>604</v>
      </c>
      <c r="J129" s="233">
        <v>20</v>
      </c>
      <c r="K129" s="253"/>
    </row>
    <row r="130" spans="2:11" ht="15" customHeight="1">
      <c r="B130" s="251"/>
      <c r="C130" s="233" t="s">
        <v>619</v>
      </c>
      <c r="D130" s="233"/>
      <c r="E130" s="233"/>
      <c r="F130" s="234" t="s">
        <v>608</v>
      </c>
      <c r="G130" s="233"/>
      <c r="H130" s="233" t="s">
        <v>620</v>
      </c>
      <c r="I130" s="233" t="s">
        <v>604</v>
      </c>
      <c r="J130" s="233">
        <v>20</v>
      </c>
      <c r="K130" s="253"/>
    </row>
    <row r="131" spans="2:11" ht="15" customHeight="1">
      <c r="B131" s="251"/>
      <c r="C131" s="212" t="s">
        <v>607</v>
      </c>
      <c r="D131" s="212"/>
      <c r="E131" s="212"/>
      <c r="F131" s="231" t="s">
        <v>608</v>
      </c>
      <c r="G131" s="212"/>
      <c r="H131" s="212" t="s">
        <v>641</v>
      </c>
      <c r="I131" s="212" t="s">
        <v>604</v>
      </c>
      <c r="J131" s="212">
        <v>50</v>
      </c>
      <c r="K131" s="253"/>
    </row>
    <row r="132" spans="2:11" ht="15" customHeight="1">
      <c r="B132" s="251"/>
      <c r="C132" s="212" t="s">
        <v>621</v>
      </c>
      <c r="D132" s="212"/>
      <c r="E132" s="212"/>
      <c r="F132" s="231" t="s">
        <v>608</v>
      </c>
      <c r="G132" s="212"/>
      <c r="H132" s="212" t="s">
        <v>641</v>
      </c>
      <c r="I132" s="212" t="s">
        <v>604</v>
      </c>
      <c r="J132" s="212">
        <v>50</v>
      </c>
      <c r="K132" s="253"/>
    </row>
    <row r="133" spans="2:11" ht="15" customHeight="1">
      <c r="B133" s="251"/>
      <c r="C133" s="212" t="s">
        <v>627</v>
      </c>
      <c r="D133" s="212"/>
      <c r="E133" s="212"/>
      <c r="F133" s="231" t="s">
        <v>608</v>
      </c>
      <c r="G133" s="212"/>
      <c r="H133" s="212" t="s">
        <v>641</v>
      </c>
      <c r="I133" s="212" t="s">
        <v>604</v>
      </c>
      <c r="J133" s="212">
        <v>50</v>
      </c>
      <c r="K133" s="253"/>
    </row>
    <row r="134" spans="2:11" ht="15" customHeight="1">
      <c r="B134" s="251"/>
      <c r="C134" s="212" t="s">
        <v>629</v>
      </c>
      <c r="D134" s="212"/>
      <c r="E134" s="212"/>
      <c r="F134" s="231" t="s">
        <v>608</v>
      </c>
      <c r="G134" s="212"/>
      <c r="H134" s="212" t="s">
        <v>641</v>
      </c>
      <c r="I134" s="212" t="s">
        <v>604</v>
      </c>
      <c r="J134" s="212">
        <v>50</v>
      </c>
      <c r="K134" s="253"/>
    </row>
    <row r="135" spans="2:11" ht="15" customHeight="1">
      <c r="B135" s="251"/>
      <c r="C135" s="212" t="s">
        <v>113</v>
      </c>
      <c r="D135" s="212"/>
      <c r="E135" s="212"/>
      <c r="F135" s="231" t="s">
        <v>608</v>
      </c>
      <c r="G135" s="212"/>
      <c r="H135" s="212" t="s">
        <v>654</v>
      </c>
      <c r="I135" s="212" t="s">
        <v>604</v>
      </c>
      <c r="J135" s="212">
        <v>255</v>
      </c>
      <c r="K135" s="253"/>
    </row>
    <row r="136" spans="2:11" ht="15" customHeight="1">
      <c r="B136" s="251"/>
      <c r="C136" s="212" t="s">
        <v>631</v>
      </c>
      <c r="D136" s="212"/>
      <c r="E136" s="212"/>
      <c r="F136" s="231" t="s">
        <v>602</v>
      </c>
      <c r="G136" s="212"/>
      <c r="H136" s="212" t="s">
        <v>655</v>
      </c>
      <c r="I136" s="212" t="s">
        <v>633</v>
      </c>
      <c r="J136" s="212"/>
      <c r="K136" s="253"/>
    </row>
    <row r="137" spans="2:11" ht="15" customHeight="1">
      <c r="B137" s="251"/>
      <c r="C137" s="212" t="s">
        <v>634</v>
      </c>
      <c r="D137" s="212"/>
      <c r="E137" s="212"/>
      <c r="F137" s="231" t="s">
        <v>602</v>
      </c>
      <c r="G137" s="212"/>
      <c r="H137" s="212" t="s">
        <v>656</v>
      </c>
      <c r="I137" s="212" t="s">
        <v>636</v>
      </c>
      <c r="J137" s="212"/>
      <c r="K137" s="253"/>
    </row>
    <row r="138" spans="2:11" ht="15" customHeight="1">
      <c r="B138" s="251"/>
      <c r="C138" s="212" t="s">
        <v>637</v>
      </c>
      <c r="D138" s="212"/>
      <c r="E138" s="212"/>
      <c r="F138" s="231" t="s">
        <v>602</v>
      </c>
      <c r="G138" s="212"/>
      <c r="H138" s="212" t="s">
        <v>637</v>
      </c>
      <c r="I138" s="212" t="s">
        <v>636</v>
      </c>
      <c r="J138" s="212"/>
      <c r="K138" s="253"/>
    </row>
    <row r="139" spans="2:11" ht="15" customHeight="1">
      <c r="B139" s="251"/>
      <c r="C139" s="212" t="s">
        <v>40</v>
      </c>
      <c r="D139" s="212"/>
      <c r="E139" s="212"/>
      <c r="F139" s="231" t="s">
        <v>602</v>
      </c>
      <c r="G139" s="212"/>
      <c r="H139" s="212" t="s">
        <v>657</v>
      </c>
      <c r="I139" s="212" t="s">
        <v>636</v>
      </c>
      <c r="J139" s="212"/>
      <c r="K139" s="253"/>
    </row>
    <row r="140" spans="2:11" ht="15" customHeight="1">
      <c r="B140" s="251"/>
      <c r="C140" s="212" t="s">
        <v>658</v>
      </c>
      <c r="D140" s="212"/>
      <c r="E140" s="212"/>
      <c r="F140" s="231" t="s">
        <v>602</v>
      </c>
      <c r="G140" s="212"/>
      <c r="H140" s="212" t="s">
        <v>659</v>
      </c>
      <c r="I140" s="212" t="s">
        <v>636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25" t="s">
        <v>660</v>
      </c>
      <c r="D145" s="325"/>
      <c r="E145" s="325"/>
      <c r="F145" s="325"/>
      <c r="G145" s="325"/>
      <c r="H145" s="325"/>
      <c r="I145" s="325"/>
      <c r="J145" s="325"/>
      <c r="K145" s="223"/>
    </row>
    <row r="146" spans="2:11" ht="17.25" customHeight="1">
      <c r="B146" s="222"/>
      <c r="C146" s="224" t="s">
        <v>596</v>
      </c>
      <c r="D146" s="224"/>
      <c r="E146" s="224"/>
      <c r="F146" s="224" t="s">
        <v>597</v>
      </c>
      <c r="G146" s="225"/>
      <c r="H146" s="224" t="s">
        <v>107</v>
      </c>
      <c r="I146" s="224" t="s">
        <v>59</v>
      </c>
      <c r="J146" s="224" t="s">
        <v>598</v>
      </c>
      <c r="K146" s="223"/>
    </row>
    <row r="147" spans="2:11" ht="17.25" customHeight="1">
      <c r="B147" s="222"/>
      <c r="C147" s="226" t="s">
        <v>599</v>
      </c>
      <c r="D147" s="226"/>
      <c r="E147" s="226"/>
      <c r="F147" s="227" t="s">
        <v>600</v>
      </c>
      <c r="G147" s="228"/>
      <c r="H147" s="226"/>
      <c r="I147" s="226"/>
      <c r="J147" s="226" t="s">
        <v>601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605</v>
      </c>
      <c r="D149" s="212"/>
      <c r="E149" s="212"/>
      <c r="F149" s="258" t="s">
        <v>602</v>
      </c>
      <c r="G149" s="212"/>
      <c r="H149" s="257" t="s">
        <v>641</v>
      </c>
      <c r="I149" s="257" t="s">
        <v>604</v>
      </c>
      <c r="J149" s="257">
        <v>120</v>
      </c>
      <c r="K149" s="253"/>
    </row>
    <row r="150" spans="2:11" ht="15" customHeight="1">
      <c r="B150" s="232"/>
      <c r="C150" s="257" t="s">
        <v>650</v>
      </c>
      <c r="D150" s="212"/>
      <c r="E150" s="212"/>
      <c r="F150" s="258" t="s">
        <v>602</v>
      </c>
      <c r="G150" s="212"/>
      <c r="H150" s="257" t="s">
        <v>661</v>
      </c>
      <c r="I150" s="257" t="s">
        <v>604</v>
      </c>
      <c r="J150" s="257" t="s">
        <v>652</v>
      </c>
      <c r="K150" s="253"/>
    </row>
    <row r="151" spans="2:11" ht="15" customHeight="1">
      <c r="B151" s="232"/>
      <c r="C151" s="257" t="s">
        <v>551</v>
      </c>
      <c r="D151" s="212"/>
      <c r="E151" s="212"/>
      <c r="F151" s="258" t="s">
        <v>602</v>
      </c>
      <c r="G151" s="212"/>
      <c r="H151" s="257" t="s">
        <v>662</v>
      </c>
      <c r="I151" s="257" t="s">
        <v>604</v>
      </c>
      <c r="J151" s="257" t="s">
        <v>652</v>
      </c>
      <c r="K151" s="253"/>
    </row>
    <row r="152" spans="2:11" ht="15" customHeight="1">
      <c r="B152" s="232"/>
      <c r="C152" s="257" t="s">
        <v>607</v>
      </c>
      <c r="D152" s="212"/>
      <c r="E152" s="212"/>
      <c r="F152" s="258" t="s">
        <v>608</v>
      </c>
      <c r="G152" s="212"/>
      <c r="H152" s="257" t="s">
        <v>641</v>
      </c>
      <c r="I152" s="257" t="s">
        <v>604</v>
      </c>
      <c r="J152" s="257">
        <v>50</v>
      </c>
      <c r="K152" s="253"/>
    </row>
    <row r="153" spans="2:11" ht="15" customHeight="1">
      <c r="B153" s="232"/>
      <c r="C153" s="257" t="s">
        <v>610</v>
      </c>
      <c r="D153" s="212"/>
      <c r="E153" s="212"/>
      <c r="F153" s="258" t="s">
        <v>602</v>
      </c>
      <c r="G153" s="212"/>
      <c r="H153" s="257" t="s">
        <v>641</v>
      </c>
      <c r="I153" s="257" t="s">
        <v>612</v>
      </c>
      <c r="J153" s="257"/>
      <c r="K153" s="253"/>
    </row>
    <row r="154" spans="2:11" ht="15" customHeight="1">
      <c r="B154" s="232"/>
      <c r="C154" s="257" t="s">
        <v>621</v>
      </c>
      <c r="D154" s="212"/>
      <c r="E154" s="212"/>
      <c r="F154" s="258" t="s">
        <v>608</v>
      </c>
      <c r="G154" s="212"/>
      <c r="H154" s="257" t="s">
        <v>641</v>
      </c>
      <c r="I154" s="257" t="s">
        <v>604</v>
      </c>
      <c r="J154" s="257">
        <v>50</v>
      </c>
      <c r="K154" s="253"/>
    </row>
    <row r="155" spans="2:11" ht="15" customHeight="1">
      <c r="B155" s="232"/>
      <c r="C155" s="257" t="s">
        <v>629</v>
      </c>
      <c r="D155" s="212"/>
      <c r="E155" s="212"/>
      <c r="F155" s="258" t="s">
        <v>608</v>
      </c>
      <c r="G155" s="212"/>
      <c r="H155" s="257" t="s">
        <v>641</v>
      </c>
      <c r="I155" s="257" t="s">
        <v>604</v>
      </c>
      <c r="J155" s="257">
        <v>50</v>
      </c>
      <c r="K155" s="253"/>
    </row>
    <row r="156" spans="2:11" ht="15" customHeight="1">
      <c r="B156" s="232"/>
      <c r="C156" s="257" t="s">
        <v>627</v>
      </c>
      <c r="D156" s="212"/>
      <c r="E156" s="212"/>
      <c r="F156" s="258" t="s">
        <v>608</v>
      </c>
      <c r="G156" s="212"/>
      <c r="H156" s="257" t="s">
        <v>641</v>
      </c>
      <c r="I156" s="257" t="s">
        <v>604</v>
      </c>
      <c r="J156" s="257">
        <v>50</v>
      </c>
      <c r="K156" s="253"/>
    </row>
    <row r="157" spans="2:11" ht="15" customHeight="1">
      <c r="B157" s="232"/>
      <c r="C157" s="257" t="s">
        <v>92</v>
      </c>
      <c r="D157" s="212"/>
      <c r="E157" s="212"/>
      <c r="F157" s="258" t="s">
        <v>602</v>
      </c>
      <c r="G157" s="212"/>
      <c r="H157" s="257" t="s">
        <v>663</v>
      </c>
      <c r="I157" s="257" t="s">
        <v>604</v>
      </c>
      <c r="J157" s="257" t="s">
        <v>664</v>
      </c>
      <c r="K157" s="253"/>
    </row>
    <row r="158" spans="2:11" ht="15" customHeight="1">
      <c r="B158" s="232"/>
      <c r="C158" s="257" t="s">
        <v>665</v>
      </c>
      <c r="D158" s="212"/>
      <c r="E158" s="212"/>
      <c r="F158" s="258" t="s">
        <v>602</v>
      </c>
      <c r="G158" s="212"/>
      <c r="H158" s="257" t="s">
        <v>666</v>
      </c>
      <c r="I158" s="257" t="s">
        <v>636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199"/>
      <c r="C162" s="200"/>
      <c r="D162" s="200"/>
      <c r="E162" s="200"/>
      <c r="F162" s="200"/>
      <c r="G162" s="200"/>
      <c r="H162" s="200"/>
      <c r="I162" s="200"/>
      <c r="J162" s="200"/>
      <c r="K162" s="201"/>
    </row>
    <row r="163" spans="2:11" ht="45" customHeight="1">
      <c r="B163" s="202"/>
      <c r="C163" s="322" t="s">
        <v>667</v>
      </c>
      <c r="D163" s="322"/>
      <c r="E163" s="322"/>
      <c r="F163" s="322"/>
      <c r="G163" s="322"/>
      <c r="H163" s="322"/>
      <c r="I163" s="322"/>
      <c r="J163" s="322"/>
      <c r="K163" s="203"/>
    </row>
    <row r="164" spans="2:11" ht="17.25" customHeight="1">
      <c r="B164" s="202"/>
      <c r="C164" s="224" t="s">
        <v>596</v>
      </c>
      <c r="D164" s="224"/>
      <c r="E164" s="224"/>
      <c r="F164" s="224" t="s">
        <v>597</v>
      </c>
      <c r="G164" s="261"/>
      <c r="H164" s="262" t="s">
        <v>107</v>
      </c>
      <c r="I164" s="262" t="s">
        <v>59</v>
      </c>
      <c r="J164" s="224" t="s">
        <v>598</v>
      </c>
      <c r="K164" s="203"/>
    </row>
    <row r="165" spans="2:11" ht="17.25" customHeight="1">
      <c r="B165" s="205"/>
      <c r="C165" s="226" t="s">
        <v>599</v>
      </c>
      <c r="D165" s="226"/>
      <c r="E165" s="226"/>
      <c r="F165" s="227" t="s">
        <v>600</v>
      </c>
      <c r="G165" s="263"/>
      <c r="H165" s="264"/>
      <c r="I165" s="264"/>
      <c r="J165" s="226" t="s">
        <v>601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605</v>
      </c>
      <c r="D167" s="212"/>
      <c r="E167" s="212"/>
      <c r="F167" s="231" t="s">
        <v>602</v>
      </c>
      <c r="G167" s="212"/>
      <c r="H167" s="212" t="s">
        <v>641</v>
      </c>
      <c r="I167" s="212" t="s">
        <v>604</v>
      </c>
      <c r="J167" s="212">
        <v>120</v>
      </c>
      <c r="K167" s="253"/>
    </row>
    <row r="168" spans="2:11" ht="15" customHeight="1">
      <c r="B168" s="232"/>
      <c r="C168" s="212" t="s">
        <v>650</v>
      </c>
      <c r="D168" s="212"/>
      <c r="E168" s="212"/>
      <c r="F168" s="231" t="s">
        <v>602</v>
      </c>
      <c r="G168" s="212"/>
      <c r="H168" s="212" t="s">
        <v>651</v>
      </c>
      <c r="I168" s="212" t="s">
        <v>604</v>
      </c>
      <c r="J168" s="212" t="s">
        <v>652</v>
      </c>
      <c r="K168" s="253"/>
    </row>
    <row r="169" spans="2:11" ht="15" customHeight="1">
      <c r="B169" s="232"/>
      <c r="C169" s="212" t="s">
        <v>551</v>
      </c>
      <c r="D169" s="212"/>
      <c r="E169" s="212"/>
      <c r="F169" s="231" t="s">
        <v>602</v>
      </c>
      <c r="G169" s="212"/>
      <c r="H169" s="212" t="s">
        <v>668</v>
      </c>
      <c r="I169" s="212" t="s">
        <v>604</v>
      </c>
      <c r="J169" s="212" t="s">
        <v>652</v>
      </c>
      <c r="K169" s="253"/>
    </row>
    <row r="170" spans="2:11" ht="15" customHeight="1">
      <c r="B170" s="232"/>
      <c r="C170" s="212" t="s">
        <v>607</v>
      </c>
      <c r="D170" s="212"/>
      <c r="E170" s="212"/>
      <c r="F170" s="231" t="s">
        <v>608</v>
      </c>
      <c r="G170" s="212"/>
      <c r="H170" s="212" t="s">
        <v>668</v>
      </c>
      <c r="I170" s="212" t="s">
        <v>604</v>
      </c>
      <c r="J170" s="212">
        <v>50</v>
      </c>
      <c r="K170" s="253"/>
    </row>
    <row r="171" spans="2:11" ht="15" customHeight="1">
      <c r="B171" s="232"/>
      <c r="C171" s="212" t="s">
        <v>610</v>
      </c>
      <c r="D171" s="212"/>
      <c r="E171" s="212"/>
      <c r="F171" s="231" t="s">
        <v>602</v>
      </c>
      <c r="G171" s="212"/>
      <c r="H171" s="212" t="s">
        <v>668</v>
      </c>
      <c r="I171" s="212" t="s">
        <v>612</v>
      </c>
      <c r="J171" s="212"/>
      <c r="K171" s="253"/>
    </row>
    <row r="172" spans="2:11" ht="15" customHeight="1">
      <c r="B172" s="232"/>
      <c r="C172" s="212" t="s">
        <v>621</v>
      </c>
      <c r="D172" s="212"/>
      <c r="E172" s="212"/>
      <c r="F172" s="231" t="s">
        <v>608</v>
      </c>
      <c r="G172" s="212"/>
      <c r="H172" s="212" t="s">
        <v>668</v>
      </c>
      <c r="I172" s="212" t="s">
        <v>604</v>
      </c>
      <c r="J172" s="212">
        <v>50</v>
      </c>
      <c r="K172" s="253"/>
    </row>
    <row r="173" spans="2:11" ht="15" customHeight="1">
      <c r="B173" s="232"/>
      <c r="C173" s="212" t="s">
        <v>629</v>
      </c>
      <c r="D173" s="212"/>
      <c r="E173" s="212"/>
      <c r="F173" s="231" t="s">
        <v>608</v>
      </c>
      <c r="G173" s="212"/>
      <c r="H173" s="212" t="s">
        <v>668</v>
      </c>
      <c r="I173" s="212" t="s">
        <v>604</v>
      </c>
      <c r="J173" s="212">
        <v>50</v>
      </c>
      <c r="K173" s="253"/>
    </row>
    <row r="174" spans="2:11" ht="15" customHeight="1">
      <c r="B174" s="232"/>
      <c r="C174" s="212" t="s">
        <v>627</v>
      </c>
      <c r="D174" s="212"/>
      <c r="E174" s="212"/>
      <c r="F174" s="231" t="s">
        <v>608</v>
      </c>
      <c r="G174" s="212"/>
      <c r="H174" s="212" t="s">
        <v>668</v>
      </c>
      <c r="I174" s="212" t="s">
        <v>604</v>
      </c>
      <c r="J174" s="212">
        <v>50</v>
      </c>
      <c r="K174" s="253"/>
    </row>
    <row r="175" spans="2:11" ht="15" customHeight="1">
      <c r="B175" s="232"/>
      <c r="C175" s="212" t="s">
        <v>106</v>
      </c>
      <c r="D175" s="212"/>
      <c r="E175" s="212"/>
      <c r="F175" s="231" t="s">
        <v>602</v>
      </c>
      <c r="G175" s="212"/>
      <c r="H175" s="212" t="s">
        <v>669</v>
      </c>
      <c r="I175" s="212" t="s">
        <v>670</v>
      </c>
      <c r="J175" s="212"/>
      <c r="K175" s="253"/>
    </row>
    <row r="176" spans="2:11" ht="15" customHeight="1">
      <c r="B176" s="232"/>
      <c r="C176" s="212" t="s">
        <v>59</v>
      </c>
      <c r="D176" s="212"/>
      <c r="E176" s="212"/>
      <c r="F176" s="231" t="s">
        <v>602</v>
      </c>
      <c r="G176" s="212"/>
      <c r="H176" s="212" t="s">
        <v>671</v>
      </c>
      <c r="I176" s="212" t="s">
        <v>672</v>
      </c>
      <c r="J176" s="212">
        <v>1</v>
      </c>
      <c r="K176" s="253"/>
    </row>
    <row r="177" spans="2:11" ht="15" customHeight="1">
      <c r="B177" s="232"/>
      <c r="C177" s="212" t="s">
        <v>55</v>
      </c>
      <c r="D177" s="212"/>
      <c r="E177" s="212"/>
      <c r="F177" s="231" t="s">
        <v>602</v>
      </c>
      <c r="G177" s="212"/>
      <c r="H177" s="212" t="s">
        <v>673</v>
      </c>
      <c r="I177" s="212" t="s">
        <v>604</v>
      </c>
      <c r="J177" s="212">
        <v>20</v>
      </c>
      <c r="K177" s="253"/>
    </row>
    <row r="178" spans="2:11" ht="15" customHeight="1">
      <c r="B178" s="232"/>
      <c r="C178" s="212" t="s">
        <v>107</v>
      </c>
      <c r="D178" s="212"/>
      <c r="E178" s="212"/>
      <c r="F178" s="231" t="s">
        <v>602</v>
      </c>
      <c r="G178" s="212"/>
      <c r="H178" s="212" t="s">
        <v>674</v>
      </c>
      <c r="I178" s="212" t="s">
        <v>604</v>
      </c>
      <c r="J178" s="212">
        <v>255</v>
      </c>
      <c r="K178" s="253"/>
    </row>
    <row r="179" spans="2:11" ht="15" customHeight="1">
      <c r="B179" s="232"/>
      <c r="C179" s="212" t="s">
        <v>108</v>
      </c>
      <c r="D179" s="212"/>
      <c r="E179" s="212"/>
      <c r="F179" s="231" t="s">
        <v>602</v>
      </c>
      <c r="G179" s="212"/>
      <c r="H179" s="212" t="s">
        <v>567</v>
      </c>
      <c r="I179" s="212" t="s">
        <v>604</v>
      </c>
      <c r="J179" s="212">
        <v>10</v>
      </c>
      <c r="K179" s="253"/>
    </row>
    <row r="180" spans="2:11" ht="15" customHeight="1">
      <c r="B180" s="232"/>
      <c r="C180" s="212" t="s">
        <v>109</v>
      </c>
      <c r="D180" s="212"/>
      <c r="E180" s="212"/>
      <c r="F180" s="231" t="s">
        <v>602</v>
      </c>
      <c r="G180" s="212"/>
      <c r="H180" s="212" t="s">
        <v>675</v>
      </c>
      <c r="I180" s="212" t="s">
        <v>636</v>
      </c>
      <c r="J180" s="212"/>
      <c r="K180" s="253"/>
    </row>
    <row r="181" spans="2:11" ht="15" customHeight="1">
      <c r="B181" s="232"/>
      <c r="C181" s="212" t="s">
        <v>676</v>
      </c>
      <c r="D181" s="212"/>
      <c r="E181" s="212"/>
      <c r="F181" s="231" t="s">
        <v>602</v>
      </c>
      <c r="G181" s="212"/>
      <c r="H181" s="212" t="s">
        <v>677</v>
      </c>
      <c r="I181" s="212" t="s">
        <v>636</v>
      </c>
      <c r="J181" s="212"/>
      <c r="K181" s="253"/>
    </row>
    <row r="182" spans="2:11" ht="15" customHeight="1">
      <c r="B182" s="232"/>
      <c r="C182" s="212" t="s">
        <v>665</v>
      </c>
      <c r="D182" s="212"/>
      <c r="E182" s="212"/>
      <c r="F182" s="231" t="s">
        <v>602</v>
      </c>
      <c r="G182" s="212"/>
      <c r="H182" s="212" t="s">
        <v>678</v>
      </c>
      <c r="I182" s="212" t="s">
        <v>636</v>
      </c>
      <c r="J182" s="212"/>
      <c r="K182" s="253"/>
    </row>
    <row r="183" spans="2:11" ht="15" customHeight="1">
      <c r="B183" s="232"/>
      <c r="C183" s="212" t="s">
        <v>112</v>
      </c>
      <c r="D183" s="212"/>
      <c r="E183" s="212"/>
      <c r="F183" s="231" t="s">
        <v>608</v>
      </c>
      <c r="G183" s="212"/>
      <c r="H183" s="212" t="s">
        <v>679</v>
      </c>
      <c r="I183" s="212" t="s">
        <v>604</v>
      </c>
      <c r="J183" s="212">
        <v>50</v>
      </c>
      <c r="K183" s="253"/>
    </row>
    <row r="184" spans="2:11" ht="15" customHeight="1">
      <c r="B184" s="232"/>
      <c r="C184" s="212" t="s">
        <v>680</v>
      </c>
      <c r="D184" s="212"/>
      <c r="E184" s="212"/>
      <c r="F184" s="231" t="s">
        <v>608</v>
      </c>
      <c r="G184" s="212"/>
      <c r="H184" s="212" t="s">
        <v>681</v>
      </c>
      <c r="I184" s="212" t="s">
        <v>682</v>
      </c>
      <c r="J184" s="212"/>
      <c r="K184" s="253"/>
    </row>
    <row r="185" spans="2:11" ht="15" customHeight="1">
      <c r="B185" s="232"/>
      <c r="C185" s="212" t="s">
        <v>683</v>
      </c>
      <c r="D185" s="212"/>
      <c r="E185" s="212"/>
      <c r="F185" s="231" t="s">
        <v>608</v>
      </c>
      <c r="G185" s="212"/>
      <c r="H185" s="212" t="s">
        <v>684</v>
      </c>
      <c r="I185" s="212" t="s">
        <v>682</v>
      </c>
      <c r="J185" s="212"/>
      <c r="K185" s="253"/>
    </row>
    <row r="186" spans="2:11" ht="15" customHeight="1">
      <c r="B186" s="232"/>
      <c r="C186" s="212" t="s">
        <v>685</v>
      </c>
      <c r="D186" s="212"/>
      <c r="E186" s="212"/>
      <c r="F186" s="231" t="s">
        <v>608</v>
      </c>
      <c r="G186" s="212"/>
      <c r="H186" s="212" t="s">
        <v>686</v>
      </c>
      <c r="I186" s="212" t="s">
        <v>682</v>
      </c>
      <c r="J186" s="212"/>
      <c r="K186" s="253"/>
    </row>
    <row r="187" spans="2:11" ht="15" customHeight="1">
      <c r="B187" s="232"/>
      <c r="C187" s="265" t="s">
        <v>687</v>
      </c>
      <c r="D187" s="212"/>
      <c r="E187" s="212"/>
      <c r="F187" s="231" t="s">
        <v>608</v>
      </c>
      <c r="G187" s="212"/>
      <c r="H187" s="212" t="s">
        <v>688</v>
      </c>
      <c r="I187" s="212" t="s">
        <v>689</v>
      </c>
      <c r="J187" s="266" t="s">
        <v>690</v>
      </c>
      <c r="K187" s="253"/>
    </row>
    <row r="188" spans="2:11" ht="15" customHeight="1">
      <c r="B188" s="259"/>
      <c r="C188" s="267"/>
      <c r="D188" s="241"/>
      <c r="E188" s="241"/>
      <c r="F188" s="241"/>
      <c r="G188" s="241"/>
      <c r="H188" s="241"/>
      <c r="I188" s="241"/>
      <c r="J188" s="241"/>
      <c r="K188" s="260"/>
    </row>
    <row r="189" spans="2:11" ht="18.75" customHeight="1">
      <c r="B189" s="268"/>
      <c r="C189" s="269"/>
      <c r="D189" s="269"/>
      <c r="E189" s="269"/>
      <c r="F189" s="270"/>
      <c r="G189" s="212"/>
      <c r="H189" s="212"/>
      <c r="I189" s="212"/>
      <c r="J189" s="212"/>
      <c r="K189" s="208"/>
    </row>
    <row r="190" spans="2:11" ht="18.75" customHeight="1">
      <c r="B190" s="208"/>
      <c r="C190" s="212"/>
      <c r="D190" s="212"/>
      <c r="E190" s="212"/>
      <c r="F190" s="231"/>
      <c r="G190" s="212"/>
      <c r="H190" s="212"/>
      <c r="I190" s="212"/>
      <c r="J190" s="212"/>
      <c r="K190" s="208"/>
    </row>
    <row r="191" spans="2:11" ht="18.75" customHeight="1"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</row>
    <row r="192" spans="2:11" ht="12">
      <c r="B192" s="199"/>
      <c r="C192" s="200"/>
      <c r="D192" s="200"/>
      <c r="E192" s="200"/>
      <c r="F192" s="200"/>
      <c r="G192" s="200"/>
      <c r="H192" s="200"/>
      <c r="I192" s="200"/>
      <c r="J192" s="200"/>
      <c r="K192" s="201"/>
    </row>
    <row r="193" spans="2:11" ht="21.75">
      <c r="B193" s="202"/>
      <c r="C193" s="322" t="s">
        <v>691</v>
      </c>
      <c r="D193" s="322"/>
      <c r="E193" s="322"/>
      <c r="F193" s="322"/>
      <c r="G193" s="322"/>
      <c r="H193" s="322"/>
      <c r="I193" s="322"/>
      <c r="J193" s="322"/>
      <c r="K193" s="203"/>
    </row>
    <row r="194" spans="2:11" ht="25.5" customHeight="1">
      <c r="B194" s="202"/>
      <c r="C194" s="271" t="s">
        <v>692</v>
      </c>
      <c r="D194" s="271"/>
      <c r="E194" s="271"/>
      <c r="F194" s="271" t="s">
        <v>693</v>
      </c>
      <c r="G194" s="272"/>
      <c r="H194" s="323" t="s">
        <v>694</v>
      </c>
      <c r="I194" s="323"/>
      <c r="J194" s="323"/>
      <c r="K194" s="203"/>
    </row>
    <row r="195" spans="2:11" ht="5.25" customHeight="1">
      <c r="B195" s="232"/>
      <c r="C195" s="229"/>
      <c r="D195" s="229"/>
      <c r="E195" s="229"/>
      <c r="F195" s="229"/>
      <c r="G195" s="212"/>
      <c r="H195" s="229"/>
      <c r="I195" s="229"/>
      <c r="J195" s="229"/>
      <c r="K195" s="253"/>
    </row>
    <row r="196" spans="2:11" ht="15" customHeight="1">
      <c r="B196" s="232"/>
      <c r="C196" s="212" t="s">
        <v>695</v>
      </c>
      <c r="D196" s="212"/>
      <c r="E196" s="212"/>
      <c r="F196" s="231" t="s">
        <v>45</v>
      </c>
      <c r="G196" s="212"/>
      <c r="H196" s="321" t="s">
        <v>696</v>
      </c>
      <c r="I196" s="321"/>
      <c r="J196" s="321"/>
      <c r="K196" s="253"/>
    </row>
    <row r="197" spans="2:11" ht="15" customHeight="1">
      <c r="B197" s="232"/>
      <c r="C197" s="238"/>
      <c r="D197" s="212"/>
      <c r="E197" s="212"/>
      <c r="F197" s="231" t="s">
        <v>46</v>
      </c>
      <c r="G197" s="212"/>
      <c r="H197" s="321" t="s">
        <v>697</v>
      </c>
      <c r="I197" s="321"/>
      <c r="J197" s="321"/>
      <c r="K197" s="253"/>
    </row>
    <row r="198" spans="2:11" ht="15" customHeight="1">
      <c r="B198" s="232"/>
      <c r="C198" s="238"/>
      <c r="D198" s="212"/>
      <c r="E198" s="212"/>
      <c r="F198" s="231" t="s">
        <v>49</v>
      </c>
      <c r="G198" s="212"/>
      <c r="H198" s="321" t="s">
        <v>698</v>
      </c>
      <c r="I198" s="321"/>
      <c r="J198" s="321"/>
      <c r="K198" s="253"/>
    </row>
    <row r="199" spans="2:11" ht="15" customHeight="1">
      <c r="B199" s="232"/>
      <c r="C199" s="212"/>
      <c r="D199" s="212"/>
      <c r="E199" s="212"/>
      <c r="F199" s="231" t="s">
        <v>47</v>
      </c>
      <c r="G199" s="212"/>
      <c r="H199" s="321" t="s">
        <v>699</v>
      </c>
      <c r="I199" s="321"/>
      <c r="J199" s="321"/>
      <c r="K199" s="253"/>
    </row>
    <row r="200" spans="2:11" ht="15" customHeight="1">
      <c r="B200" s="232"/>
      <c r="C200" s="212"/>
      <c r="D200" s="212"/>
      <c r="E200" s="212"/>
      <c r="F200" s="231" t="s">
        <v>48</v>
      </c>
      <c r="G200" s="212"/>
      <c r="H200" s="321" t="s">
        <v>700</v>
      </c>
      <c r="I200" s="321"/>
      <c r="J200" s="321"/>
      <c r="K200" s="253"/>
    </row>
    <row r="201" spans="2:11" ht="15" customHeight="1">
      <c r="B201" s="232"/>
      <c r="C201" s="212"/>
      <c r="D201" s="212"/>
      <c r="E201" s="212"/>
      <c r="F201" s="231"/>
      <c r="G201" s="212"/>
      <c r="H201" s="212"/>
      <c r="I201" s="212"/>
      <c r="J201" s="212"/>
      <c r="K201" s="253"/>
    </row>
    <row r="202" spans="2:11" ht="15" customHeight="1">
      <c r="B202" s="232"/>
      <c r="C202" s="212" t="s">
        <v>648</v>
      </c>
      <c r="D202" s="212"/>
      <c r="E202" s="212"/>
      <c r="F202" s="231" t="s">
        <v>80</v>
      </c>
      <c r="G202" s="212"/>
      <c r="H202" s="321" t="s">
        <v>701</v>
      </c>
      <c r="I202" s="321"/>
      <c r="J202" s="321"/>
      <c r="K202" s="253"/>
    </row>
    <row r="203" spans="2:11" ht="15" customHeight="1">
      <c r="B203" s="232"/>
      <c r="C203" s="238"/>
      <c r="D203" s="212"/>
      <c r="E203" s="212"/>
      <c r="F203" s="231" t="s">
        <v>547</v>
      </c>
      <c r="G203" s="212"/>
      <c r="H203" s="321" t="s">
        <v>548</v>
      </c>
      <c r="I203" s="321"/>
      <c r="J203" s="321"/>
      <c r="K203" s="253"/>
    </row>
    <row r="204" spans="2:11" ht="15" customHeight="1">
      <c r="B204" s="232"/>
      <c r="C204" s="212"/>
      <c r="D204" s="212"/>
      <c r="E204" s="212"/>
      <c r="F204" s="231" t="s">
        <v>545</v>
      </c>
      <c r="G204" s="212"/>
      <c r="H204" s="321" t="s">
        <v>702</v>
      </c>
      <c r="I204" s="321"/>
      <c r="J204" s="321"/>
      <c r="K204" s="253"/>
    </row>
    <row r="205" spans="2:11" ht="15" customHeight="1">
      <c r="B205" s="273"/>
      <c r="C205" s="238"/>
      <c r="D205" s="238"/>
      <c r="E205" s="238"/>
      <c r="F205" s="231" t="s">
        <v>85</v>
      </c>
      <c r="G205" s="217"/>
      <c r="H205" s="320" t="s">
        <v>84</v>
      </c>
      <c r="I205" s="320"/>
      <c r="J205" s="320"/>
      <c r="K205" s="274"/>
    </row>
    <row r="206" spans="2:11" ht="15" customHeight="1">
      <c r="B206" s="273"/>
      <c r="C206" s="238"/>
      <c r="D206" s="238"/>
      <c r="E206" s="238"/>
      <c r="F206" s="231" t="s">
        <v>549</v>
      </c>
      <c r="G206" s="217"/>
      <c r="H206" s="320" t="s">
        <v>703</v>
      </c>
      <c r="I206" s="320"/>
      <c r="J206" s="320"/>
      <c r="K206" s="274"/>
    </row>
    <row r="207" spans="2:11" ht="15" customHeight="1">
      <c r="B207" s="273"/>
      <c r="C207" s="238"/>
      <c r="D207" s="238"/>
      <c r="E207" s="238"/>
      <c r="F207" s="275"/>
      <c r="G207" s="217"/>
      <c r="H207" s="276"/>
      <c r="I207" s="276"/>
      <c r="J207" s="276"/>
      <c r="K207" s="274"/>
    </row>
    <row r="208" spans="2:11" ht="15" customHeight="1">
      <c r="B208" s="273"/>
      <c r="C208" s="212" t="s">
        <v>672</v>
      </c>
      <c r="D208" s="238"/>
      <c r="E208" s="238"/>
      <c r="F208" s="231">
        <v>1</v>
      </c>
      <c r="G208" s="217"/>
      <c r="H208" s="320" t="s">
        <v>704</v>
      </c>
      <c r="I208" s="320"/>
      <c r="J208" s="320"/>
      <c r="K208" s="274"/>
    </row>
    <row r="209" spans="2:11" ht="15" customHeight="1">
      <c r="B209" s="273"/>
      <c r="C209" s="238"/>
      <c r="D209" s="238"/>
      <c r="E209" s="238"/>
      <c r="F209" s="231">
        <v>2</v>
      </c>
      <c r="G209" s="217"/>
      <c r="H209" s="320" t="s">
        <v>705</v>
      </c>
      <c r="I209" s="320"/>
      <c r="J209" s="320"/>
      <c r="K209" s="274"/>
    </row>
    <row r="210" spans="2:11" ht="15" customHeight="1">
      <c r="B210" s="273"/>
      <c r="C210" s="238"/>
      <c r="D210" s="238"/>
      <c r="E210" s="238"/>
      <c r="F210" s="231">
        <v>3</v>
      </c>
      <c r="G210" s="217"/>
      <c r="H210" s="320" t="s">
        <v>706</v>
      </c>
      <c r="I210" s="320"/>
      <c r="J210" s="320"/>
      <c r="K210" s="274"/>
    </row>
    <row r="211" spans="2:11" ht="15" customHeight="1">
      <c r="B211" s="273"/>
      <c r="C211" s="238"/>
      <c r="D211" s="238"/>
      <c r="E211" s="238"/>
      <c r="F211" s="231">
        <v>4</v>
      </c>
      <c r="G211" s="217"/>
      <c r="H211" s="320" t="s">
        <v>707</v>
      </c>
      <c r="I211" s="320"/>
      <c r="J211" s="320"/>
      <c r="K211" s="274"/>
    </row>
    <row r="212" spans="2:11" ht="12.75" customHeight="1">
      <c r="B212" s="277"/>
      <c r="C212" s="278"/>
      <c r="D212" s="278"/>
      <c r="E212" s="278"/>
      <c r="F212" s="278"/>
      <c r="G212" s="278"/>
      <c r="H212" s="278"/>
      <c r="I212" s="278"/>
      <c r="J212" s="278"/>
      <c r="K212" s="27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Sedláček Zdeněk</cp:lastModifiedBy>
  <dcterms:modified xsi:type="dcterms:W3CDTF">2015-08-27T08:40:07Z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