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workbookProtection workbookAlgorithmName="SHA-512" workbookHashValue="1z2aTU16CZqhjugQ4R7dsCoZ9IFSUvUxgsKx1TdVHqYp9rBEOBrKAf/h/cNGEemxSH1isFIyfTCCNcg85xNrJA==" workbookSpinCount="100000" workbookSaltValue="jVKU6EeZwLIsgk2HpcTBRA==" lockStructure="1"/>
  <bookViews>
    <workbookView xWindow="36616" yWindow="65416" windowWidth="29040" windowHeight="15840" activeTab="0"/>
  </bookViews>
  <sheets>
    <sheet name="Rekapitulace stavby" sheetId="1" r:id="rId1"/>
    <sheet name="IO 101 - Oprava chodníků" sheetId="2" r:id="rId2"/>
    <sheet name="IO 102 - Místo pro přechá..." sheetId="3" r:id="rId3"/>
    <sheet name="IO 401 - Veřejné osvětlení" sheetId="4" r:id="rId4"/>
    <sheet name="IO 901 - Plocha pro konte..." sheetId="5" r:id="rId5"/>
  </sheets>
  <definedNames>
    <definedName name="_xlnm._FilterDatabase" localSheetId="1" hidden="1">'IO 101 - Oprava chodníků'!$C$129:$K$366</definedName>
    <definedName name="_xlnm._FilterDatabase" localSheetId="2" hidden="1">'IO 102 - Místo pro přechá...'!$C$117:$K$126</definedName>
    <definedName name="_xlnm._FilterDatabase" localSheetId="3" hidden="1">'IO 401 - Veřejné osvětlení'!$C$120:$K$215</definedName>
    <definedName name="_xlnm._FilterDatabase" localSheetId="4" hidden="1">'IO 901 - Plocha pro konte...'!$C$126:$K$189</definedName>
    <definedName name="_xlnm.Print_Area" localSheetId="1">'IO 101 - Oprava chodníků'!$C$4:$J$76,'IO 101 - Oprava chodníků'!$C$82:$J$111,'IO 101 - Oprava chodníků'!$C$117:$J$366</definedName>
    <definedName name="_xlnm.Print_Area" localSheetId="2">'IO 102 - Místo pro přechá...'!$C$4:$J$76,'IO 102 - Místo pro přechá...'!$C$82:$J$99,'IO 102 - Místo pro přechá...'!$C$105:$J$126</definedName>
    <definedName name="_xlnm.Print_Area" localSheetId="3">'IO 401 - Veřejné osvětlení'!$C$4:$J$76,'IO 401 - Veřejné osvětlení'!$C$82:$J$102,'IO 401 - Veřejné osvětlení'!$C$108:$J$215</definedName>
    <definedName name="_xlnm.Print_Area" localSheetId="4">'IO 901 - Plocha pro konte...'!$C$4:$J$76,'IO 901 - Plocha pro konte...'!$C$82:$J$108,'IO 901 - Plocha pro konte...'!$C$114:$J$189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'IO 101 - Oprava chodníků'!$129:$129</definedName>
    <definedName name="_xlnm.Print_Titles" localSheetId="2">'IO 102 - Místo pro přechá...'!$117:$117</definedName>
    <definedName name="_xlnm.Print_Titles" localSheetId="3">'IO 401 - Veřejné osvětlení'!$120:$120</definedName>
    <definedName name="_xlnm.Print_Titles" localSheetId="4">'IO 901 - Plocha pro konte...'!$126:$126</definedName>
  </definedNames>
  <calcPr calcId="191029"/>
  <extLst/>
</workbook>
</file>

<file path=xl/sharedStrings.xml><?xml version="1.0" encoding="utf-8"?>
<sst xmlns="http://schemas.openxmlformats.org/spreadsheetml/2006/main" count="4852" uniqueCount="781">
  <si>
    <t>Export Komplet</t>
  </si>
  <si>
    <t/>
  </si>
  <si>
    <t>2.0</t>
  </si>
  <si>
    <t>ZAMOK</t>
  </si>
  <si>
    <t>False</t>
  </si>
  <si>
    <t>{5cccb83b-6361-494b-a818-2ef8d29bea82}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</si>
  <si>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</si>
  <si>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</si>
  <si>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</si>
  <si>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</si>
  <si>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</si>
  <si>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</si>
  <si>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</si>
  <si>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</si>
  <si>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2002703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</si>
  <si>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</si>
  <si>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</si>
  <si>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Dačice, Oprava chodníků v ul. Nádražní</t>
  </si>
  <si>
    <t>KSO:</t>
  </si>
  <si>
    <t>CC-CZ:</t>
  </si>
  <si>
    <t>Místo:</t>
  </si>
  <si>
    <t>Dačice</t>
  </si>
  <si>
    <t>Datum:</t>
  </si>
  <si>
    <t>Zadavatel:</t>
  </si>
  <si>
    <t>IČ:</t>
  </si>
  <si>
    <t>00246476</t>
  </si>
  <si>
    <t>Město Dačice, Krajířova 27/I, 380 13 Dačice</t>
  </si>
  <si>
    <t>DIČ:</t>
  </si>
  <si>
    <t>Uchazeč:</t>
  </si>
  <si>
    <t>Vyplň údaj</t>
  </si>
  <si>
    <t>Projektant:</t>
  </si>
  <si>
    <t>49974424</t>
  </si>
  <si>
    <t>Agroprojekt Jihlava, spol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</si>
  <si>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</si>
  <si>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</si>
  <si>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</si>
  <si>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</si>
  <si>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</si>
  <si>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</si>
  <si>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</si>
  <si>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</si>
  <si>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</si>
  <si>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</si>
  <si>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</si>
  <si>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</si>
  <si>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</si>
  <si>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</si>
  <si>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</si>
  <si>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</si>
  <si>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</si>
  <si>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</si>
  <si>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</si>
  <si>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</si>
  <si>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</si>
  <si>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</si>
  <si>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</si>
  <si>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</si>
  <si>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</si>
  <si>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</si>
  <si>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</si>
  <si>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</si>
  <si>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</si>
  <si>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</si>
  <si>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</si>
  <si>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</si>
  <si>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</si>
  <si>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</si>
  <si>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</si>
  <si>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</si>
  <si>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</si>
  <si>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</si>
  <si>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</si>
  <si>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</si>
  <si>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</si>
  <si>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</si>
  <si>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</si>
  <si>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</si>
  <si>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</si>
  <si>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</si>
  <si>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</si>
  <si>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</si>
  <si>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</si>
  <si>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 101</t>
  </si>
  <si>
    <t>Oprava chodníků</t>
  </si>
  <si>
    <t>STA</t>
  </si>
  <si>
    <t>1</t>
  </si>
  <si>
    <t>{c84c4106-9e27-41f5-9e29-b5e82eff0bee}</t>
  </si>
  <si>
    <t>2</t>
  </si>
  <si>
    <t>IO 102</t>
  </si>
  <si>
    <t>Místo pro přecházení</t>
  </si>
  <si>
    <t>ING</t>
  </si>
  <si>
    <t>{24d8a00f-3cff-4604-bd4c-ad8ec5f61d66}</t>
  </si>
  <si>
    <t>IO 401</t>
  </si>
  <si>
    <t>Veřejné osvětlení</t>
  </si>
  <si>
    <t>{ba30086f-edf2-4bd0-a9b8-6ea2090517f1}</t>
  </si>
  <si>
    <t>IO 901</t>
  </si>
  <si>
    <t>Plocha pro kontejnery tříděného odpadu</t>
  </si>
  <si>
    <t>{bb56a86b-231b-417d-a7f4-b56e92ae1305}</t>
  </si>
  <si>
    <t>KRYCÍ LIST SOUPISU PRACÍ</t>
  </si>
  <si>
    <t>Objekt:</t>
  </si>
  <si>
    <t>IO 101 - Oprava chodníků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</si>
  <si>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</si>
  <si>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</si>
  <si>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</si>
  <si>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</si>
  <si>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</si>
  <si>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</si>
  <si>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</si>
  <si>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</si>
  <si>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</si>
  <si>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</si>
  <si>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</si>
  <si>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</si>
  <si>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</si>
  <si>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</si>
  <si>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</si>
  <si>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</si>
  <si>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</si>
  <si>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</si>
  <si>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</si>
  <si>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</si>
  <si>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</si>
  <si>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</si>
  <si>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</si>
  <si>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</si>
  <si>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</si>
  <si>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</si>
  <si>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</si>
  <si>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</si>
  <si>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</si>
  <si>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</si>
  <si>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</si>
  <si>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</si>
  <si>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</si>
  <si>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</si>
  <si>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</si>
  <si>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</si>
  <si>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</si>
  <si>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</si>
  <si>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</si>
  <si>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</si>
  <si>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</si>
  <si>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-749909988</t>
  </si>
  <si>
    <t>VV</t>
  </si>
  <si>
    <t>stávající chodník - část B</t>
  </si>
  <si>
    <t>"odměřeno graficky" 36,8</t>
  </si>
  <si>
    <t>113107121</t>
  </si>
  <si>
    <t>Odstranění podkladu z kameniva drceného tl do 100 mm ručně</t>
  </si>
  <si>
    <t>1164009688</t>
  </si>
  <si>
    <t>P</t>
  </si>
  <si>
    <t>Poznámka k položce:
s přemístěním hmot na skládku na vzdálenost do 3 m nebo s naložením na dopravní prostředek</t>
  </si>
  <si>
    <t>odstranění cca 5-ti cm</t>
  </si>
  <si>
    <t>"část A" 153,8+22,2</t>
  </si>
  <si>
    <t>"část B" 36,8</t>
  </si>
  <si>
    <t>Součet</t>
  </si>
  <si>
    <t>3</t>
  </si>
  <si>
    <t>113107182</t>
  </si>
  <si>
    <t>Odstranění krytu živičného tl do 100 mm strojně pl přes 50 do 200 m2</t>
  </si>
  <si>
    <t>-1735347489</t>
  </si>
  <si>
    <t>Poznámka k položce:
s přemístěním hmot na skládku na vzdálenost do 3 m nebo s naložením na dopravní prostřede</t>
  </si>
  <si>
    <t>stávající chodník - část A</t>
  </si>
  <si>
    <t>"odměřeno graficky" 90,5+63,3</t>
  </si>
  <si>
    <t>113107331</t>
  </si>
  <si>
    <t>Odstranění krytu z betonu prostého tl do 150 mm strojně pl do 50 m2</t>
  </si>
  <si>
    <t>1975601000</t>
  </si>
  <si>
    <t>část A - u nového vjezdu č. 2</t>
  </si>
  <si>
    <t>22,2</t>
  </si>
  <si>
    <t>5</t>
  </si>
  <si>
    <t>113108441</t>
  </si>
  <si>
    <t>Rozrytí vrstvy krytu nebo podkladu z kameniva bez zhutnění bez živičného pojiva</t>
  </si>
  <si>
    <t>613338908</t>
  </si>
  <si>
    <t>Poznámka k položce:
bez vyrovnání rozrytého materiálu, pro jakékoliv tloušťky</t>
  </si>
  <si>
    <t>"odměřeno graficky" 22,2</t>
  </si>
  <si>
    <t>"odměřeno graficky" 36,82</t>
  </si>
  <si>
    <t>6</t>
  </si>
  <si>
    <t>113108442</t>
  </si>
  <si>
    <t>Rozrytí vrstvy krytu nebo podkladu z kameniva bez zhutnění s živičným pojivem</t>
  </si>
  <si>
    <t>1849974896</t>
  </si>
  <si>
    <t>7</t>
  </si>
  <si>
    <t>113154112</t>
  </si>
  <si>
    <t>Frézování živičného krytu tl 40 mm pruh š do 0,5 m pl do 500 m2 bez překážek v trase</t>
  </si>
  <si>
    <t>-1031995056</t>
  </si>
  <si>
    <t>Poznámka k položce:
V cenách jsou započteny i náklady na:
a) vodu pro chlazení zubů frézy,
b) opotřebování frézovacích nástrojů,
c) naložení odfrézovaného materiálu na dopravní prostředek.</t>
  </si>
  <si>
    <t>část A</t>
  </si>
  <si>
    <t>"1. nový vjezd" 7*0,2</t>
  </si>
  <si>
    <t>"2. stávající vjezd, úprava výšky" 6*0,2</t>
  </si>
  <si>
    <t>"3. stávající vjezd" 5,5*0,2</t>
  </si>
  <si>
    <t>"místo pro přecházení" 5*0,2</t>
  </si>
  <si>
    <t>část B</t>
  </si>
  <si>
    <t>20,5*0,2</t>
  </si>
  <si>
    <t>8</t>
  </si>
  <si>
    <t>113201112</t>
  </si>
  <si>
    <t xml:space="preserve">Vytrhání obrub silničních ležatých s vybouráním lože </t>
  </si>
  <si>
    <t>m</t>
  </si>
  <si>
    <t>-762806209</t>
  </si>
  <si>
    <t>Poznámka k položce:
S přemístěním hmot na skládku na vzdálenost do 3 m nebo s naložením na dopravní prostředek.
Ceny jsou určeny pro vytrhání obrub, obrubníků nebo krajníků jakéhokoliv druhu a velikosti uložených v jakémkoliv loži popř. i s opěrami a vyspárovaných jakýmkoliv materiálem.</t>
  </si>
  <si>
    <t>"2. stávající vjezd, úprava výšky" 6</t>
  </si>
  <si>
    <t>"3. stávající vjezd" 5,5</t>
  </si>
  <si>
    <t>"místo pro přeházení" 5</t>
  </si>
  <si>
    <t>20,5</t>
  </si>
  <si>
    <t>9</t>
  </si>
  <si>
    <t>113202111</t>
  </si>
  <si>
    <t>Vytrhání obrub krajníků obrubníků stojatých s vybouráním lože</t>
  </si>
  <si>
    <t>-609478861</t>
  </si>
  <si>
    <t>část A - stávající chodníkové obruby</t>
  </si>
  <si>
    <t>66,5</t>
  </si>
  <si>
    <t>část B - stávající chodníkové obruby</t>
  </si>
  <si>
    <t>15,8</t>
  </si>
  <si>
    <t>10</t>
  </si>
  <si>
    <t>121112011</t>
  </si>
  <si>
    <t>Sejmutí ornice tl vrstvy do 150 mm ručně s odhozením do 3 m bez vodorovného přemístění s naložením na dopravní prostředek</t>
  </si>
  <si>
    <t>m3</t>
  </si>
  <si>
    <t>1073776661</t>
  </si>
  <si>
    <t>"seškrábnutí horní vrstvy zeminy v zeleném pásu podél chodníku" 23*1,7*0,13</t>
  </si>
  <si>
    <t>5,1</t>
  </si>
  <si>
    <t>11</t>
  </si>
  <si>
    <t>121112012</t>
  </si>
  <si>
    <t xml:space="preserve">Sejmutí ornice tl vrstvy přes 150 mm ručně s odhozením do 3 m bez vodorovného přemístění </t>
  </si>
  <si>
    <t>-1691660261</t>
  </si>
  <si>
    <t>Poznámka k položce:
 s naložením na dopravní prostředek nebo s odhozením do 3 m</t>
  </si>
  <si>
    <t>"část A - místo pro přecházení" 3,2*1,7*0,2</t>
  </si>
  <si>
    <t>1,1</t>
  </si>
  <si>
    <t>12</t>
  </si>
  <si>
    <t>132212101</t>
  </si>
  <si>
    <t>Hloubení rýh š do 600 mm ručním nebo pneum nářadím v soudržných horninách tř. 3</t>
  </si>
  <si>
    <t>-576143422</t>
  </si>
  <si>
    <t xml:space="preserve">Poznámka k položce:
V cenách jsou započteny i náklady na přehození výkopku na přilehlém terénu na vzdálenost do 3 m od podélné osy rýhy nebo naložení výkopku na dopravní prostředek.
</t>
  </si>
  <si>
    <t>pro osazení chod. obrubníků</t>
  </si>
  <si>
    <t>"vjezdy" 4*(1,7*0,25*0,3)</t>
  </si>
  <si>
    <t>"výkop pro obruby, kde se osazují nově (ne tam, kde se mění) "50,6*0,25*0,3</t>
  </si>
  <si>
    <t>pro sazení kamen. obrubníků silničních</t>
  </si>
  <si>
    <t>"1. vjezd" 5*0,35*0,52</t>
  </si>
  <si>
    <t>"místo pro přecházení" 5*0,35*0,52</t>
  </si>
  <si>
    <t>7,1</t>
  </si>
  <si>
    <t>13</t>
  </si>
  <si>
    <t>132212109</t>
  </si>
  <si>
    <t>Příplatek za lepivost u hloubení rýh š do 600 mm ručním nebo pneum nářadím v hornině tř. 3</t>
  </si>
  <si>
    <t>1662474271</t>
  </si>
  <si>
    <t>14</t>
  </si>
  <si>
    <t>162201211</t>
  </si>
  <si>
    <t>Vodorovné přemístění výkopku z horniny tř. 1 až 4 stavebním kolečkem do 10 m</t>
  </si>
  <si>
    <t>1835012344</t>
  </si>
  <si>
    <t>"nová travnatá plocha" (6,8+19,58)*0,35</t>
  </si>
  <si>
    <t>162601151</t>
  </si>
  <si>
    <t>Vodorovné přemístění do 4000 m výkopku/sypaniny z horniny tř. 5 až 7</t>
  </si>
  <si>
    <t>-975657191</t>
  </si>
  <si>
    <t>16</t>
  </si>
  <si>
    <t>171201201</t>
  </si>
  <si>
    <t>Uložení sypaniny na skládky</t>
  </si>
  <si>
    <t>2011124496</t>
  </si>
  <si>
    <t>17</t>
  </si>
  <si>
    <t>171201211</t>
  </si>
  <si>
    <t>Poplatek za uložení stavebního odpadu - zeminy a kameniva na skládce</t>
  </si>
  <si>
    <t>t</t>
  </si>
  <si>
    <t>2137903071</t>
  </si>
  <si>
    <t>7,1*1,8</t>
  </si>
  <si>
    <t>18</t>
  </si>
  <si>
    <t>181111111</t>
  </si>
  <si>
    <t>Plošná úprava terénu do 500 m2 zemina tř 1 až 4 nerovnosti do 100 mm v rovinně a svahu do 1:5  bez doplnění ornice</t>
  </si>
  <si>
    <t>-337077450</t>
  </si>
  <si>
    <t>Poznámka k položce:
Ceny lze použít pro vyrovnání terénu při zakládání trávníku.</t>
  </si>
  <si>
    <t>"zelený pás podél chodníku" 23*1,7</t>
  </si>
  <si>
    <t>"úprava zeleného pásu kolem vjezdů" 6*(1,7*0,4)</t>
  </si>
  <si>
    <t>"úprava zeleného pásu kolem chod. obrubníků" 18,5*0,4</t>
  </si>
  <si>
    <t>15,8*0,4</t>
  </si>
  <si>
    <t>19</t>
  </si>
  <si>
    <t>181301106</t>
  </si>
  <si>
    <t>Rozprostření a urovnání ornice tl vrstvy do 400 mm pl do 500 m2 v rovině nebo ve svahu do 1:5</t>
  </si>
  <si>
    <t>1505234237</t>
  </si>
  <si>
    <t>Poznámka k položce:
V ceně jsou započteny i náklady na případné nutné přemístění hromad nebo dočasných skládek na místo spotřeby ze vzdálenosti do 30 m.</t>
  </si>
  <si>
    <t>"nová travnatá plocha" 6,8+19,58</t>
  </si>
  <si>
    <t>20</t>
  </si>
  <si>
    <t>181411131</t>
  </si>
  <si>
    <t>Založení parkového trávníku výsevem plochy do 1000 m2 v rovině a ve svahu do 1:5</t>
  </si>
  <si>
    <t>79522381</t>
  </si>
  <si>
    <t>"část A - seškrábnutá horní vrstva zeminy v zeleném pásu podél chodníku" 23*1,7</t>
  </si>
  <si>
    <t>M</t>
  </si>
  <si>
    <t>00572410</t>
  </si>
  <si>
    <t>osivo směs travní parková</t>
  </si>
  <si>
    <t>kg</t>
  </si>
  <si>
    <t>512</t>
  </si>
  <si>
    <t>-909784338</t>
  </si>
  <si>
    <t>65,48*0,015 'Přepočtené koeficientem množství</t>
  </si>
  <si>
    <t>22</t>
  </si>
  <si>
    <t>183117212</t>
  </si>
  <si>
    <t>Hloubení rýh v kořenové zóně stromu ručně šířky do 0,3 m hloubky do 0,4 m v rovině nebo svahu do 1:5</t>
  </si>
  <si>
    <t>1631106773</t>
  </si>
  <si>
    <t>Poznámka k položce:
V cenách jsou započteny i náklady na:
a) přehození výkopku na vzdálenost do 3 m, nebo naložení na dopravní prostředek,
b) odborné přerušení a začištění kořenů do průměru 30 mm zahradnickými nástroji.</t>
  </si>
  <si>
    <t>rýha pro obrubu u místa pro přecházení a druhého vjezdu</t>
  </si>
  <si>
    <t>1,7*2</t>
  </si>
  <si>
    <t>23</t>
  </si>
  <si>
    <t>184818232</t>
  </si>
  <si>
    <t>Ochrana kmene průměru přes 300 do 500 mm bedněním výšky do 2 m</t>
  </si>
  <si>
    <t>kus</t>
  </si>
  <si>
    <t>1014302055</t>
  </si>
  <si>
    <t>Zakládání</t>
  </si>
  <si>
    <t>24</t>
  </si>
  <si>
    <t>215901101</t>
  </si>
  <si>
    <t>Zhutnění podloží z hornin soudržných do 92% PS nebo nesoudržných sypkých I(d) do 0,8</t>
  </si>
  <si>
    <t>-1935644055</t>
  </si>
  <si>
    <t>"místo pro přecházení" 3,2*1,7</t>
  </si>
  <si>
    <t>Komunikace pozemní</t>
  </si>
  <si>
    <t>25</t>
  </si>
  <si>
    <t>564851111</t>
  </si>
  <si>
    <t>Podklad ze štěrkodrtě ŠD tl 150 mm</t>
  </si>
  <si>
    <t>-1065258571</t>
  </si>
  <si>
    <t>"místo pro přecházení" 3*1,7</t>
  </si>
  <si>
    <t>26</t>
  </si>
  <si>
    <t>566201111</t>
  </si>
  <si>
    <t>Úprava krytu z kameniva drceného pro nový kryt s doplněním kameniva drceného do 0,04 m3/m2</t>
  </si>
  <si>
    <t>1907724534</t>
  </si>
  <si>
    <t>Poznámka k položce:
  s vyrovnáním profilu v příčném i podélném směru, s jeho rozprostřením, vlhčením a zhutněním</t>
  </si>
  <si>
    <t>36,8</t>
  </si>
  <si>
    <t>27</t>
  </si>
  <si>
    <t>566501111</t>
  </si>
  <si>
    <t>Úprava krytu z kameniva drceného pro nový kryt s doplněním kameniva drceného do 0,10 m3/m2</t>
  </si>
  <si>
    <t>-1106954101</t>
  </si>
  <si>
    <t>Poznámka k položce:
 s vyrovnáním profilu v příčném i podélném směru, s vlhčením a s jeho rozprostřením a zhutněním</t>
  </si>
  <si>
    <t>"odměřeno graficky" 163,55</t>
  </si>
  <si>
    <t>"odečíst plochu nového zeleného pásu" -19,58</t>
  </si>
  <si>
    <t>28</t>
  </si>
  <si>
    <t>596211212</t>
  </si>
  <si>
    <t>Kladení zámkové dlažby komunikací pro pěší tl 80 mm skupiny A pl do 300 m2</t>
  </si>
  <si>
    <t>-520442051</t>
  </si>
  <si>
    <t xml:space="preserve">Poznámka k položce:
V cenách jsou započteny i náklady na dodání hmot pro lože a na dodání materiálu na výplň spár.
</t>
  </si>
  <si>
    <t>"část A" 167,8</t>
  </si>
  <si>
    <t>29</t>
  </si>
  <si>
    <t>59245010</t>
  </si>
  <si>
    <t>dlažba zámková profilová pro nevidomé 200x165x80mm barevná</t>
  </si>
  <si>
    <t>534560483</t>
  </si>
  <si>
    <t>varovné a signální pásy - část A</t>
  </si>
  <si>
    <t>5*0,4</t>
  </si>
  <si>
    <t>3,5*0,4</t>
  </si>
  <si>
    <t>(3*0,4)+(3,8*0,8)</t>
  </si>
  <si>
    <t>varovné a signální pásy - část B</t>
  </si>
  <si>
    <t>(3*0,4)+(1,7*0,8)</t>
  </si>
  <si>
    <t>2,64*0,4</t>
  </si>
  <si>
    <t>2,5*0,4</t>
  </si>
  <si>
    <t>+ ztratné 3%</t>
  </si>
  <si>
    <t>12,3*1,03</t>
  </si>
  <si>
    <t>12,7</t>
  </si>
  <si>
    <t>30</t>
  </si>
  <si>
    <t>59245013</t>
  </si>
  <si>
    <t>dlažba zámková profilová 200x165x80mm přírodní</t>
  </si>
  <si>
    <t>-1270139113</t>
  </si>
  <si>
    <t>185,02-12,3</t>
  </si>
  <si>
    <t>+ ztratné 2%</t>
  </si>
  <si>
    <t>172,72*1,02</t>
  </si>
  <si>
    <t>176,2</t>
  </si>
  <si>
    <t>31</t>
  </si>
  <si>
    <t>596211214</t>
  </si>
  <si>
    <t>Příplatek za kombinaci dvou barev u kladení betonových dlažeb komunikací pro pěší tl 80 mm skupiny A</t>
  </si>
  <si>
    <t>-866159815</t>
  </si>
  <si>
    <t>Ostatní konstrukce a práce, bourání</t>
  </si>
  <si>
    <t>32</t>
  </si>
  <si>
    <t>916231213</t>
  </si>
  <si>
    <t>Osazení chodníkového obrubníku betonového stojatého s boční opěrou do lože z betonu prostého</t>
  </si>
  <si>
    <t>1389806527</t>
  </si>
  <si>
    <t>"část A"93,3+14</t>
  </si>
  <si>
    <t>"část B" 15,6</t>
  </si>
  <si>
    <t>33</t>
  </si>
  <si>
    <t>59217017</t>
  </si>
  <si>
    <t>obrubník betonový chodníkový 1000x100x250mm</t>
  </si>
  <si>
    <t>-626258607</t>
  </si>
  <si>
    <t>34</t>
  </si>
  <si>
    <t>916241113</t>
  </si>
  <si>
    <t>Osazení obrubníku kamenného ležatého s boční opěrou do lože z betonu prostého</t>
  </si>
  <si>
    <t>-1524845119</t>
  </si>
  <si>
    <t>Poznámka k položce:
V cenách chodníkových obrubníků ležatých i stojatých jsou započteny náklady pro osazení do lože z betonu prostého i náklady na dodání hmot pro lože tl. 80 až 100 mm; v cenách jsou též náklady na zřízení boční opěry.</t>
  </si>
  <si>
    <t>"osazení nových obrub část A i B" 13,6</t>
  </si>
  <si>
    <t>zpětné osazení stávajících očištěných obrub - část A</t>
  </si>
  <si>
    <t>"1. nový vjezd" 2</t>
  </si>
  <si>
    <t>"3. stávající vjezd" 2</t>
  </si>
  <si>
    <t>"místo pro přecházení" 5</t>
  </si>
  <si>
    <t>zpětné osazení stávajících očištěných obrub - část B</t>
  </si>
  <si>
    <t>14,6</t>
  </si>
  <si>
    <t>35</t>
  </si>
  <si>
    <t>58380003</t>
  </si>
  <si>
    <t>obrubník kamenný žulový přímý 300x200mm</t>
  </si>
  <si>
    <t>1019241126</t>
  </si>
  <si>
    <t>2,5+2,6</t>
  </si>
  <si>
    <t>36</t>
  </si>
  <si>
    <t>58380002</t>
  </si>
  <si>
    <t>obrubník kamenný žulový přímý 320x240mm</t>
  </si>
  <si>
    <t>1443771649</t>
  </si>
  <si>
    <t>"nový vjezd č. 1 " 5</t>
  </si>
  <si>
    <t>"nový vjezd č. 2" 3,5</t>
  </si>
  <si>
    <t>37</t>
  </si>
  <si>
    <t>919732211</t>
  </si>
  <si>
    <t>Styčná spára napojení nového živičného povrchu na stávající za tepla š 15 mm hl 25 mm s prořezáním</t>
  </si>
  <si>
    <t>1814939721</t>
  </si>
  <si>
    <t>Poznámka k položce:
V cenách jsou započteny i náklady na vyčištění spár, na impregnaci a zalití spár včetně dodání hmot.</t>
  </si>
  <si>
    <t>"1. nový vjezd" 7+0,4</t>
  </si>
  <si>
    <t>"2. stávající vjezd, úprava výšky" 6+0,4</t>
  </si>
  <si>
    <t>"3. stávající vjezd" 5,5+0,4</t>
  </si>
  <si>
    <t>"místo pro přecházení" 5+0,4</t>
  </si>
  <si>
    <t>20,5+0,4</t>
  </si>
  <si>
    <t>38</t>
  </si>
  <si>
    <t>919735112</t>
  </si>
  <si>
    <t>Řezání stávajícího živičného krytu hl do 100 mm</t>
  </si>
  <si>
    <t>-1743694208</t>
  </si>
  <si>
    <t>"část A - parkoviště k hotelu" 23,52</t>
  </si>
  <si>
    <t>"část A - 1. vjezd" 5</t>
  </si>
  <si>
    <t>39</t>
  </si>
  <si>
    <t>919735123</t>
  </si>
  <si>
    <t>Řezání stávajícího betonového krytu hl do 150 mm</t>
  </si>
  <si>
    <t>-1974750331</t>
  </si>
  <si>
    <t>"2. nový vjezd" 3,5</t>
  </si>
  <si>
    <t>40</t>
  </si>
  <si>
    <t>979024443</t>
  </si>
  <si>
    <t>Očištění vybouraných obrubníků a krajníků silničních</t>
  </si>
  <si>
    <t>-2122885539</t>
  </si>
  <si>
    <t>997</t>
  </si>
  <si>
    <t>Přesun sutě</t>
  </si>
  <si>
    <t>41</t>
  </si>
  <si>
    <t>997221571</t>
  </si>
  <si>
    <t>Vodorovná doprava vybouraných hmot do 1 km</t>
  </si>
  <si>
    <t>1505887464</t>
  </si>
  <si>
    <t>33,655+34,742+39,25</t>
  </si>
  <si>
    <t>108</t>
  </si>
  <si>
    <t>42</t>
  </si>
  <si>
    <t>997221579</t>
  </si>
  <si>
    <t>Příplatek ZKD 1 km u vodorovné dopravy vybouraných hmot</t>
  </si>
  <si>
    <t>1071620044</t>
  </si>
  <si>
    <t>108*4</t>
  </si>
  <si>
    <t>43</t>
  </si>
  <si>
    <t>997221815</t>
  </si>
  <si>
    <t>Poplatek za uložení na skládce (skládkovné) stavebního odpadu betonového kód odpadu 170 101</t>
  </si>
  <si>
    <t>1828300937</t>
  </si>
  <si>
    <t>"bet. dlažba" 9,568</t>
  </si>
  <si>
    <t>"bet. kryt" 7,215</t>
  </si>
  <si>
    <t>"bet. obruby" 16,872</t>
  </si>
  <si>
    <t>44</t>
  </si>
  <si>
    <t>997221845</t>
  </si>
  <si>
    <t>Poplatek za uložení na skládce (skládkovné) odpadu asfaltového bez dehtu kód odpadu 170 302</t>
  </si>
  <si>
    <t>-1346134944</t>
  </si>
  <si>
    <t>33,836+0,906</t>
  </si>
  <si>
    <t>45</t>
  </si>
  <si>
    <t>997221855</t>
  </si>
  <si>
    <t>Poplatek za uložení na skládce (skládkovné) zeminy a kameniva kód odpadu 170 504</t>
  </si>
  <si>
    <t>2039681018</t>
  </si>
  <si>
    <t>"kamenivo" 36,176</t>
  </si>
  <si>
    <t>"kamen. obruby" 3,074</t>
  </si>
  <si>
    <t>998</t>
  </si>
  <si>
    <t>Přesun hmot</t>
  </si>
  <si>
    <t>46</t>
  </si>
  <si>
    <t>998229112</t>
  </si>
  <si>
    <t>Přesun hmot ruční pro pozemní komunikace s krytem dlážděným na vzdálenost do 50 m</t>
  </si>
  <si>
    <t>649855379</t>
  </si>
  <si>
    <t>PSV</t>
  </si>
  <si>
    <t>Práce a dodávky PSV</t>
  </si>
  <si>
    <t>711</t>
  </si>
  <si>
    <t>Izolace proti vodě, vlhkosti a plynům</t>
  </si>
  <si>
    <t>47</t>
  </si>
  <si>
    <t>711161215</t>
  </si>
  <si>
    <t>Izolace proti zemní vlhkosti nopovou fólií svislá, nopek v 20,0 mm, tl do 1,0 mm</t>
  </si>
  <si>
    <t>1065101143</t>
  </si>
  <si>
    <t>oddělení vrstev chodníku a zdiva bytových domů</t>
  </si>
  <si>
    <t>20*0,6</t>
  </si>
  <si>
    <t>48</t>
  </si>
  <si>
    <t>711161383</t>
  </si>
  <si>
    <t>Izolace proti zemní vlhkosti nopovou fólií ukončení horní lištou</t>
  </si>
  <si>
    <t>2075106461</t>
  </si>
  <si>
    <t>VRN</t>
  </si>
  <si>
    <t>Vedlejší rozpočtové náklady</t>
  </si>
  <si>
    <t>VRN3</t>
  </si>
  <si>
    <t>Zařízení staveniště</t>
  </si>
  <si>
    <t>49</t>
  </si>
  <si>
    <t>030001000</t>
  </si>
  <si>
    <t>%</t>
  </si>
  <si>
    <t>1024</t>
  </si>
  <si>
    <t>-968221585</t>
  </si>
  <si>
    <t>Poznámka k položce:
Náklady na :
- související přípravné práce (projektové práce a terénní úpravy pro zařízení staveniště)
- vybavení staveniště (stavební buňky, mobilní WC, pronájem ploch, provizorní komunikace aj.)
- připojení na inženýrské sítě vč. nákladů na energii 
- zabezpečení staveniště (oplocení staveniště, opatření na ochranu sousedních pozemků, osvětlení staveniště, informační tabule stavby, dopravní značení na staveništi aj.)
- zrušení zařízení staveniště (rozebrání, bourání a odvoz zařízení staveniště, úprava terénu do původního stavu)</t>
  </si>
  <si>
    <t>VRN4</t>
  </si>
  <si>
    <t>Inženýrská činnost</t>
  </si>
  <si>
    <t>50</t>
  </si>
  <si>
    <t>040001000</t>
  </si>
  <si>
    <t>-1469123347</t>
  </si>
  <si>
    <t>Poznámka k položce:
K inženýrské činnosti řadíme:
dozory (dozor projektanta, investora, BOZP aj.)
posudky (plán BOZP, PENB, energetický štítek obálky budovy aj.)
zkoušky a měření (tlakové, zátěžové, hutnící, měření a monitoring atd.)
revize (náklady na revize dočasných objektů nebo zařízení staveniště)
kompletační a koordinační činnost (náklady na výběrové řízení, činnosti související se zakázkou atd.)
ostatní inženýrská činnost</t>
  </si>
  <si>
    <t>VRN5</t>
  </si>
  <si>
    <t>Finanční náklady</t>
  </si>
  <si>
    <t>51</t>
  </si>
  <si>
    <t>052002000</t>
  </si>
  <si>
    <t>Finanční rezerva</t>
  </si>
  <si>
    <t>soubor</t>
  </si>
  <si>
    <t>1233846214</t>
  </si>
  <si>
    <t xml:space="preserve">Poznámka k položce:
Pro práce v PD nepodchycené.
Výše rezervy byla určena procentuálně (≤5%) ze základních rozpočtových nákladů (ZRN = HSV+PSV). </t>
  </si>
  <si>
    <t>VRN7</t>
  </si>
  <si>
    <t>Provozní vlivy</t>
  </si>
  <si>
    <t>52</t>
  </si>
  <si>
    <t>072002000</t>
  </si>
  <si>
    <t>Silniční provoz</t>
  </si>
  <si>
    <t>-996181379</t>
  </si>
  <si>
    <t>Poznámka k položce:
Zahrnuje zvýšené náklady tam, kde silniční provoz zasahuje do provádění prací, při pracích na železničních přejezdech, na křižovatkách, na mostech aj.
Náleží sem náklady na dopravně inženýrská opatření (DIO) a dopravně inženýrská rozhodnutí (DIR), tj. projednání, vytyčení a zrušení objížďky, náklady na omezení nebo přerušení provozu (použití značek, semaforů, zábran, kuželů, světelné signalizace apod.)</t>
  </si>
  <si>
    <t>53</t>
  </si>
  <si>
    <t>075002000</t>
  </si>
  <si>
    <t>Ochranná pásma</t>
  </si>
  <si>
    <t>-944406196</t>
  </si>
  <si>
    <t xml:space="preserve">Poznámka k položce:
Jedná se o náklady související se zákazem, omezením nebo výkonem stavebních prací prováděných v blízkosti nadzemních el. vedení, křížení el. vedení, podzemních kabelových vedení, vodovodních vedení, vedení plynu, teplovodů, ropovodů, měníren proudu, trafostanic, ochranných pásem vodních zdrojů, vodáren, čistíren vod, plynáren, plynojemů apod.
</t>
  </si>
  <si>
    <t>IO 102 - Místo pro přecházení</t>
  </si>
  <si>
    <t>915221121</t>
  </si>
  <si>
    <t>Vodorovné dopravní značení vodící čáry přerušované š 250 mm bílý plast</t>
  </si>
  <si>
    <t>-1283480016</t>
  </si>
  <si>
    <t>místo pro přecházení</t>
  </si>
  <si>
    <t>6,1*2</t>
  </si>
  <si>
    <t>915611111</t>
  </si>
  <si>
    <t>Předznačení vodorovného liniového značení</t>
  </si>
  <si>
    <t>859753425</t>
  </si>
  <si>
    <t>938909331</t>
  </si>
  <si>
    <t>Čištění vozovek metením ručně podkladu nebo krytu betonového nebo živičného</t>
  </si>
  <si>
    <t>1327057036</t>
  </si>
  <si>
    <t>4*6,1</t>
  </si>
  <si>
    <t>IO 401 - Veřejné osvětlení</t>
  </si>
  <si>
    <t>M - M</t>
  </si>
  <si>
    <t xml:space="preserve">    21-M - Elektromontáže</t>
  </si>
  <si>
    <t xml:space="preserve">    46-M - Zemní práce při extr.mont.pracích</t>
  </si>
  <si>
    <t>HSV - HSV</t>
  </si>
  <si>
    <t xml:space="preserve">    0 - Nepojmenovaný díl</t>
  </si>
  <si>
    <t>21-M</t>
  </si>
  <si>
    <t>Elektromontáže</t>
  </si>
  <si>
    <t>210100173</t>
  </si>
  <si>
    <t>Ukončení kabelů smršťovací záklopkou nebo páskou se zapojením bez letování žíly do 3x4 mm2</t>
  </si>
  <si>
    <t>210100701</t>
  </si>
  <si>
    <t>Ukončení kabelů celoplastových koncovkou do 1 kV venkovní KV a KVU žíly do 4x35 mm2</t>
  </si>
  <si>
    <t>354365520</t>
  </si>
  <si>
    <t>koncovka kabelová venkovní 16-50 mm2 - Teplem smrštitelná pro čtyřžilové plastové kabely do 1 kV</t>
  </si>
  <si>
    <t>210101234</t>
  </si>
  <si>
    <t>Propojení kabelů celoplastových spojkou do 1 kV venkovní smršťovací SVCZ 1 až 5 žíly do 4x25až35 mm2</t>
  </si>
  <si>
    <t>35436025</t>
  </si>
  <si>
    <t>spojka kabelová smršťovaná přímé do 1kV 91ah-24s 4x35-150mm</t>
  </si>
  <si>
    <t>210120001</t>
  </si>
  <si>
    <t>Montáž pojistek závitových E 27 do 25 A se zapojením vodičů</t>
  </si>
  <si>
    <t>345234150</t>
  </si>
  <si>
    <t>vložka pojistková E27 normální 2410 6A</t>
  </si>
  <si>
    <t>210202013</t>
  </si>
  <si>
    <t>Montáž svítidel na výložník</t>
  </si>
  <si>
    <t>34844450</t>
  </si>
  <si>
    <t>Svítidlo venkovní na výložník, LED 40W, 4400 lm, 3000K, IP66, vč, zdroje a př.</t>
  </si>
  <si>
    <t>210204011</t>
  </si>
  <si>
    <t>Montáž stožárů osvětlení ocelových samostatně stojících délky do 12 m</t>
  </si>
  <si>
    <t>316740680</t>
  </si>
  <si>
    <t>stožár osvětlovací uliční žárově zinkovaný - v 7 m</t>
  </si>
  <si>
    <t>316740680.1</t>
  </si>
  <si>
    <t>ochranná manžeta na stožár uliční žárově zinkovaný</t>
  </si>
  <si>
    <t>210204012</t>
  </si>
  <si>
    <t>Montáž zařízení k osvětlení přechodů</t>
  </si>
  <si>
    <t>347SET 1</t>
  </si>
  <si>
    <t>Stožár pro osvětlení přechodů  vč, 1 ks dopravní značky IP6</t>
  </si>
  <si>
    <t>347SET 4</t>
  </si>
  <si>
    <t>Svítidlo pro osv. přechodů na výložník, LED 100W, 14780 lm, 5000K, IP66, vč, zdroje a př.</t>
  </si>
  <si>
    <t>210204103</t>
  </si>
  <si>
    <t>Montáž výložníků osvětlení jednoramenných sloupových hmotnosti do 35 kg</t>
  </si>
  <si>
    <t>316770750</t>
  </si>
  <si>
    <t>výložník V01-1000, kolmý</t>
  </si>
  <si>
    <t>210204201</t>
  </si>
  <si>
    <t>Montáž elektrovýzbroje stožárů osvětlení 1 okruh</t>
  </si>
  <si>
    <t>PC E</t>
  </si>
  <si>
    <t>Elektrovýzbroj - jednokruhová průběžná s možností násobného odbočení přívodních kabelů</t>
  </si>
  <si>
    <t>210220020</t>
  </si>
  <si>
    <t>Montáž uzemňovacího vedení vodičů FeZn pomocí svorek v zemi páskou do 120 mm2 ve městské zástavbě</t>
  </si>
  <si>
    <t>354411200</t>
  </si>
  <si>
    <t>pásek uzemňovací 195001 30x4 mm</t>
  </si>
  <si>
    <t>210220022</t>
  </si>
  <si>
    <t>Montáž uzemňovacího vedení vodičů FeZn pomocí svorek v zemi drátem do 10 mm ve městské zástavbě</t>
  </si>
  <si>
    <t>156152350</t>
  </si>
  <si>
    <t>drát kruhový pozinkovaný měkký 11343 D10,00 mm</t>
  </si>
  <si>
    <t>210220301</t>
  </si>
  <si>
    <t>Montáž svorek hromosvodných typu SS, SR 03 se 2 šrouby</t>
  </si>
  <si>
    <t>354419960</t>
  </si>
  <si>
    <t>svorka odbočovací a spojovací SR 3a pro spojování kruhových a páskových vodičů</t>
  </si>
  <si>
    <t>210220302</t>
  </si>
  <si>
    <t>Montáž svorek hromosvodných typu ST, SJ, SK, SZ, SR 01, 02 se 3 a více šrouby</t>
  </si>
  <si>
    <t>354419860</t>
  </si>
  <si>
    <t>svorka odbočovací a spojovací SR 2a pro pásek 30x4 mm</t>
  </si>
  <si>
    <t>354419250</t>
  </si>
  <si>
    <t>svorka zkušební SZ pro lano D6-12 mm</t>
  </si>
  <si>
    <t>210220401</t>
  </si>
  <si>
    <t>Montáž vedení hromosvodné - štítků k označení svodů</t>
  </si>
  <si>
    <t>735345125</t>
  </si>
  <si>
    <t>Označovací štítek OR 01 - 03</t>
  </si>
  <si>
    <t>210220458</t>
  </si>
  <si>
    <t>Antikorozní ochrana/nátěr vodičů</t>
  </si>
  <si>
    <t>111613320</t>
  </si>
  <si>
    <t xml:space="preserve">asfalt stavebně-izolační AOSi </t>
  </si>
  <si>
    <t>210220463</t>
  </si>
  <si>
    <t>Montáž vysouvacího žebříku pro budovy nad 10m</t>
  </si>
  <si>
    <t>210813011</t>
  </si>
  <si>
    <t>Montáž kabel Cu plný kulatý do 1 kV 3x1,5 až 6 mm2 uložený pevně (CYKY)</t>
  </si>
  <si>
    <t>34111036</t>
  </si>
  <si>
    <t>kabel silový s Cu jádrem 1 kV 3x2,5mm2</t>
  </si>
  <si>
    <t>210902012</t>
  </si>
  <si>
    <t>Montáž kabelu Al do 1 kV plný kulatý průřezu 4x25 mm2 uložených volně (AYKY)</t>
  </si>
  <si>
    <t>34113120</t>
  </si>
  <si>
    <t>kabel silový s Al jádrem 1 kV  4x25mm2</t>
  </si>
  <si>
    <t>210902012-D</t>
  </si>
  <si>
    <t>Demontáž kabelu Al do 1 kV plný kulatý průřezu 4x25 mm2 uložených volně (AYKY)</t>
  </si>
  <si>
    <t>PM</t>
  </si>
  <si>
    <t>Přidružený materiál</t>
  </si>
  <si>
    <t>PPV</t>
  </si>
  <si>
    <t>Podíl přidružených výkonů</t>
  </si>
  <si>
    <t>ZV</t>
  </si>
  <si>
    <t>Zednické výpomoci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</si>
  <si>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</si>
  <si>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</si>
  <si>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</si>
  <si>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</si>
  <si>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</si>
  <si>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460030011</t>
  </si>
  <si>
    <t>Sejmutí drnu jakékoliv tloušťky</t>
  </si>
  <si>
    <t>460030095</t>
  </si>
  <si>
    <t>Vytrhání obrub ležatých silničních s odhozením nebo naložením na dopravní prostředek</t>
  </si>
  <si>
    <t>460030172</t>
  </si>
  <si>
    <t>Odstranění podkladu nebo krytu komunikace ze živice tloušťky do 10 cm</t>
  </si>
  <si>
    <t>460030192</t>
  </si>
  <si>
    <t>Řezání podkladu nebo krytu živičného tloušťky do 10 cm</t>
  </si>
  <si>
    <t>460050703</t>
  </si>
  <si>
    <t>Hloubení nezapažených jam pro stožáry veřejného osvětlení ručně v hornině tř 3</t>
  </si>
  <si>
    <t>460080013</t>
  </si>
  <si>
    <t>Základové konstrukce z monolitického betonu C 12/15 bez bednění</t>
  </si>
  <si>
    <t>460150163</t>
  </si>
  <si>
    <t>Hloubení kabelových zapažených i nezapažených rýh ručně š 35 cm, hl 80 cm, v hornině tř 3</t>
  </si>
  <si>
    <t>460150303</t>
  </si>
  <si>
    <t>Hloubení kabelových zapažených i nezapažených rýh ručně š 50 cm, hl 120 cm, v hornině tř 3</t>
  </si>
  <si>
    <t>460310015</t>
  </si>
  <si>
    <t>Neřízený zemní protlak strojně v hornině tř 3 a 4 vnějšího průměru do 110 mm</t>
  </si>
  <si>
    <t>28611009</t>
  </si>
  <si>
    <t>trubka pevná PVC-C DN 80 90x6,7mm pro lepený spoj</t>
  </si>
  <si>
    <t>460330002</t>
  </si>
  <si>
    <t>Výkop podchodových štol průřezu do 2,5 m2 ručně v suché hornině tř 3</t>
  </si>
  <si>
    <t>54</t>
  </si>
  <si>
    <t>460330102</t>
  </si>
  <si>
    <t>Zásyp podchodových štol s použitím čílek z horniny tř 3</t>
  </si>
  <si>
    <t>55</t>
  </si>
  <si>
    <t>460421001</t>
  </si>
  <si>
    <t>Lože kabelů z písku nebo štěrkopísku tl 5 cm nad kabel, bez zakrytí, šířky lože do 65 cm</t>
  </si>
  <si>
    <t>56</t>
  </si>
  <si>
    <t>460421191</t>
  </si>
  <si>
    <t>Lože kabelů z písku nebo štěrkopísku s cementem tl 12 cm nad kabel, bez zakrytí, šířky do 100 cm</t>
  </si>
  <si>
    <t>57</t>
  </si>
  <si>
    <t>460470001</t>
  </si>
  <si>
    <t>Provizorní zajištění potrubí ve výkopech při křížení s kabelem</t>
  </si>
  <si>
    <t>58</t>
  </si>
  <si>
    <t>460470011</t>
  </si>
  <si>
    <t>Provizorní zajištění kabelů ve výkopech při jejich křížení</t>
  </si>
  <si>
    <t>59</t>
  </si>
  <si>
    <t>460470012</t>
  </si>
  <si>
    <t>Provizorní zajištění kabelů ve výkopech při jejich souběhu</t>
  </si>
  <si>
    <t>60</t>
  </si>
  <si>
    <t>460490012</t>
  </si>
  <si>
    <t>Krytí kabelů výstražnou fólií šířky 25 cm</t>
  </si>
  <si>
    <t>61</t>
  </si>
  <si>
    <t>460510054</t>
  </si>
  <si>
    <t>Kabelové prostupy z trub plastových do rýhy bez obsypu, průměru do 10 cm</t>
  </si>
  <si>
    <t>62</t>
  </si>
  <si>
    <t>460510064</t>
  </si>
  <si>
    <t>Kabelové prostupy z trub plastových do rýhy s obsypem, průměru do 10 cm</t>
  </si>
  <si>
    <t>63</t>
  </si>
  <si>
    <t>34571352</t>
  </si>
  <si>
    <t>trubka elektroinstalační ohebná dvouplášťová korugovaná D 52/63 mm, HDPE+LDPE</t>
  </si>
  <si>
    <t>64</t>
  </si>
  <si>
    <t>460560163</t>
  </si>
  <si>
    <t>Zásyp rýh ručně šířky 35 cm, hloubky 80 cm, z horniny třídy 3</t>
  </si>
  <si>
    <t>65</t>
  </si>
  <si>
    <t>460560303</t>
  </si>
  <si>
    <t>Zásyp rýh ručně šířky 50 cm, hloubky 120 cm, z horniny třídy 3</t>
  </si>
  <si>
    <t>66</t>
  </si>
  <si>
    <t>460600022</t>
  </si>
  <si>
    <t>Vodorovné přemístění horniny jakékoliv třídy do 500 m</t>
  </si>
  <si>
    <t>67</t>
  </si>
  <si>
    <t>460600061</t>
  </si>
  <si>
    <t>Odvoz suti a vybouraných hmot do 1 km</t>
  </si>
  <si>
    <t>68</t>
  </si>
  <si>
    <t>460600071</t>
  </si>
  <si>
    <t>Příplatek k odvozu suti a vybouraných hmot za každý další 1 km</t>
  </si>
  <si>
    <t>69</t>
  </si>
  <si>
    <t>460620013</t>
  </si>
  <si>
    <t>Provizorní úprava terénu se zhutněním, v hornině tř 3</t>
  </si>
  <si>
    <t>70</t>
  </si>
  <si>
    <t>460650052</t>
  </si>
  <si>
    <t>Zřízení podkladní vrstvy vozovky a chodníku ze štěrkodrti se zhutněním tloušťky do 10 cm</t>
  </si>
  <si>
    <t>71</t>
  </si>
  <si>
    <t>460650062</t>
  </si>
  <si>
    <t>Zřízení podkladní vrstvy vozovky a chodníku z kameniva drceného se zhutněním tloušťky do 15 cm</t>
  </si>
  <si>
    <t>72</t>
  </si>
  <si>
    <t>460650135</t>
  </si>
  <si>
    <t>Zřízení krytu vozovky a chodníku z litého asfaltu tloušťky do 8 cm</t>
  </si>
  <si>
    <t>73</t>
  </si>
  <si>
    <t>460650162</t>
  </si>
  <si>
    <t>Provizorní kladení dlažby z dlaždic betonových tvarovaných a zámkových do lože z kameniva těženého</t>
  </si>
  <si>
    <t>74</t>
  </si>
  <si>
    <t>460650176</t>
  </si>
  <si>
    <t>Očištění dlaždic betonových tvarovaných nebo zámkových z rozebraných dlažeb</t>
  </si>
  <si>
    <t>75</t>
  </si>
  <si>
    <t>460650185</t>
  </si>
  <si>
    <t>Osazení betonových obrubníků ležatých silničních do betonu prostého</t>
  </si>
  <si>
    <t>76</t>
  </si>
  <si>
    <t>59217033</t>
  </si>
  <si>
    <t>obrubník betonový silniční 1000x100x300mm</t>
  </si>
  <si>
    <t>77</t>
  </si>
  <si>
    <t>78</t>
  </si>
  <si>
    <t>79</t>
  </si>
  <si>
    <t>Nepojmenovaný díl</t>
  </si>
  <si>
    <t>80</t>
  </si>
  <si>
    <t>001</t>
  </si>
  <si>
    <t>Výchozí revize</t>
  </si>
  <si>
    <t>hod</t>
  </si>
  <si>
    <t>81</t>
  </si>
  <si>
    <t>002</t>
  </si>
  <si>
    <t>Koordinace prací</t>
  </si>
  <si>
    <t>82</t>
  </si>
  <si>
    <t>003</t>
  </si>
  <si>
    <t>Dokumentace skutečného provedení</t>
  </si>
  <si>
    <t>83</t>
  </si>
  <si>
    <t>004</t>
  </si>
  <si>
    <t>Kontrola a přejímka uložení kabelů a dalších sítí</t>
  </si>
  <si>
    <t>blok</t>
  </si>
  <si>
    <t>84</t>
  </si>
  <si>
    <t>005</t>
  </si>
  <si>
    <t>Geodetické zaměření</t>
  </si>
  <si>
    <t>85</t>
  </si>
  <si>
    <t>007</t>
  </si>
  <si>
    <t>Koordinace s dodavateli</t>
  </si>
  <si>
    <t>86</t>
  </si>
  <si>
    <t>009</t>
  </si>
  <si>
    <t>Manipulace při vypínání a zapínání sítí</t>
  </si>
  <si>
    <t>87</t>
  </si>
  <si>
    <t>010</t>
  </si>
  <si>
    <t>Zkušební provoz</t>
  </si>
  <si>
    <t>88</t>
  </si>
  <si>
    <t>011</t>
  </si>
  <si>
    <t>Měření intenzity osvětlení - uliční prostor</t>
  </si>
  <si>
    <t>89</t>
  </si>
  <si>
    <t>012</t>
  </si>
  <si>
    <t>Měření intenzity osvětlení - místo pro přecházení</t>
  </si>
  <si>
    <t>IO 901 - Plocha pro kontejnery tříděného odpadu</t>
  </si>
  <si>
    <t>1956236076</t>
  </si>
  <si>
    <t>5*0,2</t>
  </si>
  <si>
    <t>Vytrhání obrub silničních ležatých  s vybouráním lože</t>
  </si>
  <si>
    <t>1005095036</t>
  </si>
  <si>
    <t>Poznámka k položce:
 s přemístěním hmot na skládku na vzdálenost do 3 m nebo s naložením na dopravní prostředek
Ceny jsou určeny pro vytrhání obrub, obrubníků nebo krajníků jakéhokoliv druhu a velikosti uložených v jakémkoliv loži popř. i s opěrami a vyspárovaných jakýmkoliv materiálem.</t>
  </si>
  <si>
    <t>1800869496</t>
  </si>
  <si>
    <t>3*1,4*0,27</t>
  </si>
  <si>
    <t>-1711266250</t>
  </si>
  <si>
    <t>(1,7*0,35*0,3)*2</t>
  </si>
  <si>
    <t>0,4</t>
  </si>
  <si>
    <t>-143850967</t>
  </si>
  <si>
    <t>953268040</t>
  </si>
  <si>
    <t>1,134</t>
  </si>
  <si>
    <t>-1869349377</t>
  </si>
  <si>
    <t>1841970704</t>
  </si>
  <si>
    <t>0,4*1,8</t>
  </si>
  <si>
    <t>-47942687</t>
  </si>
  <si>
    <t>(1,7*2)*0,4</t>
  </si>
  <si>
    <t>-113371534</t>
  </si>
  <si>
    <t>3,2*1,4</t>
  </si>
  <si>
    <t>920021511</t>
  </si>
  <si>
    <t>596211210</t>
  </si>
  <si>
    <t>Kladení zámkové dlažby komunikací pro pěší tl 80 mm skupiny A pl do 50 m2</t>
  </si>
  <si>
    <t>-1173837893</t>
  </si>
  <si>
    <t>3*1,4</t>
  </si>
  <si>
    <t>59245213</t>
  </si>
  <si>
    <t>dlažba zámková profilová základní 196x161x80mm přírodní</t>
  </si>
  <si>
    <t>-402591119</t>
  </si>
  <si>
    <t>1824997087</t>
  </si>
  <si>
    <t>-1370385094</t>
  </si>
  <si>
    <t>916241212</t>
  </si>
  <si>
    <t>Osazení obrubníku kamenného stojatého bez boční opěry do lože z betonu prostého</t>
  </si>
  <si>
    <t>890199972</t>
  </si>
  <si>
    <t xml:space="preserve">Poznámka k položce:
V cenách chodníkových obrubníků ležatých i stojatých jsou započteny náklady pro osazení do lože z betonu prostého i náklady na dodání hmot pro lože tl. 80 až 100 mm; v cenách jsou též náklady na zřízení boční opěry.
</t>
  </si>
  <si>
    <t>919732221</t>
  </si>
  <si>
    <t>Styčná spára napojení nového živičného povrchu na stávající za tepla š 15 mm hl 25 mm bez prořezání</t>
  </si>
  <si>
    <t>-424123656</t>
  </si>
  <si>
    <t>5+0,4</t>
  </si>
  <si>
    <t>-2056310925</t>
  </si>
  <si>
    <t>1051172588</t>
  </si>
  <si>
    <t>-523158193</t>
  </si>
  <si>
    <t>1605972026</t>
  </si>
  <si>
    <t>-736423956</t>
  </si>
  <si>
    <t xml:space="preserve">Poznámka k položce:
Pro práce v PD nepodchycené.
Výše rezervy byla určena procentuálně (5%) ze základních rozpočtových nákladů (ZRN = HSV+PSV). </t>
  </si>
  <si>
    <t>-1279241184</t>
  </si>
  <si>
    <t>-498534559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</si>
</sst>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61">
      <selection activeCell="J94" sqref="J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2"/>
      <c r="AQ5" s="22"/>
      <c r="AR5" s="20"/>
      <c r="BE5" s="282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2"/>
      <c r="AQ6" s="22"/>
      <c r="AR6" s="20"/>
      <c r="BE6" s="28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12">
        <v>44316</v>
      </c>
      <c r="AO8" s="22"/>
      <c r="AP8" s="22"/>
      <c r="AQ8" s="22"/>
      <c r="AR8" s="20"/>
      <c r="BE8" s="283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3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283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3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3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29</v>
      </c>
      <c r="AO13" s="22"/>
      <c r="AP13" s="22"/>
      <c r="AQ13" s="22"/>
      <c r="AR13" s="20"/>
      <c r="BE13" s="283"/>
      <c r="BS13" s="17" t="s">
        <v>6</v>
      </c>
    </row>
    <row r="14" spans="2:71" ht="13.2">
      <c r="B14" s="21"/>
      <c r="C14" s="22"/>
      <c r="D14" s="22"/>
      <c r="E14" s="288" t="s">
        <v>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3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3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31</v>
      </c>
      <c r="AO16" s="22"/>
      <c r="AP16" s="22"/>
      <c r="AQ16" s="22"/>
      <c r="AR16" s="20"/>
      <c r="BE16" s="283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3"/>
      <c r="BS17" s="17" t="s">
        <v>33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3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31</v>
      </c>
      <c r="AO19" s="22"/>
      <c r="AP19" s="22"/>
      <c r="AQ19" s="22"/>
      <c r="AR19" s="20"/>
      <c r="BE19" s="283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3"/>
      <c r="BS20" s="17" t="s">
        <v>33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3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3"/>
    </row>
    <row r="23" spans="2:57" s="1" customFormat="1" ht="47.25" customHeight="1">
      <c r="B23" s="21"/>
      <c r="C23" s="22"/>
      <c r="D23" s="22"/>
      <c r="E23" s="290" t="s">
        <v>36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2"/>
      <c r="AP23" s="22"/>
      <c r="AQ23" s="22"/>
      <c r="AR23" s="20"/>
      <c r="BE23" s="283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3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3"/>
    </row>
    <row r="26" spans="1:57" s="2" customFormat="1" ht="25.95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1">
        <f>ROUND(AG94,2)</f>
        <v>0</v>
      </c>
      <c r="AL26" s="292"/>
      <c r="AM26" s="292"/>
      <c r="AN26" s="292"/>
      <c r="AO26" s="292"/>
      <c r="AP26" s="36"/>
      <c r="AQ26" s="36"/>
      <c r="AR26" s="39"/>
      <c r="BE26" s="283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3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3" t="s">
        <v>38</v>
      </c>
      <c r="M28" s="293"/>
      <c r="N28" s="293"/>
      <c r="O28" s="293"/>
      <c r="P28" s="293"/>
      <c r="Q28" s="36"/>
      <c r="R28" s="36"/>
      <c r="S28" s="36"/>
      <c r="T28" s="36"/>
      <c r="U28" s="36"/>
      <c r="V28" s="36"/>
      <c r="W28" s="293" t="s">
        <v>39</v>
      </c>
      <c r="X28" s="293"/>
      <c r="Y28" s="293"/>
      <c r="Z28" s="293"/>
      <c r="AA28" s="293"/>
      <c r="AB28" s="293"/>
      <c r="AC28" s="293"/>
      <c r="AD28" s="293"/>
      <c r="AE28" s="293"/>
      <c r="AF28" s="36"/>
      <c r="AG28" s="36"/>
      <c r="AH28" s="36"/>
      <c r="AI28" s="36"/>
      <c r="AJ28" s="36"/>
      <c r="AK28" s="293" t="s">
        <v>40</v>
      </c>
      <c r="AL28" s="293"/>
      <c r="AM28" s="293"/>
      <c r="AN28" s="293"/>
      <c r="AO28" s="293"/>
      <c r="AP28" s="36"/>
      <c r="AQ28" s="36"/>
      <c r="AR28" s="39"/>
      <c r="BE28" s="283"/>
    </row>
    <row r="29" spans="2:57" s="3" customFormat="1" ht="14.4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96">
        <v>0.21</v>
      </c>
      <c r="M29" s="295"/>
      <c r="N29" s="295"/>
      <c r="O29" s="295"/>
      <c r="P29" s="295"/>
      <c r="Q29" s="41"/>
      <c r="R29" s="41"/>
      <c r="S29" s="41"/>
      <c r="T29" s="41"/>
      <c r="U29" s="41"/>
      <c r="V29" s="41"/>
      <c r="W29" s="294">
        <f>ROUND(AZ94,2)</f>
        <v>0</v>
      </c>
      <c r="X29" s="295"/>
      <c r="Y29" s="295"/>
      <c r="Z29" s="295"/>
      <c r="AA29" s="295"/>
      <c r="AB29" s="295"/>
      <c r="AC29" s="295"/>
      <c r="AD29" s="295"/>
      <c r="AE29" s="295"/>
      <c r="AF29" s="41"/>
      <c r="AG29" s="41"/>
      <c r="AH29" s="41"/>
      <c r="AI29" s="41"/>
      <c r="AJ29" s="41"/>
      <c r="AK29" s="294">
        <f>ROUND(AV94,2)</f>
        <v>0</v>
      </c>
      <c r="AL29" s="295"/>
      <c r="AM29" s="295"/>
      <c r="AN29" s="295"/>
      <c r="AO29" s="295"/>
      <c r="AP29" s="41"/>
      <c r="AQ29" s="41"/>
      <c r="AR29" s="42"/>
      <c r="BE29" s="284"/>
    </row>
    <row r="30" spans="2:57" s="3" customFormat="1" ht="14.4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96">
        <v>0.15</v>
      </c>
      <c r="M30" s="295"/>
      <c r="N30" s="295"/>
      <c r="O30" s="295"/>
      <c r="P30" s="295"/>
      <c r="Q30" s="41"/>
      <c r="R30" s="41"/>
      <c r="S30" s="41"/>
      <c r="T30" s="41"/>
      <c r="U30" s="41"/>
      <c r="V30" s="41"/>
      <c r="W30" s="294">
        <f>ROUND(BA94,2)</f>
        <v>0</v>
      </c>
      <c r="X30" s="295"/>
      <c r="Y30" s="295"/>
      <c r="Z30" s="295"/>
      <c r="AA30" s="295"/>
      <c r="AB30" s="295"/>
      <c r="AC30" s="295"/>
      <c r="AD30" s="295"/>
      <c r="AE30" s="295"/>
      <c r="AF30" s="41"/>
      <c r="AG30" s="41"/>
      <c r="AH30" s="41"/>
      <c r="AI30" s="41"/>
      <c r="AJ30" s="41"/>
      <c r="AK30" s="294">
        <f>ROUND(AW94,2)</f>
        <v>0</v>
      </c>
      <c r="AL30" s="295"/>
      <c r="AM30" s="295"/>
      <c r="AN30" s="295"/>
      <c r="AO30" s="295"/>
      <c r="AP30" s="41"/>
      <c r="AQ30" s="41"/>
      <c r="AR30" s="42"/>
      <c r="BE30" s="284"/>
    </row>
    <row r="31" spans="2:57" s="3" customFormat="1" ht="14.4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96">
        <v>0.21</v>
      </c>
      <c r="M31" s="295"/>
      <c r="N31" s="295"/>
      <c r="O31" s="295"/>
      <c r="P31" s="295"/>
      <c r="Q31" s="41"/>
      <c r="R31" s="41"/>
      <c r="S31" s="41"/>
      <c r="T31" s="41"/>
      <c r="U31" s="41"/>
      <c r="V31" s="41"/>
      <c r="W31" s="294">
        <f>ROUND(BB94,2)</f>
        <v>0</v>
      </c>
      <c r="X31" s="295"/>
      <c r="Y31" s="295"/>
      <c r="Z31" s="295"/>
      <c r="AA31" s="295"/>
      <c r="AB31" s="295"/>
      <c r="AC31" s="295"/>
      <c r="AD31" s="295"/>
      <c r="AE31" s="295"/>
      <c r="AF31" s="41"/>
      <c r="AG31" s="41"/>
      <c r="AH31" s="41"/>
      <c r="AI31" s="41"/>
      <c r="AJ31" s="41"/>
      <c r="AK31" s="294">
        <v>0</v>
      </c>
      <c r="AL31" s="295"/>
      <c r="AM31" s="295"/>
      <c r="AN31" s="295"/>
      <c r="AO31" s="295"/>
      <c r="AP31" s="41"/>
      <c r="AQ31" s="41"/>
      <c r="AR31" s="42"/>
      <c r="BE31" s="284"/>
    </row>
    <row r="32" spans="2:57" s="3" customFormat="1" ht="14.4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96">
        <v>0.15</v>
      </c>
      <c r="M32" s="295"/>
      <c r="N32" s="295"/>
      <c r="O32" s="295"/>
      <c r="P32" s="295"/>
      <c r="Q32" s="41"/>
      <c r="R32" s="41"/>
      <c r="S32" s="41"/>
      <c r="T32" s="41"/>
      <c r="U32" s="41"/>
      <c r="V32" s="41"/>
      <c r="W32" s="294">
        <f>ROUND(BC94,2)</f>
        <v>0</v>
      </c>
      <c r="X32" s="295"/>
      <c r="Y32" s="295"/>
      <c r="Z32" s="295"/>
      <c r="AA32" s="295"/>
      <c r="AB32" s="295"/>
      <c r="AC32" s="295"/>
      <c r="AD32" s="295"/>
      <c r="AE32" s="295"/>
      <c r="AF32" s="41"/>
      <c r="AG32" s="41"/>
      <c r="AH32" s="41"/>
      <c r="AI32" s="41"/>
      <c r="AJ32" s="41"/>
      <c r="AK32" s="294">
        <v>0</v>
      </c>
      <c r="AL32" s="295"/>
      <c r="AM32" s="295"/>
      <c r="AN32" s="295"/>
      <c r="AO32" s="295"/>
      <c r="AP32" s="41"/>
      <c r="AQ32" s="41"/>
      <c r="AR32" s="42"/>
      <c r="BE32" s="284"/>
    </row>
    <row r="33" spans="2:57" s="3" customFormat="1" ht="14.4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96">
        <v>0</v>
      </c>
      <c r="M33" s="295"/>
      <c r="N33" s="295"/>
      <c r="O33" s="295"/>
      <c r="P33" s="295"/>
      <c r="Q33" s="41"/>
      <c r="R33" s="41"/>
      <c r="S33" s="41"/>
      <c r="T33" s="41"/>
      <c r="U33" s="41"/>
      <c r="V33" s="41"/>
      <c r="W33" s="294">
        <f>ROUND(BD94,2)</f>
        <v>0</v>
      </c>
      <c r="X33" s="295"/>
      <c r="Y33" s="295"/>
      <c r="Z33" s="295"/>
      <c r="AA33" s="295"/>
      <c r="AB33" s="295"/>
      <c r="AC33" s="295"/>
      <c r="AD33" s="295"/>
      <c r="AE33" s="295"/>
      <c r="AF33" s="41"/>
      <c r="AG33" s="41"/>
      <c r="AH33" s="41"/>
      <c r="AI33" s="41"/>
      <c r="AJ33" s="41"/>
      <c r="AK33" s="294">
        <v>0</v>
      </c>
      <c r="AL33" s="295"/>
      <c r="AM33" s="295"/>
      <c r="AN33" s="295"/>
      <c r="AO33" s="295"/>
      <c r="AP33" s="41"/>
      <c r="AQ33" s="41"/>
      <c r="AR33" s="42"/>
      <c r="BE33" s="284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3"/>
    </row>
    <row r="35" spans="1:57" s="2" customFormat="1" ht="25.95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00" t="s">
        <v>49</v>
      </c>
      <c r="Y35" s="298"/>
      <c r="Z35" s="298"/>
      <c r="AA35" s="298"/>
      <c r="AB35" s="298"/>
      <c r="AC35" s="45"/>
      <c r="AD35" s="45"/>
      <c r="AE35" s="45"/>
      <c r="AF35" s="45"/>
      <c r="AG35" s="45"/>
      <c r="AH35" s="45"/>
      <c r="AI35" s="45"/>
      <c r="AJ35" s="45"/>
      <c r="AK35" s="297">
        <f>SUM(AK26:AK33)</f>
        <v>0</v>
      </c>
      <c r="AL35" s="298"/>
      <c r="AM35" s="298"/>
      <c r="AN35" s="298"/>
      <c r="AO35" s="299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2002703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Dačice, Oprava chodníků v ul. Nádražní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Dačice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>
        <f>IF(AN8="","",AN8)</f>
        <v>44316</v>
      </c>
      <c r="AN87" s="263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65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Dačice, Krajířova 27/I, 380 13 Dačice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4" t="str">
        <f>IF(E17="","",E17)</f>
        <v>Agroprojekt Jihlava, spol s.r.o.</v>
      </c>
      <c r="AN89" s="265"/>
      <c r="AO89" s="265"/>
      <c r="AP89" s="265"/>
      <c r="AQ89" s="36"/>
      <c r="AR89" s="39"/>
      <c r="AS89" s="266" t="s">
        <v>57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25.6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64" t="str">
        <f>IF(E20="","",E20)</f>
        <v>Agroprojekt Jihlava, spol s.r.o.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2" t="s">
        <v>58</v>
      </c>
      <c r="D92" s="273"/>
      <c r="E92" s="273"/>
      <c r="F92" s="273"/>
      <c r="G92" s="273"/>
      <c r="H92" s="73"/>
      <c r="I92" s="275" t="s">
        <v>59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4" t="s">
        <v>60</v>
      </c>
      <c r="AH92" s="273"/>
      <c r="AI92" s="273"/>
      <c r="AJ92" s="273"/>
      <c r="AK92" s="273"/>
      <c r="AL92" s="273"/>
      <c r="AM92" s="273"/>
      <c r="AN92" s="275" t="s">
        <v>61</v>
      </c>
      <c r="AO92" s="273"/>
      <c r="AP92" s="276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0">
        <f>ROUND(SUM(AG95:AG98),2)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77" t="s">
        <v>82</v>
      </c>
      <c r="E95" s="277"/>
      <c r="F95" s="277"/>
      <c r="G95" s="277"/>
      <c r="H95" s="277"/>
      <c r="I95" s="96"/>
      <c r="J95" s="277" t="s">
        <v>83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8">
        <f>'IO 101 - Oprava chodníků'!J30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7" t="s">
        <v>84</v>
      </c>
      <c r="AR95" s="98"/>
      <c r="AS95" s="99">
        <v>0</v>
      </c>
      <c r="AT95" s="100">
        <f>ROUND(SUM(AV95:AW95),2)</f>
        <v>0</v>
      </c>
      <c r="AU95" s="101">
        <f>'IO 101 - Oprava chodníků'!P130</f>
        <v>0</v>
      </c>
      <c r="AV95" s="100">
        <f>'IO 101 - Oprava chodníků'!J33</f>
        <v>0</v>
      </c>
      <c r="AW95" s="100">
        <f>'IO 101 - Oprava chodníků'!J34</f>
        <v>0</v>
      </c>
      <c r="AX95" s="100">
        <f>'IO 101 - Oprava chodníků'!J35</f>
        <v>0</v>
      </c>
      <c r="AY95" s="100">
        <f>'IO 101 - Oprava chodníků'!J36</f>
        <v>0</v>
      </c>
      <c r="AZ95" s="100">
        <f>'IO 101 - Oprava chodníků'!F33</f>
        <v>0</v>
      </c>
      <c r="BA95" s="100">
        <f>'IO 101 - Oprava chodníků'!F34</f>
        <v>0</v>
      </c>
      <c r="BB95" s="100">
        <f>'IO 101 - Oprava chodníků'!F35</f>
        <v>0</v>
      </c>
      <c r="BC95" s="100">
        <f>'IO 101 - Oprava chodníků'!F36</f>
        <v>0</v>
      </c>
      <c r="BD95" s="102">
        <f>'IO 101 - Oprava chodníků'!F37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16.5" customHeight="1">
      <c r="A96" s="93" t="s">
        <v>81</v>
      </c>
      <c r="B96" s="94"/>
      <c r="C96" s="95"/>
      <c r="D96" s="277" t="s">
        <v>88</v>
      </c>
      <c r="E96" s="277"/>
      <c r="F96" s="277"/>
      <c r="G96" s="277"/>
      <c r="H96" s="277"/>
      <c r="I96" s="96"/>
      <c r="J96" s="277" t="s">
        <v>89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8">
        <f>'IO 102 - Místo pro přechá...'!J30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97" t="s">
        <v>90</v>
      </c>
      <c r="AR96" s="98"/>
      <c r="AS96" s="99">
        <v>0</v>
      </c>
      <c r="AT96" s="100">
        <f>ROUND(SUM(AV96:AW96),2)</f>
        <v>0</v>
      </c>
      <c r="AU96" s="101">
        <f>'IO 102 - Místo pro přechá...'!P118</f>
        <v>0</v>
      </c>
      <c r="AV96" s="100">
        <f>'IO 102 - Místo pro přechá...'!J33</f>
        <v>0</v>
      </c>
      <c r="AW96" s="100">
        <f>'IO 102 - Místo pro přechá...'!J34</f>
        <v>0</v>
      </c>
      <c r="AX96" s="100">
        <f>'IO 102 - Místo pro přechá...'!J35</f>
        <v>0</v>
      </c>
      <c r="AY96" s="100">
        <f>'IO 102 - Místo pro přechá...'!J36</f>
        <v>0</v>
      </c>
      <c r="AZ96" s="100">
        <f>'IO 102 - Místo pro přechá...'!F33</f>
        <v>0</v>
      </c>
      <c r="BA96" s="100">
        <f>'IO 102 - Místo pro přechá...'!F34</f>
        <v>0</v>
      </c>
      <c r="BB96" s="100">
        <f>'IO 102 - Místo pro přechá...'!F35</f>
        <v>0</v>
      </c>
      <c r="BC96" s="100">
        <f>'IO 102 - Místo pro přechá...'!F36</f>
        <v>0</v>
      </c>
      <c r="BD96" s="102">
        <f>'IO 102 - Místo pro přechá...'!F37</f>
        <v>0</v>
      </c>
      <c r="BT96" s="103" t="s">
        <v>85</v>
      </c>
      <c r="BV96" s="103" t="s">
        <v>79</v>
      </c>
      <c r="BW96" s="103" t="s">
        <v>91</v>
      </c>
      <c r="BX96" s="103" t="s">
        <v>5</v>
      </c>
      <c r="CL96" s="103" t="s">
        <v>1</v>
      </c>
      <c r="CM96" s="103" t="s">
        <v>87</v>
      </c>
    </row>
    <row r="97" spans="1:91" s="7" customFormat="1" ht="16.5" customHeight="1">
      <c r="A97" s="93" t="s">
        <v>81</v>
      </c>
      <c r="B97" s="94"/>
      <c r="C97" s="95"/>
      <c r="D97" s="277" t="s">
        <v>92</v>
      </c>
      <c r="E97" s="277"/>
      <c r="F97" s="277"/>
      <c r="G97" s="277"/>
      <c r="H97" s="277"/>
      <c r="I97" s="96"/>
      <c r="J97" s="277" t="s">
        <v>93</v>
      </c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8">
        <f>'IO 401 - Veřejné osvětlení'!J30</f>
        <v>0</v>
      </c>
      <c r="AH97" s="279"/>
      <c r="AI97" s="279"/>
      <c r="AJ97" s="279"/>
      <c r="AK97" s="279"/>
      <c r="AL97" s="279"/>
      <c r="AM97" s="279"/>
      <c r="AN97" s="278">
        <f>SUM(AG97,AT97)</f>
        <v>0</v>
      </c>
      <c r="AO97" s="279"/>
      <c r="AP97" s="279"/>
      <c r="AQ97" s="97" t="s">
        <v>90</v>
      </c>
      <c r="AR97" s="98"/>
      <c r="AS97" s="99">
        <v>0</v>
      </c>
      <c r="AT97" s="100">
        <f>ROUND(SUM(AV97:AW97),2)</f>
        <v>0</v>
      </c>
      <c r="AU97" s="101">
        <f>'IO 401 - Veřejné osvětlení'!P121</f>
        <v>0</v>
      </c>
      <c r="AV97" s="100">
        <f>'IO 401 - Veřejné osvětlení'!J33</f>
        <v>0</v>
      </c>
      <c r="AW97" s="100">
        <f>'IO 401 - Veřejné osvětlení'!J34</f>
        <v>0</v>
      </c>
      <c r="AX97" s="100">
        <f>'IO 401 - Veřejné osvětlení'!J35</f>
        <v>0</v>
      </c>
      <c r="AY97" s="100">
        <f>'IO 401 - Veřejné osvětlení'!J36</f>
        <v>0</v>
      </c>
      <c r="AZ97" s="100">
        <f>'IO 401 - Veřejné osvětlení'!F33</f>
        <v>0</v>
      </c>
      <c r="BA97" s="100">
        <f>'IO 401 - Veřejné osvětlení'!F34</f>
        <v>0</v>
      </c>
      <c r="BB97" s="100">
        <f>'IO 401 - Veřejné osvětlení'!F35</f>
        <v>0</v>
      </c>
      <c r="BC97" s="100">
        <f>'IO 401 - Veřejné osvětlení'!F36</f>
        <v>0</v>
      </c>
      <c r="BD97" s="102">
        <f>'IO 401 - Veřejné osvětlení'!F37</f>
        <v>0</v>
      </c>
      <c r="BT97" s="103" t="s">
        <v>85</v>
      </c>
      <c r="BV97" s="103" t="s">
        <v>79</v>
      </c>
      <c r="BW97" s="103" t="s">
        <v>94</v>
      </c>
      <c r="BX97" s="103" t="s">
        <v>5</v>
      </c>
      <c r="CL97" s="103" t="s">
        <v>1</v>
      </c>
      <c r="CM97" s="103" t="s">
        <v>87</v>
      </c>
    </row>
    <row r="98" spans="1:91" s="7" customFormat="1" ht="16.5" customHeight="1">
      <c r="A98" s="93" t="s">
        <v>81</v>
      </c>
      <c r="B98" s="94"/>
      <c r="C98" s="95"/>
      <c r="D98" s="277" t="s">
        <v>95</v>
      </c>
      <c r="E98" s="277"/>
      <c r="F98" s="277"/>
      <c r="G98" s="277"/>
      <c r="H98" s="277"/>
      <c r="I98" s="96"/>
      <c r="J98" s="277" t="s">
        <v>96</v>
      </c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8">
        <f>'IO 901 - Plocha pro konte...'!J30</f>
        <v>0</v>
      </c>
      <c r="AH98" s="279"/>
      <c r="AI98" s="279"/>
      <c r="AJ98" s="279"/>
      <c r="AK98" s="279"/>
      <c r="AL98" s="279"/>
      <c r="AM98" s="279"/>
      <c r="AN98" s="278">
        <f>SUM(AG98,AT98)</f>
        <v>0</v>
      </c>
      <c r="AO98" s="279"/>
      <c r="AP98" s="279"/>
      <c r="AQ98" s="97" t="s">
        <v>84</v>
      </c>
      <c r="AR98" s="98"/>
      <c r="AS98" s="104">
        <v>0</v>
      </c>
      <c r="AT98" s="105">
        <f>ROUND(SUM(AV98:AW98),2)</f>
        <v>0</v>
      </c>
      <c r="AU98" s="106">
        <f>'IO 901 - Plocha pro konte...'!P127</f>
        <v>0</v>
      </c>
      <c r="AV98" s="105">
        <f>'IO 901 - Plocha pro konte...'!J33</f>
        <v>0</v>
      </c>
      <c r="AW98" s="105">
        <f>'IO 901 - Plocha pro konte...'!J34</f>
        <v>0</v>
      </c>
      <c r="AX98" s="105">
        <f>'IO 901 - Plocha pro konte...'!J35</f>
        <v>0</v>
      </c>
      <c r="AY98" s="105">
        <f>'IO 901 - Plocha pro konte...'!J36</f>
        <v>0</v>
      </c>
      <c r="AZ98" s="105">
        <f>'IO 901 - Plocha pro konte...'!F33</f>
        <v>0</v>
      </c>
      <c r="BA98" s="105">
        <f>'IO 901 - Plocha pro konte...'!F34</f>
        <v>0</v>
      </c>
      <c r="BB98" s="105">
        <f>'IO 901 - Plocha pro konte...'!F35</f>
        <v>0</v>
      </c>
      <c r="BC98" s="105">
        <f>'IO 901 - Plocha pro konte...'!F36</f>
        <v>0</v>
      </c>
      <c r="BD98" s="107">
        <f>'IO 901 - Plocha pro konte...'!F37</f>
        <v>0</v>
      </c>
      <c r="BT98" s="103" t="s">
        <v>85</v>
      </c>
      <c r="BV98" s="103" t="s">
        <v>79</v>
      </c>
      <c r="BW98" s="103" t="s">
        <v>97</v>
      </c>
      <c r="BX98" s="103" t="s">
        <v>5</v>
      </c>
      <c r="CL98" s="103" t="s">
        <v>1</v>
      </c>
      <c r="CM98" s="103" t="s">
        <v>87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3XY9/WZkTtvAENQD/WaX7aXQuF+lrO21k06aFLx3Hp6M2OAUDw4lBFCwqQrhfPy1WAF+amlEBVDSD4z6an0GYg==" saltValue="GB8aU2n4PhDQ9/2tMMJZg2cnen4TRjNDFIKXashhZD5E5ZuqB3H0qz8wL44By1JF5mmrHNeFhFrTuHwrsUirA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IO 101 - Oprava chodníků'!C2" display="/"/>
    <hyperlink ref="A96" location="'IO 102 - Místo pro přechá...'!C2" display="/"/>
    <hyperlink ref="A97" location="'IO 401 - Veřejné osvětlení'!C2" display="/"/>
    <hyperlink ref="A98" location="'IO 901 - Plocha pro kont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7"/>
  <sheetViews>
    <sheetView showGridLines="0" workbookViewId="0" topLeftCell="A349">
      <selection activeCell="F358" sqref="F35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86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100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ROUND((SUM(BE130:BE366)),2)</f>
        <v>0</v>
      </c>
      <c r="G33" s="34"/>
      <c r="H33" s="34"/>
      <c r="I33" s="124">
        <v>0.21</v>
      </c>
      <c r="J33" s="123">
        <f>ROUND(((SUM(BE130:BE366))*I33),2)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ROUND((SUM(BF130:BF366)),2)</f>
        <v>0</v>
      </c>
      <c r="G34" s="34"/>
      <c r="H34" s="34"/>
      <c r="I34" s="124">
        <v>0.15</v>
      </c>
      <c r="J34" s="123">
        <f>ROUND(((SUM(BF130:BF366))*I34),2)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44</v>
      </c>
      <c r="F35" s="123">
        <f>ROUND((SUM(BG130:BG366)),2)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45</v>
      </c>
      <c r="F36" s="123">
        <f>ROUND((SUM(BH130:BH366)),2)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46</v>
      </c>
      <c r="F37" s="123">
        <f>ROUND((SUM(BI130:BI366)),2)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IO 101 - Oprava chodníků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2:12" s="10" customFormat="1" ht="19.95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2:12" s="10" customFormat="1" ht="19.95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J238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J241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J279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111</v>
      </c>
      <c r="E102" s="156"/>
      <c r="F102" s="156"/>
      <c r="G102" s="156"/>
      <c r="H102" s="156"/>
      <c r="I102" s="156"/>
      <c r="J102" s="157">
        <f>J327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112</v>
      </c>
      <c r="E103" s="156"/>
      <c r="F103" s="156"/>
      <c r="G103" s="156"/>
      <c r="H103" s="156"/>
      <c r="I103" s="156"/>
      <c r="J103" s="157">
        <f>J344</f>
        <v>0</v>
      </c>
      <c r="K103" s="154"/>
      <c r="L103" s="158"/>
    </row>
    <row r="104" spans="2:12" s="9" customFormat="1" ht="24.9" customHeight="1">
      <c r="B104" s="147"/>
      <c r="C104" s="148"/>
      <c r="D104" s="149" t="s">
        <v>113</v>
      </c>
      <c r="E104" s="150"/>
      <c r="F104" s="150"/>
      <c r="G104" s="150"/>
      <c r="H104" s="150"/>
      <c r="I104" s="150"/>
      <c r="J104" s="151">
        <f>J346</f>
        <v>0</v>
      </c>
      <c r="K104" s="148"/>
      <c r="L104" s="152"/>
    </row>
    <row r="105" spans="2:12" s="10" customFormat="1" ht="19.95" customHeight="1">
      <c r="B105" s="153"/>
      <c r="C105" s="154"/>
      <c r="D105" s="155" t="s">
        <v>114</v>
      </c>
      <c r="E105" s="156"/>
      <c r="F105" s="156"/>
      <c r="G105" s="156"/>
      <c r="H105" s="156"/>
      <c r="I105" s="156"/>
      <c r="J105" s="157">
        <f>J347</f>
        <v>0</v>
      </c>
      <c r="K105" s="154"/>
      <c r="L105" s="158"/>
    </row>
    <row r="106" spans="2:12" s="9" customFormat="1" ht="24.9" customHeight="1">
      <c r="B106" s="147"/>
      <c r="C106" s="148"/>
      <c r="D106" s="149" t="s">
        <v>115</v>
      </c>
      <c r="E106" s="150"/>
      <c r="F106" s="150"/>
      <c r="G106" s="150"/>
      <c r="H106" s="150"/>
      <c r="I106" s="150"/>
      <c r="J106" s="151">
        <f>J352</f>
        <v>0</v>
      </c>
      <c r="K106" s="148"/>
      <c r="L106" s="152"/>
    </row>
    <row r="107" spans="2:12" s="10" customFormat="1" ht="19.95" customHeight="1">
      <c r="B107" s="153"/>
      <c r="C107" s="154"/>
      <c r="D107" s="155" t="s">
        <v>116</v>
      </c>
      <c r="E107" s="156"/>
      <c r="F107" s="156"/>
      <c r="G107" s="156"/>
      <c r="H107" s="156"/>
      <c r="I107" s="156"/>
      <c r="J107" s="157">
        <f>J353</f>
        <v>0</v>
      </c>
      <c r="K107" s="154"/>
      <c r="L107" s="158"/>
    </row>
    <row r="108" spans="2:12" s="10" customFormat="1" ht="19.95" customHeight="1">
      <c r="B108" s="153"/>
      <c r="C108" s="154"/>
      <c r="D108" s="155" t="s">
        <v>117</v>
      </c>
      <c r="E108" s="156"/>
      <c r="F108" s="156"/>
      <c r="G108" s="156"/>
      <c r="H108" s="156"/>
      <c r="I108" s="156"/>
      <c r="J108" s="157">
        <f>J356</f>
        <v>0</v>
      </c>
      <c r="K108" s="154"/>
      <c r="L108" s="158"/>
    </row>
    <row r="109" spans="2:12" s="10" customFormat="1" ht="19.95" customHeight="1">
      <c r="B109" s="153"/>
      <c r="C109" s="154"/>
      <c r="D109" s="155" t="s">
        <v>118</v>
      </c>
      <c r="E109" s="156"/>
      <c r="F109" s="156"/>
      <c r="G109" s="156"/>
      <c r="H109" s="156"/>
      <c r="I109" s="156"/>
      <c r="J109" s="157">
        <f>J359</f>
        <v>0</v>
      </c>
      <c r="K109" s="154"/>
      <c r="L109" s="158"/>
    </row>
    <row r="110" spans="2:12" s="10" customFormat="1" ht="19.95" customHeight="1">
      <c r="B110" s="153"/>
      <c r="C110" s="154"/>
      <c r="D110" s="155" t="s">
        <v>119</v>
      </c>
      <c r="E110" s="156"/>
      <c r="F110" s="156"/>
      <c r="G110" s="156"/>
      <c r="H110" s="156"/>
      <c r="I110" s="156"/>
      <c r="J110" s="157">
        <f>J362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" customHeight="1">
      <c r="A117" s="34"/>
      <c r="B117" s="35"/>
      <c r="C117" s="23" t="s">
        <v>120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09" t="str">
        <f>E7</f>
        <v>Dačice, Oprava chodníků v ul. Nádražní</v>
      </c>
      <c r="F120" s="310"/>
      <c r="G120" s="310"/>
      <c r="H120" s="31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99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1" t="str">
        <f>E9</f>
        <v>IO 101 - Oprava chodníků</v>
      </c>
      <c r="F122" s="311"/>
      <c r="G122" s="311"/>
      <c r="H122" s="311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>Dačice</v>
      </c>
      <c r="G124" s="36"/>
      <c r="H124" s="36"/>
      <c r="I124" s="29" t="s">
        <v>22</v>
      </c>
      <c r="J124" s="66">
        <f>IF(J12="","",J12)</f>
        <v>44316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65" customHeight="1">
      <c r="A126" s="34"/>
      <c r="B126" s="35"/>
      <c r="C126" s="29" t="s">
        <v>23</v>
      </c>
      <c r="D126" s="36"/>
      <c r="E126" s="36"/>
      <c r="F126" s="27" t="str">
        <f>E15</f>
        <v>Město Dačice, Krajířova 27/I, 380 13 Dačice</v>
      </c>
      <c r="G126" s="36"/>
      <c r="H126" s="36"/>
      <c r="I126" s="29" t="s">
        <v>30</v>
      </c>
      <c r="J126" s="32" t="str">
        <f>E21</f>
        <v>Agroprojekt Jihlava, spol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65" customHeight="1">
      <c r="A127" s="34"/>
      <c r="B127" s="35"/>
      <c r="C127" s="29" t="s">
        <v>28</v>
      </c>
      <c r="D127" s="36"/>
      <c r="E127" s="36"/>
      <c r="F127" s="27" t="str">
        <f>IF(E18="","",E18)</f>
        <v>Vyplň údaj</v>
      </c>
      <c r="G127" s="36"/>
      <c r="H127" s="36"/>
      <c r="I127" s="29" t="s">
        <v>34</v>
      </c>
      <c r="J127" s="32" t="str">
        <f>E24</f>
        <v>Agroprojekt Jihlava, spol s.r.o.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9"/>
      <c r="B129" s="160"/>
      <c r="C129" s="161" t="s">
        <v>121</v>
      </c>
      <c r="D129" s="162" t="s">
        <v>62</v>
      </c>
      <c r="E129" s="162" t="s">
        <v>58</v>
      </c>
      <c r="F129" s="162" t="s">
        <v>59</v>
      </c>
      <c r="G129" s="162" t="s">
        <v>122</v>
      </c>
      <c r="H129" s="162" t="s">
        <v>123</v>
      </c>
      <c r="I129" s="162" t="s">
        <v>124</v>
      </c>
      <c r="J129" s="163" t="s">
        <v>103</v>
      </c>
      <c r="K129" s="164" t="s">
        <v>125</v>
      </c>
      <c r="L129" s="165"/>
      <c r="M129" s="75" t="s">
        <v>1</v>
      </c>
      <c r="N129" s="76" t="s">
        <v>41</v>
      </c>
      <c r="O129" s="76" t="s">
        <v>126</v>
      </c>
      <c r="P129" s="76" t="s">
        <v>127</v>
      </c>
      <c r="Q129" s="76" t="s">
        <v>128</v>
      </c>
      <c r="R129" s="76" t="s">
        <v>129</v>
      </c>
      <c r="S129" s="76" t="s">
        <v>130</v>
      </c>
      <c r="T129" s="77" t="s">
        <v>131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3" s="2" customFormat="1" ht="22.8" customHeight="1">
      <c r="A130" s="34"/>
      <c r="B130" s="35"/>
      <c r="C130" s="82" t="s">
        <v>132</v>
      </c>
      <c r="D130" s="36"/>
      <c r="E130" s="36"/>
      <c r="F130" s="36"/>
      <c r="G130" s="36"/>
      <c r="H130" s="36"/>
      <c r="I130" s="36"/>
      <c r="J130" s="166">
        <f>BK130</f>
        <v>0</v>
      </c>
      <c r="K130" s="36"/>
      <c r="L130" s="39"/>
      <c r="M130" s="78"/>
      <c r="N130" s="167"/>
      <c r="O130" s="79"/>
      <c r="P130" s="168">
        <f>P131+P346+P352</f>
        <v>0</v>
      </c>
      <c r="Q130" s="79"/>
      <c r="R130" s="168">
        <f>R131+R346+R352</f>
        <v>106.6418002</v>
      </c>
      <c r="S130" s="79"/>
      <c r="T130" s="169">
        <f>T131+T346+T352</f>
        <v>115.30290000000002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76</v>
      </c>
      <c r="AU130" s="17" t="s">
        <v>105</v>
      </c>
      <c r="BK130" s="170">
        <f>BK131+BK346+BK352</f>
        <v>0</v>
      </c>
    </row>
    <row r="131" spans="2:63" s="12" customFormat="1" ht="25.95" customHeight="1">
      <c r="B131" s="171"/>
      <c r="C131" s="172"/>
      <c r="D131" s="173" t="s">
        <v>76</v>
      </c>
      <c r="E131" s="174" t="s">
        <v>133</v>
      </c>
      <c r="F131" s="174" t="s">
        <v>134</v>
      </c>
      <c r="G131" s="172"/>
      <c r="H131" s="172"/>
      <c r="I131" s="175"/>
      <c r="J131" s="176">
        <f>BK131</f>
        <v>0</v>
      </c>
      <c r="K131" s="172"/>
      <c r="L131" s="177"/>
      <c r="M131" s="178"/>
      <c r="N131" s="179"/>
      <c r="O131" s="179"/>
      <c r="P131" s="180">
        <f>P132+P238+P241+P279+P327+P344</f>
        <v>0</v>
      </c>
      <c r="Q131" s="179"/>
      <c r="R131" s="180">
        <f>R132+R238+R241+R279+R327+R344</f>
        <v>106.62712020000001</v>
      </c>
      <c r="S131" s="179"/>
      <c r="T131" s="181">
        <f>T132+T238+T241+T279+T327+T344</f>
        <v>115.30290000000002</v>
      </c>
      <c r="AR131" s="182" t="s">
        <v>85</v>
      </c>
      <c r="AT131" s="183" t="s">
        <v>76</v>
      </c>
      <c r="AU131" s="183" t="s">
        <v>77</v>
      </c>
      <c r="AY131" s="182" t="s">
        <v>135</v>
      </c>
      <c r="BK131" s="184">
        <f>BK132+BK238+BK241+BK279+BK327+BK344</f>
        <v>0</v>
      </c>
    </row>
    <row r="132" spans="2:63" s="12" customFormat="1" ht="22.8" customHeight="1">
      <c r="B132" s="171"/>
      <c r="C132" s="172"/>
      <c r="D132" s="173" t="s">
        <v>76</v>
      </c>
      <c r="E132" s="185" t="s">
        <v>85</v>
      </c>
      <c r="F132" s="185" t="s">
        <v>136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SUM(P133:P237)</f>
        <v>0</v>
      </c>
      <c r="Q132" s="179"/>
      <c r="R132" s="180">
        <f>SUM(R133:R237)</f>
        <v>0.129346</v>
      </c>
      <c r="S132" s="179"/>
      <c r="T132" s="181">
        <f>SUM(T133:T237)</f>
        <v>115.30290000000002</v>
      </c>
      <c r="AR132" s="182" t="s">
        <v>85</v>
      </c>
      <c r="AT132" s="183" t="s">
        <v>76</v>
      </c>
      <c r="AU132" s="183" t="s">
        <v>85</v>
      </c>
      <c r="AY132" s="182" t="s">
        <v>135</v>
      </c>
      <c r="BK132" s="184">
        <f>SUM(BK133:BK237)</f>
        <v>0</v>
      </c>
    </row>
    <row r="133" spans="1:65" s="2" customFormat="1" ht="24.15" customHeight="1">
      <c r="A133" s="34"/>
      <c r="B133" s="35"/>
      <c r="C133" s="187" t="s">
        <v>85</v>
      </c>
      <c r="D133" s="187" t="s">
        <v>137</v>
      </c>
      <c r="E133" s="188" t="s">
        <v>138</v>
      </c>
      <c r="F133" s="189" t="s">
        <v>139</v>
      </c>
      <c r="G133" s="190" t="s">
        <v>140</v>
      </c>
      <c r="H133" s="191">
        <v>36.8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42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0.26</v>
      </c>
      <c r="T133" s="198">
        <f>S133*H133</f>
        <v>9.568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87</v>
      </c>
      <c r="AY133" s="17" t="s">
        <v>135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85</v>
      </c>
      <c r="BK133" s="200">
        <f>ROUND(I133*H133,2)</f>
        <v>0</v>
      </c>
      <c r="BL133" s="17" t="s">
        <v>141</v>
      </c>
      <c r="BM133" s="199" t="s">
        <v>142</v>
      </c>
    </row>
    <row r="134" spans="2:51" s="13" customFormat="1" ht="10.2">
      <c r="B134" s="201"/>
      <c r="C134" s="202"/>
      <c r="D134" s="203" t="s">
        <v>143</v>
      </c>
      <c r="E134" s="204" t="s">
        <v>1</v>
      </c>
      <c r="F134" s="205" t="s">
        <v>144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143</v>
      </c>
      <c r="AU134" s="211" t="s">
        <v>87</v>
      </c>
      <c r="AV134" s="13" t="s">
        <v>85</v>
      </c>
      <c r="AW134" s="13" t="s">
        <v>33</v>
      </c>
      <c r="AX134" s="13" t="s">
        <v>77</v>
      </c>
      <c r="AY134" s="211" t="s">
        <v>135</v>
      </c>
    </row>
    <row r="135" spans="2:51" s="14" customFormat="1" ht="10.2">
      <c r="B135" s="212"/>
      <c r="C135" s="213"/>
      <c r="D135" s="203" t="s">
        <v>143</v>
      </c>
      <c r="E135" s="214" t="s">
        <v>1</v>
      </c>
      <c r="F135" s="215" t="s">
        <v>145</v>
      </c>
      <c r="G135" s="213"/>
      <c r="H135" s="216">
        <v>36.8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87</v>
      </c>
      <c r="AV135" s="14" t="s">
        <v>87</v>
      </c>
      <c r="AW135" s="14" t="s">
        <v>33</v>
      </c>
      <c r="AX135" s="14" t="s">
        <v>85</v>
      </c>
      <c r="AY135" s="222" t="s">
        <v>135</v>
      </c>
    </row>
    <row r="136" spans="1:65" s="2" customFormat="1" ht="24.15" customHeight="1">
      <c r="A136" s="34"/>
      <c r="B136" s="35"/>
      <c r="C136" s="187" t="s">
        <v>87</v>
      </c>
      <c r="D136" s="187" t="s">
        <v>137</v>
      </c>
      <c r="E136" s="188" t="s">
        <v>146</v>
      </c>
      <c r="F136" s="189" t="s">
        <v>147</v>
      </c>
      <c r="G136" s="190" t="s">
        <v>140</v>
      </c>
      <c r="H136" s="191">
        <v>212.8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42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0.17</v>
      </c>
      <c r="T136" s="198">
        <f>S136*H136</f>
        <v>36.176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87</v>
      </c>
      <c r="AY136" s="17" t="s">
        <v>135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85</v>
      </c>
      <c r="BK136" s="200">
        <f>ROUND(I136*H136,2)</f>
        <v>0</v>
      </c>
      <c r="BL136" s="17" t="s">
        <v>141</v>
      </c>
      <c r="BM136" s="199" t="s">
        <v>148</v>
      </c>
    </row>
    <row r="137" spans="1:47" s="2" customFormat="1" ht="28.8">
      <c r="A137" s="34"/>
      <c r="B137" s="35"/>
      <c r="C137" s="36"/>
      <c r="D137" s="203" t="s">
        <v>149</v>
      </c>
      <c r="E137" s="36"/>
      <c r="F137" s="223" t="s">
        <v>150</v>
      </c>
      <c r="G137" s="36"/>
      <c r="H137" s="36"/>
      <c r="I137" s="224"/>
      <c r="J137" s="36"/>
      <c r="K137" s="36"/>
      <c r="L137" s="39"/>
      <c r="M137" s="225"/>
      <c r="N137" s="226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149</v>
      </c>
      <c r="AU137" s="17" t="s">
        <v>87</v>
      </c>
    </row>
    <row r="138" spans="2:51" s="13" customFormat="1" ht="10.2">
      <c r="B138" s="201"/>
      <c r="C138" s="202"/>
      <c r="D138" s="203" t="s">
        <v>143</v>
      </c>
      <c r="E138" s="204" t="s">
        <v>1</v>
      </c>
      <c r="F138" s="205" t="s">
        <v>151</v>
      </c>
      <c r="G138" s="202"/>
      <c r="H138" s="204" t="s">
        <v>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143</v>
      </c>
      <c r="AU138" s="211" t="s">
        <v>87</v>
      </c>
      <c r="AV138" s="13" t="s">
        <v>85</v>
      </c>
      <c r="AW138" s="13" t="s">
        <v>33</v>
      </c>
      <c r="AX138" s="13" t="s">
        <v>77</v>
      </c>
      <c r="AY138" s="211" t="s">
        <v>135</v>
      </c>
    </row>
    <row r="139" spans="2:51" s="14" customFormat="1" ht="10.2">
      <c r="B139" s="212"/>
      <c r="C139" s="213"/>
      <c r="D139" s="203" t="s">
        <v>143</v>
      </c>
      <c r="E139" s="214" t="s">
        <v>1</v>
      </c>
      <c r="F139" s="215" t="s">
        <v>152</v>
      </c>
      <c r="G139" s="213"/>
      <c r="H139" s="216">
        <v>176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87</v>
      </c>
      <c r="AV139" s="14" t="s">
        <v>87</v>
      </c>
      <c r="AW139" s="14" t="s">
        <v>33</v>
      </c>
      <c r="AX139" s="14" t="s">
        <v>77</v>
      </c>
      <c r="AY139" s="222" t="s">
        <v>135</v>
      </c>
    </row>
    <row r="140" spans="2:51" s="14" customFormat="1" ht="10.2">
      <c r="B140" s="212"/>
      <c r="C140" s="213"/>
      <c r="D140" s="203" t="s">
        <v>143</v>
      </c>
      <c r="E140" s="214" t="s">
        <v>1</v>
      </c>
      <c r="F140" s="215" t="s">
        <v>153</v>
      </c>
      <c r="G140" s="213"/>
      <c r="H140" s="216">
        <v>36.8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143</v>
      </c>
      <c r="AU140" s="222" t="s">
        <v>87</v>
      </c>
      <c r="AV140" s="14" t="s">
        <v>87</v>
      </c>
      <c r="AW140" s="14" t="s">
        <v>33</v>
      </c>
      <c r="AX140" s="14" t="s">
        <v>77</v>
      </c>
      <c r="AY140" s="222" t="s">
        <v>135</v>
      </c>
    </row>
    <row r="141" spans="2:51" s="15" customFormat="1" ht="10.2">
      <c r="B141" s="227"/>
      <c r="C141" s="228"/>
      <c r="D141" s="203" t="s">
        <v>143</v>
      </c>
      <c r="E141" s="229" t="s">
        <v>1</v>
      </c>
      <c r="F141" s="230" t="s">
        <v>154</v>
      </c>
      <c r="G141" s="228"/>
      <c r="H141" s="231">
        <v>212.8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143</v>
      </c>
      <c r="AU141" s="237" t="s">
        <v>87</v>
      </c>
      <c r="AV141" s="15" t="s">
        <v>141</v>
      </c>
      <c r="AW141" s="15" t="s">
        <v>33</v>
      </c>
      <c r="AX141" s="15" t="s">
        <v>85</v>
      </c>
      <c r="AY141" s="237" t="s">
        <v>135</v>
      </c>
    </row>
    <row r="142" spans="1:65" s="2" customFormat="1" ht="24.15" customHeight="1">
      <c r="A142" s="34"/>
      <c r="B142" s="35"/>
      <c r="C142" s="187" t="s">
        <v>155</v>
      </c>
      <c r="D142" s="187" t="s">
        <v>137</v>
      </c>
      <c r="E142" s="188" t="s">
        <v>156</v>
      </c>
      <c r="F142" s="189" t="s">
        <v>157</v>
      </c>
      <c r="G142" s="190" t="s">
        <v>140</v>
      </c>
      <c r="H142" s="191">
        <v>153.8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42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0.22</v>
      </c>
      <c r="T142" s="198">
        <f>S142*H142</f>
        <v>33.836000000000006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141</v>
      </c>
      <c r="AT142" s="199" t="s">
        <v>137</v>
      </c>
      <c r="AU142" s="199" t="s">
        <v>87</v>
      </c>
      <c r="AY142" s="17" t="s">
        <v>135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85</v>
      </c>
      <c r="BK142" s="200">
        <f>ROUND(I142*H142,2)</f>
        <v>0</v>
      </c>
      <c r="BL142" s="17" t="s">
        <v>141</v>
      </c>
      <c r="BM142" s="199" t="s">
        <v>158</v>
      </c>
    </row>
    <row r="143" spans="1:47" s="2" customFormat="1" ht="28.8">
      <c r="A143" s="34"/>
      <c r="B143" s="35"/>
      <c r="C143" s="36"/>
      <c r="D143" s="203" t="s">
        <v>149</v>
      </c>
      <c r="E143" s="36"/>
      <c r="F143" s="223" t="s">
        <v>159</v>
      </c>
      <c r="G143" s="36"/>
      <c r="H143" s="36"/>
      <c r="I143" s="224"/>
      <c r="J143" s="36"/>
      <c r="K143" s="36"/>
      <c r="L143" s="39"/>
      <c r="M143" s="225"/>
      <c r="N143" s="226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149</v>
      </c>
      <c r="AU143" s="17" t="s">
        <v>87</v>
      </c>
    </row>
    <row r="144" spans="2:51" s="13" customFormat="1" ht="10.2">
      <c r="B144" s="201"/>
      <c r="C144" s="202"/>
      <c r="D144" s="203" t="s">
        <v>143</v>
      </c>
      <c r="E144" s="204" t="s">
        <v>1</v>
      </c>
      <c r="F144" s="205" t="s">
        <v>160</v>
      </c>
      <c r="G144" s="202"/>
      <c r="H144" s="204" t="s">
        <v>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143</v>
      </c>
      <c r="AU144" s="211" t="s">
        <v>87</v>
      </c>
      <c r="AV144" s="13" t="s">
        <v>85</v>
      </c>
      <c r="AW144" s="13" t="s">
        <v>33</v>
      </c>
      <c r="AX144" s="13" t="s">
        <v>77</v>
      </c>
      <c r="AY144" s="211" t="s">
        <v>135</v>
      </c>
    </row>
    <row r="145" spans="2:51" s="14" customFormat="1" ht="10.2">
      <c r="B145" s="212"/>
      <c r="C145" s="213"/>
      <c r="D145" s="203" t="s">
        <v>143</v>
      </c>
      <c r="E145" s="214" t="s">
        <v>1</v>
      </c>
      <c r="F145" s="215" t="s">
        <v>161</v>
      </c>
      <c r="G145" s="213"/>
      <c r="H145" s="216">
        <v>153.8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87</v>
      </c>
      <c r="AV145" s="14" t="s">
        <v>87</v>
      </c>
      <c r="AW145" s="14" t="s">
        <v>33</v>
      </c>
      <c r="AX145" s="14" t="s">
        <v>85</v>
      </c>
      <c r="AY145" s="222" t="s">
        <v>135</v>
      </c>
    </row>
    <row r="146" spans="1:65" s="2" customFormat="1" ht="24.15" customHeight="1">
      <c r="A146" s="34"/>
      <c r="B146" s="35"/>
      <c r="C146" s="187" t="s">
        <v>141</v>
      </c>
      <c r="D146" s="187" t="s">
        <v>137</v>
      </c>
      <c r="E146" s="188" t="s">
        <v>162</v>
      </c>
      <c r="F146" s="189" t="s">
        <v>163</v>
      </c>
      <c r="G146" s="190" t="s">
        <v>140</v>
      </c>
      <c r="H146" s="191">
        <v>22.2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42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0.325</v>
      </c>
      <c r="T146" s="198">
        <f>S146*H146</f>
        <v>7.215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141</v>
      </c>
      <c r="AT146" s="199" t="s">
        <v>137</v>
      </c>
      <c r="AU146" s="199" t="s">
        <v>87</v>
      </c>
      <c r="AY146" s="17" t="s">
        <v>135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85</v>
      </c>
      <c r="BK146" s="200">
        <f>ROUND(I146*H146,2)</f>
        <v>0</v>
      </c>
      <c r="BL146" s="17" t="s">
        <v>141</v>
      </c>
      <c r="BM146" s="199" t="s">
        <v>164</v>
      </c>
    </row>
    <row r="147" spans="1:47" s="2" customFormat="1" ht="28.8">
      <c r="A147" s="34"/>
      <c r="B147" s="35"/>
      <c r="C147" s="36"/>
      <c r="D147" s="203" t="s">
        <v>149</v>
      </c>
      <c r="E147" s="36"/>
      <c r="F147" s="223" t="s">
        <v>150</v>
      </c>
      <c r="G147" s="36"/>
      <c r="H147" s="36"/>
      <c r="I147" s="224"/>
      <c r="J147" s="36"/>
      <c r="K147" s="36"/>
      <c r="L147" s="39"/>
      <c r="M147" s="225"/>
      <c r="N147" s="226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149</v>
      </c>
      <c r="AU147" s="17" t="s">
        <v>87</v>
      </c>
    </row>
    <row r="148" spans="2:51" s="13" customFormat="1" ht="10.2">
      <c r="B148" s="201"/>
      <c r="C148" s="202"/>
      <c r="D148" s="203" t="s">
        <v>143</v>
      </c>
      <c r="E148" s="204" t="s">
        <v>1</v>
      </c>
      <c r="F148" s="205" t="s">
        <v>165</v>
      </c>
      <c r="G148" s="202"/>
      <c r="H148" s="204" t="s">
        <v>1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143</v>
      </c>
      <c r="AU148" s="211" t="s">
        <v>87</v>
      </c>
      <c r="AV148" s="13" t="s">
        <v>85</v>
      </c>
      <c r="AW148" s="13" t="s">
        <v>33</v>
      </c>
      <c r="AX148" s="13" t="s">
        <v>77</v>
      </c>
      <c r="AY148" s="211" t="s">
        <v>135</v>
      </c>
    </row>
    <row r="149" spans="2:51" s="14" customFormat="1" ht="10.2">
      <c r="B149" s="212"/>
      <c r="C149" s="213"/>
      <c r="D149" s="203" t="s">
        <v>143</v>
      </c>
      <c r="E149" s="214" t="s">
        <v>1</v>
      </c>
      <c r="F149" s="215" t="s">
        <v>166</v>
      </c>
      <c r="G149" s="213"/>
      <c r="H149" s="216">
        <v>22.2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143</v>
      </c>
      <c r="AU149" s="222" t="s">
        <v>87</v>
      </c>
      <c r="AV149" s="14" t="s">
        <v>87</v>
      </c>
      <c r="AW149" s="14" t="s">
        <v>33</v>
      </c>
      <c r="AX149" s="14" t="s">
        <v>85</v>
      </c>
      <c r="AY149" s="222" t="s">
        <v>135</v>
      </c>
    </row>
    <row r="150" spans="1:65" s="2" customFormat="1" ht="24.15" customHeight="1">
      <c r="A150" s="34"/>
      <c r="B150" s="35"/>
      <c r="C150" s="187" t="s">
        <v>167</v>
      </c>
      <c r="D150" s="187" t="s">
        <v>137</v>
      </c>
      <c r="E150" s="188" t="s">
        <v>168</v>
      </c>
      <c r="F150" s="189" t="s">
        <v>169</v>
      </c>
      <c r="G150" s="190" t="s">
        <v>140</v>
      </c>
      <c r="H150" s="191">
        <v>59.02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42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141</v>
      </c>
      <c r="AT150" s="199" t="s">
        <v>137</v>
      </c>
      <c r="AU150" s="199" t="s">
        <v>87</v>
      </c>
      <c r="AY150" s="17" t="s">
        <v>135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85</v>
      </c>
      <c r="BK150" s="200">
        <f>ROUND(I150*H150,2)</f>
        <v>0</v>
      </c>
      <c r="BL150" s="17" t="s">
        <v>141</v>
      </c>
      <c r="BM150" s="199" t="s">
        <v>170</v>
      </c>
    </row>
    <row r="151" spans="1:47" s="2" customFormat="1" ht="19.2">
      <c r="A151" s="34"/>
      <c r="B151" s="35"/>
      <c r="C151" s="36"/>
      <c r="D151" s="203" t="s">
        <v>149</v>
      </c>
      <c r="E151" s="36"/>
      <c r="F151" s="223" t="s">
        <v>171</v>
      </c>
      <c r="G151" s="36"/>
      <c r="H151" s="36"/>
      <c r="I151" s="224"/>
      <c r="J151" s="36"/>
      <c r="K151" s="36"/>
      <c r="L151" s="39"/>
      <c r="M151" s="225"/>
      <c r="N151" s="226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149</v>
      </c>
      <c r="AU151" s="17" t="s">
        <v>87</v>
      </c>
    </row>
    <row r="152" spans="2:51" s="13" customFormat="1" ht="10.2">
      <c r="B152" s="201"/>
      <c r="C152" s="202"/>
      <c r="D152" s="203" t="s">
        <v>143</v>
      </c>
      <c r="E152" s="204" t="s">
        <v>1</v>
      </c>
      <c r="F152" s="205" t="s">
        <v>165</v>
      </c>
      <c r="G152" s="202"/>
      <c r="H152" s="204" t="s">
        <v>1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143</v>
      </c>
      <c r="AU152" s="211" t="s">
        <v>87</v>
      </c>
      <c r="AV152" s="13" t="s">
        <v>85</v>
      </c>
      <c r="AW152" s="13" t="s">
        <v>33</v>
      </c>
      <c r="AX152" s="13" t="s">
        <v>77</v>
      </c>
      <c r="AY152" s="211" t="s">
        <v>135</v>
      </c>
    </row>
    <row r="153" spans="2:51" s="14" customFormat="1" ht="10.2">
      <c r="B153" s="212"/>
      <c r="C153" s="213"/>
      <c r="D153" s="203" t="s">
        <v>143</v>
      </c>
      <c r="E153" s="214" t="s">
        <v>1</v>
      </c>
      <c r="F153" s="215" t="s">
        <v>172</v>
      </c>
      <c r="G153" s="213"/>
      <c r="H153" s="216">
        <v>22.2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143</v>
      </c>
      <c r="AU153" s="222" t="s">
        <v>87</v>
      </c>
      <c r="AV153" s="14" t="s">
        <v>87</v>
      </c>
      <c r="AW153" s="14" t="s">
        <v>33</v>
      </c>
      <c r="AX153" s="14" t="s">
        <v>77</v>
      </c>
      <c r="AY153" s="222" t="s">
        <v>135</v>
      </c>
    </row>
    <row r="154" spans="2:51" s="13" customFormat="1" ht="10.2">
      <c r="B154" s="201"/>
      <c r="C154" s="202"/>
      <c r="D154" s="203" t="s">
        <v>143</v>
      </c>
      <c r="E154" s="204" t="s">
        <v>1</v>
      </c>
      <c r="F154" s="205" t="s">
        <v>144</v>
      </c>
      <c r="G154" s="202"/>
      <c r="H154" s="204" t="s">
        <v>1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143</v>
      </c>
      <c r="AU154" s="211" t="s">
        <v>87</v>
      </c>
      <c r="AV154" s="13" t="s">
        <v>85</v>
      </c>
      <c r="AW154" s="13" t="s">
        <v>33</v>
      </c>
      <c r="AX154" s="13" t="s">
        <v>77</v>
      </c>
      <c r="AY154" s="211" t="s">
        <v>135</v>
      </c>
    </row>
    <row r="155" spans="2:51" s="14" customFormat="1" ht="10.2">
      <c r="B155" s="212"/>
      <c r="C155" s="213"/>
      <c r="D155" s="203" t="s">
        <v>143</v>
      </c>
      <c r="E155" s="214" t="s">
        <v>1</v>
      </c>
      <c r="F155" s="215" t="s">
        <v>173</v>
      </c>
      <c r="G155" s="213"/>
      <c r="H155" s="216">
        <v>36.82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143</v>
      </c>
      <c r="AU155" s="222" t="s">
        <v>87</v>
      </c>
      <c r="AV155" s="14" t="s">
        <v>87</v>
      </c>
      <c r="AW155" s="14" t="s">
        <v>33</v>
      </c>
      <c r="AX155" s="14" t="s">
        <v>77</v>
      </c>
      <c r="AY155" s="222" t="s">
        <v>135</v>
      </c>
    </row>
    <row r="156" spans="2:51" s="15" customFormat="1" ht="10.2">
      <c r="B156" s="227"/>
      <c r="C156" s="228"/>
      <c r="D156" s="203" t="s">
        <v>143</v>
      </c>
      <c r="E156" s="229" t="s">
        <v>1</v>
      </c>
      <c r="F156" s="230" t="s">
        <v>154</v>
      </c>
      <c r="G156" s="228"/>
      <c r="H156" s="231">
        <v>59.019999999999996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143</v>
      </c>
      <c r="AU156" s="237" t="s">
        <v>87</v>
      </c>
      <c r="AV156" s="15" t="s">
        <v>141</v>
      </c>
      <c r="AW156" s="15" t="s">
        <v>33</v>
      </c>
      <c r="AX156" s="15" t="s">
        <v>85</v>
      </c>
      <c r="AY156" s="237" t="s">
        <v>135</v>
      </c>
    </row>
    <row r="157" spans="1:65" s="2" customFormat="1" ht="24.15" customHeight="1">
      <c r="A157" s="34"/>
      <c r="B157" s="35"/>
      <c r="C157" s="187" t="s">
        <v>174</v>
      </c>
      <c r="D157" s="187" t="s">
        <v>137</v>
      </c>
      <c r="E157" s="188" t="s">
        <v>175</v>
      </c>
      <c r="F157" s="189" t="s">
        <v>176</v>
      </c>
      <c r="G157" s="190" t="s">
        <v>140</v>
      </c>
      <c r="H157" s="191">
        <v>153.8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42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141</v>
      </c>
      <c r="AT157" s="199" t="s">
        <v>137</v>
      </c>
      <c r="AU157" s="199" t="s">
        <v>87</v>
      </c>
      <c r="AY157" s="17" t="s">
        <v>135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85</v>
      </c>
      <c r="BK157" s="200">
        <f>ROUND(I157*H157,2)</f>
        <v>0</v>
      </c>
      <c r="BL157" s="17" t="s">
        <v>141</v>
      </c>
      <c r="BM157" s="199" t="s">
        <v>177</v>
      </c>
    </row>
    <row r="158" spans="1:47" s="2" customFormat="1" ht="19.2">
      <c r="A158" s="34"/>
      <c r="B158" s="35"/>
      <c r="C158" s="36"/>
      <c r="D158" s="203" t="s">
        <v>149</v>
      </c>
      <c r="E158" s="36"/>
      <c r="F158" s="223" t="s">
        <v>171</v>
      </c>
      <c r="G158" s="36"/>
      <c r="H158" s="36"/>
      <c r="I158" s="224"/>
      <c r="J158" s="36"/>
      <c r="K158" s="36"/>
      <c r="L158" s="39"/>
      <c r="M158" s="225"/>
      <c r="N158" s="226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149</v>
      </c>
      <c r="AU158" s="17" t="s">
        <v>87</v>
      </c>
    </row>
    <row r="159" spans="2:51" s="13" customFormat="1" ht="10.2">
      <c r="B159" s="201"/>
      <c r="C159" s="202"/>
      <c r="D159" s="203" t="s">
        <v>143</v>
      </c>
      <c r="E159" s="204" t="s">
        <v>1</v>
      </c>
      <c r="F159" s="205" t="s">
        <v>160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143</v>
      </c>
      <c r="AU159" s="211" t="s">
        <v>87</v>
      </c>
      <c r="AV159" s="13" t="s">
        <v>85</v>
      </c>
      <c r="AW159" s="13" t="s">
        <v>33</v>
      </c>
      <c r="AX159" s="13" t="s">
        <v>77</v>
      </c>
      <c r="AY159" s="211" t="s">
        <v>135</v>
      </c>
    </row>
    <row r="160" spans="2:51" s="14" customFormat="1" ht="10.2">
      <c r="B160" s="212"/>
      <c r="C160" s="213"/>
      <c r="D160" s="203" t="s">
        <v>143</v>
      </c>
      <c r="E160" s="214" t="s">
        <v>1</v>
      </c>
      <c r="F160" s="215" t="s">
        <v>161</v>
      </c>
      <c r="G160" s="213"/>
      <c r="H160" s="216">
        <v>153.8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143</v>
      </c>
      <c r="AU160" s="222" t="s">
        <v>87</v>
      </c>
      <c r="AV160" s="14" t="s">
        <v>87</v>
      </c>
      <c r="AW160" s="14" t="s">
        <v>33</v>
      </c>
      <c r="AX160" s="14" t="s">
        <v>85</v>
      </c>
      <c r="AY160" s="222" t="s">
        <v>135</v>
      </c>
    </row>
    <row r="161" spans="1:65" s="2" customFormat="1" ht="24.15" customHeight="1">
      <c r="A161" s="34"/>
      <c r="B161" s="35"/>
      <c r="C161" s="187" t="s">
        <v>178</v>
      </c>
      <c r="D161" s="187" t="s">
        <v>137</v>
      </c>
      <c r="E161" s="188" t="s">
        <v>179</v>
      </c>
      <c r="F161" s="189" t="s">
        <v>180</v>
      </c>
      <c r="G161" s="190" t="s">
        <v>140</v>
      </c>
      <c r="H161" s="191">
        <v>8.8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42</v>
      </c>
      <c r="O161" s="71"/>
      <c r="P161" s="197">
        <f>O161*H161</f>
        <v>0</v>
      </c>
      <c r="Q161" s="197">
        <v>3E-05</v>
      </c>
      <c r="R161" s="197">
        <f>Q161*H161</f>
        <v>0.000264</v>
      </c>
      <c r="S161" s="197">
        <v>0.103</v>
      </c>
      <c r="T161" s="198">
        <f>S161*H161</f>
        <v>0.9064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141</v>
      </c>
      <c r="AT161" s="199" t="s">
        <v>137</v>
      </c>
      <c r="AU161" s="199" t="s">
        <v>87</v>
      </c>
      <c r="AY161" s="17" t="s">
        <v>135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85</v>
      </c>
      <c r="BK161" s="200">
        <f>ROUND(I161*H161,2)</f>
        <v>0</v>
      </c>
      <c r="BL161" s="17" t="s">
        <v>141</v>
      </c>
      <c r="BM161" s="199" t="s">
        <v>181</v>
      </c>
    </row>
    <row r="162" spans="1:47" s="2" customFormat="1" ht="48">
      <c r="A162" s="34"/>
      <c r="B162" s="35"/>
      <c r="C162" s="36"/>
      <c r="D162" s="203" t="s">
        <v>149</v>
      </c>
      <c r="E162" s="36"/>
      <c r="F162" s="223" t="s">
        <v>182</v>
      </c>
      <c r="G162" s="36"/>
      <c r="H162" s="36"/>
      <c r="I162" s="224"/>
      <c r="J162" s="36"/>
      <c r="K162" s="36"/>
      <c r="L162" s="39"/>
      <c r="M162" s="225"/>
      <c r="N162" s="226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149</v>
      </c>
      <c r="AU162" s="17" t="s">
        <v>87</v>
      </c>
    </row>
    <row r="163" spans="2:51" s="13" customFormat="1" ht="10.2">
      <c r="B163" s="201"/>
      <c r="C163" s="202"/>
      <c r="D163" s="203" t="s">
        <v>143</v>
      </c>
      <c r="E163" s="204" t="s">
        <v>1</v>
      </c>
      <c r="F163" s="205" t="s">
        <v>183</v>
      </c>
      <c r="G163" s="202"/>
      <c r="H163" s="204" t="s">
        <v>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143</v>
      </c>
      <c r="AU163" s="211" t="s">
        <v>87</v>
      </c>
      <c r="AV163" s="13" t="s">
        <v>85</v>
      </c>
      <c r="AW163" s="13" t="s">
        <v>33</v>
      </c>
      <c r="AX163" s="13" t="s">
        <v>77</v>
      </c>
      <c r="AY163" s="211" t="s">
        <v>135</v>
      </c>
    </row>
    <row r="164" spans="2:51" s="14" customFormat="1" ht="10.2">
      <c r="B164" s="212"/>
      <c r="C164" s="213"/>
      <c r="D164" s="203" t="s">
        <v>143</v>
      </c>
      <c r="E164" s="214" t="s">
        <v>1</v>
      </c>
      <c r="F164" s="215" t="s">
        <v>184</v>
      </c>
      <c r="G164" s="213"/>
      <c r="H164" s="216">
        <v>1.4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143</v>
      </c>
      <c r="AU164" s="222" t="s">
        <v>87</v>
      </c>
      <c r="AV164" s="14" t="s">
        <v>87</v>
      </c>
      <c r="AW164" s="14" t="s">
        <v>33</v>
      </c>
      <c r="AX164" s="14" t="s">
        <v>77</v>
      </c>
      <c r="AY164" s="222" t="s">
        <v>135</v>
      </c>
    </row>
    <row r="165" spans="2:51" s="14" customFormat="1" ht="10.2">
      <c r="B165" s="212"/>
      <c r="C165" s="213"/>
      <c r="D165" s="203" t="s">
        <v>143</v>
      </c>
      <c r="E165" s="214" t="s">
        <v>1</v>
      </c>
      <c r="F165" s="215" t="s">
        <v>185</v>
      </c>
      <c r="G165" s="213"/>
      <c r="H165" s="216">
        <v>1.2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143</v>
      </c>
      <c r="AU165" s="222" t="s">
        <v>87</v>
      </c>
      <c r="AV165" s="14" t="s">
        <v>87</v>
      </c>
      <c r="AW165" s="14" t="s">
        <v>33</v>
      </c>
      <c r="AX165" s="14" t="s">
        <v>77</v>
      </c>
      <c r="AY165" s="222" t="s">
        <v>135</v>
      </c>
    </row>
    <row r="166" spans="2:51" s="14" customFormat="1" ht="10.2">
      <c r="B166" s="212"/>
      <c r="C166" s="213"/>
      <c r="D166" s="203" t="s">
        <v>143</v>
      </c>
      <c r="E166" s="214" t="s">
        <v>1</v>
      </c>
      <c r="F166" s="215" t="s">
        <v>186</v>
      </c>
      <c r="G166" s="213"/>
      <c r="H166" s="216">
        <v>1.1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143</v>
      </c>
      <c r="AU166" s="222" t="s">
        <v>87</v>
      </c>
      <c r="AV166" s="14" t="s">
        <v>87</v>
      </c>
      <c r="AW166" s="14" t="s">
        <v>33</v>
      </c>
      <c r="AX166" s="14" t="s">
        <v>77</v>
      </c>
      <c r="AY166" s="222" t="s">
        <v>135</v>
      </c>
    </row>
    <row r="167" spans="2:51" s="14" customFormat="1" ht="10.2">
      <c r="B167" s="212"/>
      <c r="C167" s="213"/>
      <c r="D167" s="203" t="s">
        <v>143</v>
      </c>
      <c r="E167" s="214" t="s">
        <v>1</v>
      </c>
      <c r="F167" s="215" t="s">
        <v>187</v>
      </c>
      <c r="G167" s="213"/>
      <c r="H167" s="216">
        <v>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143</v>
      </c>
      <c r="AU167" s="222" t="s">
        <v>87</v>
      </c>
      <c r="AV167" s="14" t="s">
        <v>87</v>
      </c>
      <c r="AW167" s="14" t="s">
        <v>33</v>
      </c>
      <c r="AX167" s="14" t="s">
        <v>77</v>
      </c>
      <c r="AY167" s="222" t="s">
        <v>135</v>
      </c>
    </row>
    <row r="168" spans="2:51" s="13" customFormat="1" ht="10.2">
      <c r="B168" s="201"/>
      <c r="C168" s="202"/>
      <c r="D168" s="203" t="s">
        <v>143</v>
      </c>
      <c r="E168" s="204" t="s">
        <v>1</v>
      </c>
      <c r="F168" s="205" t="s">
        <v>188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143</v>
      </c>
      <c r="AU168" s="211" t="s">
        <v>87</v>
      </c>
      <c r="AV168" s="13" t="s">
        <v>85</v>
      </c>
      <c r="AW168" s="13" t="s">
        <v>33</v>
      </c>
      <c r="AX168" s="13" t="s">
        <v>77</v>
      </c>
      <c r="AY168" s="211" t="s">
        <v>135</v>
      </c>
    </row>
    <row r="169" spans="2:51" s="14" customFormat="1" ht="10.2">
      <c r="B169" s="212"/>
      <c r="C169" s="213"/>
      <c r="D169" s="203" t="s">
        <v>143</v>
      </c>
      <c r="E169" s="214" t="s">
        <v>1</v>
      </c>
      <c r="F169" s="215" t="s">
        <v>189</v>
      </c>
      <c r="G169" s="213"/>
      <c r="H169" s="216">
        <v>4.1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143</v>
      </c>
      <c r="AU169" s="222" t="s">
        <v>87</v>
      </c>
      <c r="AV169" s="14" t="s">
        <v>87</v>
      </c>
      <c r="AW169" s="14" t="s">
        <v>33</v>
      </c>
      <c r="AX169" s="14" t="s">
        <v>77</v>
      </c>
      <c r="AY169" s="222" t="s">
        <v>135</v>
      </c>
    </row>
    <row r="170" spans="2:51" s="15" customFormat="1" ht="10.2">
      <c r="B170" s="227"/>
      <c r="C170" s="228"/>
      <c r="D170" s="203" t="s">
        <v>143</v>
      </c>
      <c r="E170" s="229" t="s">
        <v>1</v>
      </c>
      <c r="F170" s="230" t="s">
        <v>154</v>
      </c>
      <c r="G170" s="228"/>
      <c r="H170" s="231">
        <v>8.799999999999999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143</v>
      </c>
      <c r="AU170" s="237" t="s">
        <v>87</v>
      </c>
      <c r="AV170" s="15" t="s">
        <v>141</v>
      </c>
      <c r="AW170" s="15" t="s">
        <v>33</v>
      </c>
      <c r="AX170" s="15" t="s">
        <v>85</v>
      </c>
      <c r="AY170" s="237" t="s">
        <v>135</v>
      </c>
    </row>
    <row r="171" spans="1:65" s="2" customFormat="1" ht="14.4" customHeight="1">
      <c r="A171" s="34"/>
      <c r="B171" s="35"/>
      <c r="C171" s="187" t="s">
        <v>190</v>
      </c>
      <c r="D171" s="187" t="s">
        <v>137</v>
      </c>
      <c r="E171" s="188" t="s">
        <v>191</v>
      </c>
      <c r="F171" s="189" t="s">
        <v>192</v>
      </c>
      <c r="G171" s="190" t="s">
        <v>193</v>
      </c>
      <c r="H171" s="191">
        <v>37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42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0.29</v>
      </c>
      <c r="T171" s="198">
        <f>S171*H171</f>
        <v>10.729999999999999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141</v>
      </c>
      <c r="AT171" s="199" t="s">
        <v>137</v>
      </c>
      <c r="AU171" s="199" t="s">
        <v>87</v>
      </c>
      <c r="AY171" s="17" t="s">
        <v>135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85</v>
      </c>
      <c r="BK171" s="200">
        <f>ROUND(I171*H171,2)</f>
        <v>0</v>
      </c>
      <c r="BL171" s="17" t="s">
        <v>141</v>
      </c>
      <c r="BM171" s="199" t="s">
        <v>194</v>
      </c>
    </row>
    <row r="172" spans="1:47" s="2" customFormat="1" ht="67.2">
      <c r="A172" s="34"/>
      <c r="B172" s="35"/>
      <c r="C172" s="36"/>
      <c r="D172" s="203" t="s">
        <v>149</v>
      </c>
      <c r="E172" s="36"/>
      <c r="F172" s="223" t="s">
        <v>195</v>
      </c>
      <c r="G172" s="36"/>
      <c r="H172" s="36"/>
      <c r="I172" s="224"/>
      <c r="J172" s="36"/>
      <c r="K172" s="36"/>
      <c r="L172" s="39"/>
      <c r="M172" s="225"/>
      <c r="N172" s="226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149</v>
      </c>
      <c r="AU172" s="17" t="s">
        <v>87</v>
      </c>
    </row>
    <row r="173" spans="2:51" s="13" customFormat="1" ht="10.2">
      <c r="B173" s="201"/>
      <c r="C173" s="202"/>
      <c r="D173" s="203" t="s">
        <v>143</v>
      </c>
      <c r="E173" s="204" t="s">
        <v>1</v>
      </c>
      <c r="F173" s="205" t="s">
        <v>183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143</v>
      </c>
      <c r="AU173" s="211" t="s">
        <v>87</v>
      </c>
      <c r="AV173" s="13" t="s">
        <v>85</v>
      </c>
      <c r="AW173" s="13" t="s">
        <v>33</v>
      </c>
      <c r="AX173" s="13" t="s">
        <v>77</v>
      </c>
      <c r="AY173" s="211" t="s">
        <v>135</v>
      </c>
    </row>
    <row r="174" spans="2:51" s="14" customFormat="1" ht="10.2">
      <c r="B174" s="212"/>
      <c r="C174" s="213"/>
      <c r="D174" s="203" t="s">
        <v>143</v>
      </c>
      <c r="E174" s="214" t="s">
        <v>1</v>
      </c>
      <c r="F174" s="215" t="s">
        <v>196</v>
      </c>
      <c r="G174" s="213"/>
      <c r="H174" s="216">
        <v>6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143</v>
      </c>
      <c r="AU174" s="222" t="s">
        <v>87</v>
      </c>
      <c r="AV174" s="14" t="s">
        <v>87</v>
      </c>
      <c r="AW174" s="14" t="s">
        <v>33</v>
      </c>
      <c r="AX174" s="14" t="s">
        <v>77</v>
      </c>
      <c r="AY174" s="222" t="s">
        <v>135</v>
      </c>
    </row>
    <row r="175" spans="2:51" s="14" customFormat="1" ht="10.2">
      <c r="B175" s="212"/>
      <c r="C175" s="213"/>
      <c r="D175" s="203" t="s">
        <v>143</v>
      </c>
      <c r="E175" s="214" t="s">
        <v>1</v>
      </c>
      <c r="F175" s="215" t="s">
        <v>197</v>
      </c>
      <c r="G175" s="213"/>
      <c r="H175" s="216">
        <v>5.5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143</v>
      </c>
      <c r="AU175" s="222" t="s">
        <v>87</v>
      </c>
      <c r="AV175" s="14" t="s">
        <v>87</v>
      </c>
      <c r="AW175" s="14" t="s">
        <v>33</v>
      </c>
      <c r="AX175" s="14" t="s">
        <v>77</v>
      </c>
      <c r="AY175" s="222" t="s">
        <v>135</v>
      </c>
    </row>
    <row r="176" spans="2:51" s="14" customFormat="1" ht="10.2">
      <c r="B176" s="212"/>
      <c r="C176" s="213"/>
      <c r="D176" s="203" t="s">
        <v>143</v>
      </c>
      <c r="E176" s="214" t="s">
        <v>1</v>
      </c>
      <c r="F176" s="215" t="s">
        <v>198</v>
      </c>
      <c r="G176" s="213"/>
      <c r="H176" s="216">
        <v>5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143</v>
      </c>
      <c r="AU176" s="222" t="s">
        <v>87</v>
      </c>
      <c r="AV176" s="14" t="s">
        <v>87</v>
      </c>
      <c r="AW176" s="14" t="s">
        <v>33</v>
      </c>
      <c r="AX176" s="14" t="s">
        <v>77</v>
      </c>
      <c r="AY176" s="222" t="s">
        <v>135</v>
      </c>
    </row>
    <row r="177" spans="2:51" s="13" customFormat="1" ht="10.2">
      <c r="B177" s="201"/>
      <c r="C177" s="202"/>
      <c r="D177" s="203" t="s">
        <v>143</v>
      </c>
      <c r="E177" s="204" t="s">
        <v>1</v>
      </c>
      <c r="F177" s="205" t="s">
        <v>188</v>
      </c>
      <c r="G177" s="202"/>
      <c r="H177" s="204" t="s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143</v>
      </c>
      <c r="AU177" s="211" t="s">
        <v>87</v>
      </c>
      <c r="AV177" s="13" t="s">
        <v>85</v>
      </c>
      <c r="AW177" s="13" t="s">
        <v>33</v>
      </c>
      <c r="AX177" s="13" t="s">
        <v>77</v>
      </c>
      <c r="AY177" s="211" t="s">
        <v>135</v>
      </c>
    </row>
    <row r="178" spans="2:51" s="14" customFormat="1" ht="10.2">
      <c r="B178" s="212"/>
      <c r="C178" s="213"/>
      <c r="D178" s="203" t="s">
        <v>143</v>
      </c>
      <c r="E178" s="214" t="s">
        <v>1</v>
      </c>
      <c r="F178" s="215" t="s">
        <v>199</v>
      </c>
      <c r="G178" s="213"/>
      <c r="H178" s="216">
        <v>20.5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143</v>
      </c>
      <c r="AU178" s="222" t="s">
        <v>87</v>
      </c>
      <c r="AV178" s="14" t="s">
        <v>87</v>
      </c>
      <c r="AW178" s="14" t="s">
        <v>33</v>
      </c>
      <c r="AX178" s="14" t="s">
        <v>77</v>
      </c>
      <c r="AY178" s="222" t="s">
        <v>135</v>
      </c>
    </row>
    <row r="179" spans="2:51" s="15" customFormat="1" ht="10.2">
      <c r="B179" s="227"/>
      <c r="C179" s="228"/>
      <c r="D179" s="203" t="s">
        <v>143</v>
      </c>
      <c r="E179" s="229" t="s">
        <v>1</v>
      </c>
      <c r="F179" s="230" t="s">
        <v>154</v>
      </c>
      <c r="G179" s="228"/>
      <c r="H179" s="231">
        <v>37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143</v>
      </c>
      <c r="AU179" s="237" t="s">
        <v>87</v>
      </c>
      <c r="AV179" s="15" t="s">
        <v>141</v>
      </c>
      <c r="AW179" s="15" t="s">
        <v>33</v>
      </c>
      <c r="AX179" s="15" t="s">
        <v>85</v>
      </c>
      <c r="AY179" s="237" t="s">
        <v>135</v>
      </c>
    </row>
    <row r="180" spans="1:65" s="2" customFormat="1" ht="24.15" customHeight="1">
      <c r="A180" s="34"/>
      <c r="B180" s="35"/>
      <c r="C180" s="187" t="s">
        <v>200</v>
      </c>
      <c r="D180" s="187" t="s">
        <v>137</v>
      </c>
      <c r="E180" s="188" t="s">
        <v>201</v>
      </c>
      <c r="F180" s="189" t="s">
        <v>202</v>
      </c>
      <c r="G180" s="190" t="s">
        <v>193</v>
      </c>
      <c r="H180" s="191">
        <v>82.3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42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0.205</v>
      </c>
      <c r="T180" s="198">
        <f>S180*H180</f>
        <v>16.871499999999997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141</v>
      </c>
      <c r="AT180" s="199" t="s">
        <v>137</v>
      </c>
      <c r="AU180" s="199" t="s">
        <v>87</v>
      </c>
      <c r="AY180" s="17" t="s">
        <v>135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85</v>
      </c>
      <c r="BK180" s="200">
        <f>ROUND(I180*H180,2)</f>
        <v>0</v>
      </c>
      <c r="BL180" s="17" t="s">
        <v>141</v>
      </c>
      <c r="BM180" s="199" t="s">
        <v>203</v>
      </c>
    </row>
    <row r="181" spans="1:47" s="2" customFormat="1" ht="67.2">
      <c r="A181" s="34"/>
      <c r="B181" s="35"/>
      <c r="C181" s="36"/>
      <c r="D181" s="203" t="s">
        <v>149</v>
      </c>
      <c r="E181" s="36"/>
      <c r="F181" s="223" t="s">
        <v>195</v>
      </c>
      <c r="G181" s="36"/>
      <c r="H181" s="36"/>
      <c r="I181" s="224"/>
      <c r="J181" s="36"/>
      <c r="K181" s="36"/>
      <c r="L181" s="39"/>
      <c r="M181" s="225"/>
      <c r="N181" s="226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149</v>
      </c>
      <c r="AU181" s="17" t="s">
        <v>87</v>
      </c>
    </row>
    <row r="182" spans="2:51" s="13" customFormat="1" ht="10.2">
      <c r="B182" s="201"/>
      <c r="C182" s="202"/>
      <c r="D182" s="203" t="s">
        <v>143</v>
      </c>
      <c r="E182" s="204" t="s">
        <v>1</v>
      </c>
      <c r="F182" s="205" t="s">
        <v>204</v>
      </c>
      <c r="G182" s="202"/>
      <c r="H182" s="204" t="s">
        <v>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143</v>
      </c>
      <c r="AU182" s="211" t="s">
        <v>87</v>
      </c>
      <c r="AV182" s="13" t="s">
        <v>85</v>
      </c>
      <c r="AW182" s="13" t="s">
        <v>33</v>
      </c>
      <c r="AX182" s="13" t="s">
        <v>77</v>
      </c>
      <c r="AY182" s="211" t="s">
        <v>135</v>
      </c>
    </row>
    <row r="183" spans="2:51" s="14" customFormat="1" ht="10.2">
      <c r="B183" s="212"/>
      <c r="C183" s="213"/>
      <c r="D183" s="203" t="s">
        <v>143</v>
      </c>
      <c r="E183" s="214" t="s">
        <v>1</v>
      </c>
      <c r="F183" s="215" t="s">
        <v>205</v>
      </c>
      <c r="G183" s="213"/>
      <c r="H183" s="216">
        <v>66.5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143</v>
      </c>
      <c r="AU183" s="222" t="s">
        <v>87</v>
      </c>
      <c r="AV183" s="14" t="s">
        <v>87</v>
      </c>
      <c r="AW183" s="14" t="s">
        <v>33</v>
      </c>
      <c r="AX183" s="14" t="s">
        <v>77</v>
      </c>
      <c r="AY183" s="222" t="s">
        <v>135</v>
      </c>
    </row>
    <row r="184" spans="2:51" s="13" customFormat="1" ht="10.2">
      <c r="B184" s="201"/>
      <c r="C184" s="202"/>
      <c r="D184" s="203" t="s">
        <v>143</v>
      </c>
      <c r="E184" s="204" t="s">
        <v>1</v>
      </c>
      <c r="F184" s="205" t="s">
        <v>206</v>
      </c>
      <c r="G184" s="202"/>
      <c r="H184" s="204" t="s">
        <v>1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143</v>
      </c>
      <c r="AU184" s="211" t="s">
        <v>87</v>
      </c>
      <c r="AV184" s="13" t="s">
        <v>85</v>
      </c>
      <c r="AW184" s="13" t="s">
        <v>33</v>
      </c>
      <c r="AX184" s="13" t="s">
        <v>77</v>
      </c>
      <c r="AY184" s="211" t="s">
        <v>135</v>
      </c>
    </row>
    <row r="185" spans="2:51" s="14" customFormat="1" ht="10.2">
      <c r="B185" s="212"/>
      <c r="C185" s="213"/>
      <c r="D185" s="203" t="s">
        <v>143</v>
      </c>
      <c r="E185" s="214" t="s">
        <v>1</v>
      </c>
      <c r="F185" s="215" t="s">
        <v>207</v>
      </c>
      <c r="G185" s="213"/>
      <c r="H185" s="216">
        <v>15.8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143</v>
      </c>
      <c r="AU185" s="222" t="s">
        <v>87</v>
      </c>
      <c r="AV185" s="14" t="s">
        <v>87</v>
      </c>
      <c r="AW185" s="14" t="s">
        <v>33</v>
      </c>
      <c r="AX185" s="14" t="s">
        <v>77</v>
      </c>
      <c r="AY185" s="222" t="s">
        <v>135</v>
      </c>
    </row>
    <row r="186" spans="2:51" s="15" customFormat="1" ht="10.2">
      <c r="B186" s="227"/>
      <c r="C186" s="228"/>
      <c r="D186" s="203" t="s">
        <v>143</v>
      </c>
      <c r="E186" s="229" t="s">
        <v>1</v>
      </c>
      <c r="F186" s="230" t="s">
        <v>154</v>
      </c>
      <c r="G186" s="228"/>
      <c r="H186" s="231">
        <v>82.3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143</v>
      </c>
      <c r="AU186" s="237" t="s">
        <v>87</v>
      </c>
      <c r="AV186" s="15" t="s">
        <v>141</v>
      </c>
      <c r="AW186" s="15" t="s">
        <v>33</v>
      </c>
      <c r="AX186" s="15" t="s">
        <v>85</v>
      </c>
      <c r="AY186" s="237" t="s">
        <v>135</v>
      </c>
    </row>
    <row r="187" spans="1:65" s="2" customFormat="1" ht="37.8" customHeight="1">
      <c r="A187" s="34"/>
      <c r="B187" s="35"/>
      <c r="C187" s="187" t="s">
        <v>208</v>
      </c>
      <c r="D187" s="187" t="s">
        <v>137</v>
      </c>
      <c r="E187" s="188" t="s">
        <v>209</v>
      </c>
      <c r="F187" s="189" t="s">
        <v>210</v>
      </c>
      <c r="G187" s="190" t="s">
        <v>211</v>
      </c>
      <c r="H187" s="191">
        <v>5.1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42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141</v>
      </c>
      <c r="AT187" s="199" t="s">
        <v>137</v>
      </c>
      <c r="AU187" s="199" t="s">
        <v>87</v>
      </c>
      <c r="AY187" s="17" t="s">
        <v>135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85</v>
      </c>
      <c r="BK187" s="200">
        <f>ROUND(I187*H187,2)</f>
        <v>0</v>
      </c>
      <c r="BL187" s="17" t="s">
        <v>141</v>
      </c>
      <c r="BM187" s="199" t="s">
        <v>212</v>
      </c>
    </row>
    <row r="188" spans="2:51" s="14" customFormat="1" ht="20.4">
      <c r="B188" s="212"/>
      <c r="C188" s="213"/>
      <c r="D188" s="203" t="s">
        <v>143</v>
      </c>
      <c r="E188" s="214" t="s">
        <v>1</v>
      </c>
      <c r="F188" s="215" t="s">
        <v>213</v>
      </c>
      <c r="G188" s="213"/>
      <c r="H188" s="216">
        <v>5.083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143</v>
      </c>
      <c r="AU188" s="222" t="s">
        <v>87</v>
      </c>
      <c r="AV188" s="14" t="s">
        <v>87</v>
      </c>
      <c r="AW188" s="14" t="s">
        <v>33</v>
      </c>
      <c r="AX188" s="14" t="s">
        <v>77</v>
      </c>
      <c r="AY188" s="222" t="s">
        <v>135</v>
      </c>
    </row>
    <row r="189" spans="2:51" s="14" customFormat="1" ht="10.2">
      <c r="B189" s="212"/>
      <c r="C189" s="213"/>
      <c r="D189" s="203" t="s">
        <v>143</v>
      </c>
      <c r="E189" s="214" t="s">
        <v>1</v>
      </c>
      <c r="F189" s="215" t="s">
        <v>214</v>
      </c>
      <c r="G189" s="213"/>
      <c r="H189" s="216">
        <v>5.1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143</v>
      </c>
      <c r="AU189" s="222" t="s">
        <v>87</v>
      </c>
      <c r="AV189" s="14" t="s">
        <v>87</v>
      </c>
      <c r="AW189" s="14" t="s">
        <v>33</v>
      </c>
      <c r="AX189" s="14" t="s">
        <v>85</v>
      </c>
      <c r="AY189" s="222" t="s">
        <v>135</v>
      </c>
    </row>
    <row r="190" spans="1:65" s="2" customFormat="1" ht="24.15" customHeight="1">
      <c r="A190" s="34"/>
      <c r="B190" s="35"/>
      <c r="C190" s="187" t="s">
        <v>215</v>
      </c>
      <c r="D190" s="187" t="s">
        <v>137</v>
      </c>
      <c r="E190" s="188" t="s">
        <v>216</v>
      </c>
      <c r="F190" s="189" t="s">
        <v>217</v>
      </c>
      <c r="G190" s="190" t="s">
        <v>211</v>
      </c>
      <c r="H190" s="191">
        <v>1.1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42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141</v>
      </c>
      <c r="AT190" s="199" t="s">
        <v>137</v>
      </c>
      <c r="AU190" s="199" t="s">
        <v>87</v>
      </c>
      <c r="AY190" s="17" t="s">
        <v>135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85</v>
      </c>
      <c r="BK190" s="200">
        <f>ROUND(I190*H190,2)</f>
        <v>0</v>
      </c>
      <c r="BL190" s="17" t="s">
        <v>141</v>
      </c>
      <c r="BM190" s="199" t="s">
        <v>218</v>
      </c>
    </row>
    <row r="191" spans="1:47" s="2" customFormat="1" ht="28.8">
      <c r="A191" s="34"/>
      <c r="B191" s="35"/>
      <c r="C191" s="36"/>
      <c r="D191" s="203" t="s">
        <v>149</v>
      </c>
      <c r="E191" s="36"/>
      <c r="F191" s="223" t="s">
        <v>219</v>
      </c>
      <c r="G191" s="36"/>
      <c r="H191" s="36"/>
      <c r="I191" s="224"/>
      <c r="J191" s="36"/>
      <c r="K191" s="36"/>
      <c r="L191" s="39"/>
      <c r="M191" s="225"/>
      <c r="N191" s="226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149</v>
      </c>
      <c r="AU191" s="17" t="s">
        <v>87</v>
      </c>
    </row>
    <row r="192" spans="2:51" s="14" customFormat="1" ht="10.2">
      <c r="B192" s="212"/>
      <c r="C192" s="213"/>
      <c r="D192" s="203" t="s">
        <v>143</v>
      </c>
      <c r="E192" s="214" t="s">
        <v>1</v>
      </c>
      <c r="F192" s="215" t="s">
        <v>220</v>
      </c>
      <c r="G192" s="213"/>
      <c r="H192" s="216">
        <v>1.088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143</v>
      </c>
      <c r="AU192" s="222" t="s">
        <v>87</v>
      </c>
      <c r="AV192" s="14" t="s">
        <v>87</v>
      </c>
      <c r="AW192" s="14" t="s">
        <v>33</v>
      </c>
      <c r="AX192" s="14" t="s">
        <v>77</v>
      </c>
      <c r="AY192" s="222" t="s">
        <v>135</v>
      </c>
    </row>
    <row r="193" spans="2:51" s="14" customFormat="1" ht="10.2">
      <c r="B193" s="212"/>
      <c r="C193" s="213"/>
      <c r="D193" s="203" t="s">
        <v>143</v>
      </c>
      <c r="E193" s="214" t="s">
        <v>1</v>
      </c>
      <c r="F193" s="215" t="s">
        <v>221</v>
      </c>
      <c r="G193" s="213"/>
      <c r="H193" s="216">
        <v>1.1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143</v>
      </c>
      <c r="AU193" s="222" t="s">
        <v>87</v>
      </c>
      <c r="AV193" s="14" t="s">
        <v>87</v>
      </c>
      <c r="AW193" s="14" t="s">
        <v>33</v>
      </c>
      <c r="AX193" s="14" t="s">
        <v>85</v>
      </c>
      <c r="AY193" s="222" t="s">
        <v>135</v>
      </c>
    </row>
    <row r="194" spans="1:65" s="2" customFormat="1" ht="24.15" customHeight="1">
      <c r="A194" s="34"/>
      <c r="B194" s="35"/>
      <c r="C194" s="187" t="s">
        <v>222</v>
      </c>
      <c r="D194" s="187" t="s">
        <v>137</v>
      </c>
      <c r="E194" s="188" t="s">
        <v>223</v>
      </c>
      <c r="F194" s="189" t="s">
        <v>224</v>
      </c>
      <c r="G194" s="190" t="s">
        <v>211</v>
      </c>
      <c r="H194" s="191">
        <v>7.1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42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141</v>
      </c>
      <c r="AT194" s="199" t="s">
        <v>137</v>
      </c>
      <c r="AU194" s="199" t="s">
        <v>87</v>
      </c>
      <c r="AY194" s="17" t="s">
        <v>135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85</v>
      </c>
      <c r="BK194" s="200">
        <f>ROUND(I194*H194,2)</f>
        <v>0</v>
      </c>
      <c r="BL194" s="17" t="s">
        <v>141</v>
      </c>
      <c r="BM194" s="199" t="s">
        <v>225</v>
      </c>
    </row>
    <row r="195" spans="1:47" s="2" customFormat="1" ht="48">
      <c r="A195" s="34"/>
      <c r="B195" s="35"/>
      <c r="C195" s="36"/>
      <c r="D195" s="203" t="s">
        <v>149</v>
      </c>
      <c r="E195" s="36"/>
      <c r="F195" s="223" t="s">
        <v>226</v>
      </c>
      <c r="G195" s="36"/>
      <c r="H195" s="36"/>
      <c r="I195" s="224"/>
      <c r="J195" s="36"/>
      <c r="K195" s="36"/>
      <c r="L195" s="39"/>
      <c r="M195" s="225"/>
      <c r="N195" s="226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149</v>
      </c>
      <c r="AU195" s="17" t="s">
        <v>87</v>
      </c>
    </row>
    <row r="196" spans="2:51" s="13" customFormat="1" ht="10.2">
      <c r="B196" s="201"/>
      <c r="C196" s="202"/>
      <c r="D196" s="203" t="s">
        <v>143</v>
      </c>
      <c r="E196" s="204" t="s">
        <v>1</v>
      </c>
      <c r="F196" s="205" t="s">
        <v>183</v>
      </c>
      <c r="G196" s="202"/>
      <c r="H196" s="204" t="s">
        <v>1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143</v>
      </c>
      <c r="AU196" s="211" t="s">
        <v>87</v>
      </c>
      <c r="AV196" s="13" t="s">
        <v>85</v>
      </c>
      <c r="AW196" s="13" t="s">
        <v>33</v>
      </c>
      <c r="AX196" s="13" t="s">
        <v>77</v>
      </c>
      <c r="AY196" s="211" t="s">
        <v>135</v>
      </c>
    </row>
    <row r="197" spans="2:51" s="13" customFormat="1" ht="10.2">
      <c r="B197" s="201"/>
      <c r="C197" s="202"/>
      <c r="D197" s="203" t="s">
        <v>143</v>
      </c>
      <c r="E197" s="204" t="s">
        <v>1</v>
      </c>
      <c r="F197" s="205" t="s">
        <v>227</v>
      </c>
      <c r="G197" s="202"/>
      <c r="H197" s="204" t="s">
        <v>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143</v>
      </c>
      <c r="AU197" s="211" t="s">
        <v>87</v>
      </c>
      <c r="AV197" s="13" t="s">
        <v>85</v>
      </c>
      <c r="AW197" s="13" t="s">
        <v>33</v>
      </c>
      <c r="AX197" s="13" t="s">
        <v>77</v>
      </c>
      <c r="AY197" s="211" t="s">
        <v>135</v>
      </c>
    </row>
    <row r="198" spans="2:51" s="14" customFormat="1" ht="10.2">
      <c r="B198" s="212"/>
      <c r="C198" s="213"/>
      <c r="D198" s="203" t="s">
        <v>143</v>
      </c>
      <c r="E198" s="214" t="s">
        <v>1</v>
      </c>
      <c r="F198" s="215" t="s">
        <v>228</v>
      </c>
      <c r="G198" s="213"/>
      <c r="H198" s="216">
        <v>0.51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143</v>
      </c>
      <c r="AU198" s="222" t="s">
        <v>87</v>
      </c>
      <c r="AV198" s="14" t="s">
        <v>87</v>
      </c>
      <c r="AW198" s="14" t="s">
        <v>33</v>
      </c>
      <c r="AX198" s="14" t="s">
        <v>77</v>
      </c>
      <c r="AY198" s="222" t="s">
        <v>135</v>
      </c>
    </row>
    <row r="199" spans="2:51" s="14" customFormat="1" ht="20.4">
      <c r="B199" s="212"/>
      <c r="C199" s="213"/>
      <c r="D199" s="203" t="s">
        <v>143</v>
      </c>
      <c r="E199" s="214" t="s">
        <v>1</v>
      </c>
      <c r="F199" s="215" t="s">
        <v>229</v>
      </c>
      <c r="G199" s="213"/>
      <c r="H199" s="216">
        <v>3.795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143</v>
      </c>
      <c r="AU199" s="222" t="s">
        <v>87</v>
      </c>
      <c r="AV199" s="14" t="s">
        <v>87</v>
      </c>
      <c r="AW199" s="14" t="s">
        <v>33</v>
      </c>
      <c r="AX199" s="14" t="s">
        <v>77</v>
      </c>
      <c r="AY199" s="222" t="s">
        <v>135</v>
      </c>
    </row>
    <row r="200" spans="2:51" s="13" customFormat="1" ht="10.2">
      <c r="B200" s="201"/>
      <c r="C200" s="202"/>
      <c r="D200" s="203" t="s">
        <v>143</v>
      </c>
      <c r="E200" s="204" t="s">
        <v>1</v>
      </c>
      <c r="F200" s="205" t="s">
        <v>230</v>
      </c>
      <c r="G200" s="202"/>
      <c r="H200" s="204" t="s">
        <v>1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143</v>
      </c>
      <c r="AU200" s="211" t="s">
        <v>87</v>
      </c>
      <c r="AV200" s="13" t="s">
        <v>85</v>
      </c>
      <c r="AW200" s="13" t="s">
        <v>33</v>
      </c>
      <c r="AX200" s="13" t="s">
        <v>77</v>
      </c>
      <c r="AY200" s="211" t="s">
        <v>135</v>
      </c>
    </row>
    <row r="201" spans="2:51" s="14" customFormat="1" ht="10.2">
      <c r="B201" s="212"/>
      <c r="C201" s="213"/>
      <c r="D201" s="203" t="s">
        <v>143</v>
      </c>
      <c r="E201" s="214" t="s">
        <v>1</v>
      </c>
      <c r="F201" s="215" t="s">
        <v>231</v>
      </c>
      <c r="G201" s="213"/>
      <c r="H201" s="216">
        <v>0.91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143</v>
      </c>
      <c r="AU201" s="222" t="s">
        <v>87</v>
      </c>
      <c r="AV201" s="14" t="s">
        <v>87</v>
      </c>
      <c r="AW201" s="14" t="s">
        <v>33</v>
      </c>
      <c r="AX201" s="14" t="s">
        <v>77</v>
      </c>
      <c r="AY201" s="222" t="s">
        <v>135</v>
      </c>
    </row>
    <row r="202" spans="2:51" s="14" customFormat="1" ht="10.2">
      <c r="B202" s="212"/>
      <c r="C202" s="213"/>
      <c r="D202" s="203" t="s">
        <v>143</v>
      </c>
      <c r="E202" s="214" t="s">
        <v>1</v>
      </c>
      <c r="F202" s="215" t="s">
        <v>232</v>
      </c>
      <c r="G202" s="213"/>
      <c r="H202" s="216">
        <v>0.91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143</v>
      </c>
      <c r="AU202" s="222" t="s">
        <v>87</v>
      </c>
      <c r="AV202" s="14" t="s">
        <v>87</v>
      </c>
      <c r="AW202" s="14" t="s">
        <v>33</v>
      </c>
      <c r="AX202" s="14" t="s">
        <v>77</v>
      </c>
      <c r="AY202" s="222" t="s">
        <v>135</v>
      </c>
    </row>
    <row r="203" spans="2:51" s="13" customFormat="1" ht="10.2">
      <c r="B203" s="201"/>
      <c r="C203" s="202"/>
      <c r="D203" s="203" t="s">
        <v>143</v>
      </c>
      <c r="E203" s="204" t="s">
        <v>1</v>
      </c>
      <c r="F203" s="205" t="s">
        <v>188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143</v>
      </c>
      <c r="AU203" s="211" t="s">
        <v>87</v>
      </c>
      <c r="AV203" s="13" t="s">
        <v>85</v>
      </c>
      <c r="AW203" s="13" t="s">
        <v>33</v>
      </c>
      <c r="AX203" s="13" t="s">
        <v>77</v>
      </c>
      <c r="AY203" s="211" t="s">
        <v>135</v>
      </c>
    </row>
    <row r="204" spans="2:51" s="14" customFormat="1" ht="10.2">
      <c r="B204" s="212"/>
      <c r="C204" s="213"/>
      <c r="D204" s="203" t="s">
        <v>143</v>
      </c>
      <c r="E204" s="214" t="s">
        <v>1</v>
      </c>
      <c r="F204" s="215" t="s">
        <v>232</v>
      </c>
      <c r="G204" s="213"/>
      <c r="H204" s="216">
        <v>0.91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143</v>
      </c>
      <c r="AU204" s="222" t="s">
        <v>87</v>
      </c>
      <c r="AV204" s="14" t="s">
        <v>87</v>
      </c>
      <c r="AW204" s="14" t="s">
        <v>33</v>
      </c>
      <c r="AX204" s="14" t="s">
        <v>77</v>
      </c>
      <c r="AY204" s="222" t="s">
        <v>135</v>
      </c>
    </row>
    <row r="205" spans="2:51" s="15" customFormat="1" ht="10.2">
      <c r="B205" s="227"/>
      <c r="C205" s="228"/>
      <c r="D205" s="203" t="s">
        <v>143</v>
      </c>
      <c r="E205" s="229" t="s">
        <v>1</v>
      </c>
      <c r="F205" s="230" t="s">
        <v>154</v>
      </c>
      <c r="G205" s="228"/>
      <c r="H205" s="231">
        <v>7.035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143</v>
      </c>
      <c r="AU205" s="237" t="s">
        <v>87</v>
      </c>
      <c r="AV205" s="15" t="s">
        <v>141</v>
      </c>
      <c r="AW205" s="15" t="s">
        <v>33</v>
      </c>
      <c r="AX205" s="15" t="s">
        <v>77</v>
      </c>
      <c r="AY205" s="237" t="s">
        <v>135</v>
      </c>
    </row>
    <row r="206" spans="2:51" s="14" customFormat="1" ht="10.2">
      <c r="B206" s="212"/>
      <c r="C206" s="213"/>
      <c r="D206" s="203" t="s">
        <v>143</v>
      </c>
      <c r="E206" s="214" t="s">
        <v>1</v>
      </c>
      <c r="F206" s="215" t="s">
        <v>233</v>
      </c>
      <c r="G206" s="213"/>
      <c r="H206" s="216">
        <v>7.1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143</v>
      </c>
      <c r="AU206" s="222" t="s">
        <v>87</v>
      </c>
      <c r="AV206" s="14" t="s">
        <v>87</v>
      </c>
      <c r="AW206" s="14" t="s">
        <v>33</v>
      </c>
      <c r="AX206" s="14" t="s">
        <v>85</v>
      </c>
      <c r="AY206" s="222" t="s">
        <v>135</v>
      </c>
    </row>
    <row r="207" spans="1:65" s="2" customFormat="1" ht="24.15" customHeight="1">
      <c r="A207" s="34"/>
      <c r="B207" s="35"/>
      <c r="C207" s="187" t="s">
        <v>234</v>
      </c>
      <c r="D207" s="187" t="s">
        <v>137</v>
      </c>
      <c r="E207" s="188" t="s">
        <v>235</v>
      </c>
      <c r="F207" s="189" t="s">
        <v>236</v>
      </c>
      <c r="G207" s="190" t="s">
        <v>211</v>
      </c>
      <c r="H207" s="191">
        <v>7.1</v>
      </c>
      <c r="I207" s="192"/>
      <c r="J207" s="193">
        <f>ROUND(I207*H207,2)</f>
        <v>0</v>
      </c>
      <c r="K207" s="194"/>
      <c r="L207" s="39"/>
      <c r="M207" s="195" t="s">
        <v>1</v>
      </c>
      <c r="N207" s="196" t="s">
        <v>42</v>
      </c>
      <c r="O207" s="71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141</v>
      </c>
      <c r="AT207" s="199" t="s">
        <v>137</v>
      </c>
      <c r="AU207" s="199" t="s">
        <v>87</v>
      </c>
      <c r="AY207" s="17" t="s">
        <v>135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7" t="s">
        <v>85</v>
      </c>
      <c r="BK207" s="200">
        <f>ROUND(I207*H207,2)</f>
        <v>0</v>
      </c>
      <c r="BL207" s="17" t="s">
        <v>141</v>
      </c>
      <c r="BM207" s="199" t="s">
        <v>237</v>
      </c>
    </row>
    <row r="208" spans="1:65" s="2" customFormat="1" ht="24.15" customHeight="1">
      <c r="A208" s="34"/>
      <c r="B208" s="35"/>
      <c r="C208" s="187" t="s">
        <v>238</v>
      </c>
      <c r="D208" s="187" t="s">
        <v>137</v>
      </c>
      <c r="E208" s="188" t="s">
        <v>239</v>
      </c>
      <c r="F208" s="189" t="s">
        <v>240</v>
      </c>
      <c r="G208" s="190" t="s">
        <v>211</v>
      </c>
      <c r="H208" s="191">
        <v>9.233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42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141</v>
      </c>
      <c r="AT208" s="199" t="s">
        <v>137</v>
      </c>
      <c r="AU208" s="199" t="s">
        <v>87</v>
      </c>
      <c r="AY208" s="17" t="s">
        <v>135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85</v>
      </c>
      <c r="BK208" s="200">
        <f>ROUND(I208*H208,2)</f>
        <v>0</v>
      </c>
      <c r="BL208" s="17" t="s">
        <v>141</v>
      </c>
      <c r="BM208" s="199" t="s">
        <v>241</v>
      </c>
    </row>
    <row r="209" spans="2:51" s="14" customFormat="1" ht="10.2">
      <c r="B209" s="212"/>
      <c r="C209" s="213"/>
      <c r="D209" s="203" t="s">
        <v>143</v>
      </c>
      <c r="E209" s="214" t="s">
        <v>1</v>
      </c>
      <c r="F209" s="215" t="s">
        <v>242</v>
      </c>
      <c r="G209" s="213"/>
      <c r="H209" s="216">
        <v>9.233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143</v>
      </c>
      <c r="AU209" s="222" t="s">
        <v>87</v>
      </c>
      <c r="AV209" s="14" t="s">
        <v>87</v>
      </c>
      <c r="AW209" s="14" t="s">
        <v>33</v>
      </c>
      <c r="AX209" s="14" t="s">
        <v>85</v>
      </c>
      <c r="AY209" s="222" t="s">
        <v>135</v>
      </c>
    </row>
    <row r="210" spans="1:65" s="2" customFormat="1" ht="24.15" customHeight="1">
      <c r="A210" s="34"/>
      <c r="B210" s="35"/>
      <c r="C210" s="187" t="s">
        <v>8</v>
      </c>
      <c r="D210" s="187" t="s">
        <v>137</v>
      </c>
      <c r="E210" s="188" t="s">
        <v>243</v>
      </c>
      <c r="F210" s="189" t="s">
        <v>244</v>
      </c>
      <c r="G210" s="190" t="s">
        <v>211</v>
      </c>
      <c r="H210" s="191">
        <v>7.1</v>
      </c>
      <c r="I210" s="192"/>
      <c r="J210" s="193">
        <f>ROUND(I210*H210,2)</f>
        <v>0</v>
      </c>
      <c r="K210" s="194"/>
      <c r="L210" s="39"/>
      <c r="M210" s="195" t="s">
        <v>1</v>
      </c>
      <c r="N210" s="196" t="s">
        <v>42</v>
      </c>
      <c r="O210" s="71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141</v>
      </c>
      <c r="AT210" s="199" t="s">
        <v>137</v>
      </c>
      <c r="AU210" s="199" t="s">
        <v>87</v>
      </c>
      <c r="AY210" s="17" t="s">
        <v>135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7" t="s">
        <v>85</v>
      </c>
      <c r="BK210" s="200">
        <f>ROUND(I210*H210,2)</f>
        <v>0</v>
      </c>
      <c r="BL210" s="17" t="s">
        <v>141</v>
      </c>
      <c r="BM210" s="199" t="s">
        <v>245</v>
      </c>
    </row>
    <row r="211" spans="2:51" s="14" customFormat="1" ht="10.2">
      <c r="B211" s="212"/>
      <c r="C211" s="213"/>
      <c r="D211" s="203" t="s">
        <v>143</v>
      </c>
      <c r="E211" s="214" t="s">
        <v>1</v>
      </c>
      <c r="F211" s="215" t="s">
        <v>233</v>
      </c>
      <c r="G211" s="213"/>
      <c r="H211" s="216">
        <v>7.1</v>
      </c>
      <c r="I211" s="217"/>
      <c r="J211" s="213"/>
      <c r="K211" s="213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143</v>
      </c>
      <c r="AU211" s="222" t="s">
        <v>87</v>
      </c>
      <c r="AV211" s="14" t="s">
        <v>87</v>
      </c>
      <c r="AW211" s="14" t="s">
        <v>33</v>
      </c>
      <c r="AX211" s="14" t="s">
        <v>85</v>
      </c>
      <c r="AY211" s="222" t="s">
        <v>135</v>
      </c>
    </row>
    <row r="212" spans="1:65" s="2" customFormat="1" ht="14.4" customHeight="1">
      <c r="A212" s="34"/>
      <c r="B212" s="35"/>
      <c r="C212" s="187" t="s">
        <v>246</v>
      </c>
      <c r="D212" s="187" t="s">
        <v>137</v>
      </c>
      <c r="E212" s="188" t="s">
        <v>247</v>
      </c>
      <c r="F212" s="189" t="s">
        <v>248</v>
      </c>
      <c r="G212" s="190" t="s">
        <v>211</v>
      </c>
      <c r="H212" s="191">
        <v>7.1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42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141</v>
      </c>
      <c r="AT212" s="199" t="s">
        <v>137</v>
      </c>
      <c r="AU212" s="199" t="s">
        <v>87</v>
      </c>
      <c r="AY212" s="17" t="s">
        <v>135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85</v>
      </c>
      <c r="BK212" s="200">
        <f>ROUND(I212*H212,2)</f>
        <v>0</v>
      </c>
      <c r="BL212" s="17" t="s">
        <v>141</v>
      </c>
      <c r="BM212" s="199" t="s">
        <v>249</v>
      </c>
    </row>
    <row r="213" spans="1:65" s="2" customFormat="1" ht="24.15" customHeight="1">
      <c r="A213" s="34"/>
      <c r="B213" s="35"/>
      <c r="C213" s="187" t="s">
        <v>250</v>
      </c>
      <c r="D213" s="187" t="s">
        <v>137</v>
      </c>
      <c r="E213" s="188" t="s">
        <v>251</v>
      </c>
      <c r="F213" s="189" t="s">
        <v>252</v>
      </c>
      <c r="G213" s="190" t="s">
        <v>253</v>
      </c>
      <c r="H213" s="191">
        <v>12.78</v>
      </c>
      <c r="I213" s="192"/>
      <c r="J213" s="193">
        <f>ROUND(I213*H213,2)</f>
        <v>0</v>
      </c>
      <c r="K213" s="194"/>
      <c r="L213" s="39"/>
      <c r="M213" s="195" t="s">
        <v>1</v>
      </c>
      <c r="N213" s="196" t="s">
        <v>42</v>
      </c>
      <c r="O213" s="71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141</v>
      </c>
      <c r="AT213" s="199" t="s">
        <v>137</v>
      </c>
      <c r="AU213" s="199" t="s">
        <v>87</v>
      </c>
      <c r="AY213" s="17" t="s">
        <v>135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7" t="s">
        <v>85</v>
      </c>
      <c r="BK213" s="200">
        <f>ROUND(I213*H213,2)</f>
        <v>0</v>
      </c>
      <c r="BL213" s="17" t="s">
        <v>141</v>
      </c>
      <c r="BM213" s="199" t="s">
        <v>254</v>
      </c>
    </row>
    <row r="214" spans="2:51" s="14" customFormat="1" ht="10.2">
      <c r="B214" s="212"/>
      <c r="C214" s="213"/>
      <c r="D214" s="203" t="s">
        <v>143</v>
      </c>
      <c r="E214" s="214" t="s">
        <v>1</v>
      </c>
      <c r="F214" s="215" t="s">
        <v>255</v>
      </c>
      <c r="G214" s="213"/>
      <c r="H214" s="216">
        <v>12.78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143</v>
      </c>
      <c r="AU214" s="222" t="s">
        <v>87</v>
      </c>
      <c r="AV214" s="14" t="s">
        <v>87</v>
      </c>
      <c r="AW214" s="14" t="s">
        <v>33</v>
      </c>
      <c r="AX214" s="14" t="s">
        <v>85</v>
      </c>
      <c r="AY214" s="222" t="s">
        <v>135</v>
      </c>
    </row>
    <row r="215" spans="1:65" s="2" customFormat="1" ht="37.8" customHeight="1">
      <c r="A215" s="34"/>
      <c r="B215" s="35"/>
      <c r="C215" s="187" t="s">
        <v>256</v>
      </c>
      <c r="D215" s="187" t="s">
        <v>137</v>
      </c>
      <c r="E215" s="188" t="s">
        <v>257</v>
      </c>
      <c r="F215" s="189" t="s">
        <v>258</v>
      </c>
      <c r="G215" s="190" t="s">
        <v>140</v>
      </c>
      <c r="H215" s="191">
        <v>56.9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42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141</v>
      </c>
      <c r="AT215" s="199" t="s">
        <v>137</v>
      </c>
      <c r="AU215" s="199" t="s">
        <v>87</v>
      </c>
      <c r="AY215" s="17" t="s">
        <v>135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85</v>
      </c>
      <c r="BK215" s="200">
        <f>ROUND(I215*H215,2)</f>
        <v>0</v>
      </c>
      <c r="BL215" s="17" t="s">
        <v>141</v>
      </c>
      <c r="BM215" s="199" t="s">
        <v>259</v>
      </c>
    </row>
    <row r="216" spans="1:47" s="2" customFormat="1" ht="19.2">
      <c r="A216" s="34"/>
      <c r="B216" s="35"/>
      <c r="C216" s="36"/>
      <c r="D216" s="203" t="s">
        <v>149</v>
      </c>
      <c r="E216" s="36"/>
      <c r="F216" s="223" t="s">
        <v>260</v>
      </c>
      <c r="G216" s="36"/>
      <c r="H216" s="36"/>
      <c r="I216" s="224"/>
      <c r="J216" s="36"/>
      <c r="K216" s="36"/>
      <c r="L216" s="39"/>
      <c r="M216" s="225"/>
      <c r="N216" s="226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149</v>
      </c>
      <c r="AU216" s="17" t="s">
        <v>87</v>
      </c>
    </row>
    <row r="217" spans="2:51" s="13" customFormat="1" ht="10.2">
      <c r="B217" s="201"/>
      <c r="C217" s="202"/>
      <c r="D217" s="203" t="s">
        <v>143</v>
      </c>
      <c r="E217" s="204" t="s">
        <v>1</v>
      </c>
      <c r="F217" s="205" t="s">
        <v>183</v>
      </c>
      <c r="G217" s="202"/>
      <c r="H217" s="204" t="s">
        <v>1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143</v>
      </c>
      <c r="AU217" s="211" t="s">
        <v>87</v>
      </c>
      <c r="AV217" s="13" t="s">
        <v>85</v>
      </c>
      <c r="AW217" s="13" t="s">
        <v>33</v>
      </c>
      <c r="AX217" s="13" t="s">
        <v>77</v>
      </c>
      <c r="AY217" s="211" t="s">
        <v>135</v>
      </c>
    </row>
    <row r="218" spans="2:51" s="14" customFormat="1" ht="10.2">
      <c r="B218" s="212"/>
      <c r="C218" s="213"/>
      <c r="D218" s="203" t="s">
        <v>143</v>
      </c>
      <c r="E218" s="214" t="s">
        <v>1</v>
      </c>
      <c r="F218" s="215" t="s">
        <v>261</v>
      </c>
      <c r="G218" s="213"/>
      <c r="H218" s="216">
        <v>39.1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143</v>
      </c>
      <c r="AU218" s="222" t="s">
        <v>87</v>
      </c>
      <c r="AV218" s="14" t="s">
        <v>87</v>
      </c>
      <c r="AW218" s="14" t="s">
        <v>33</v>
      </c>
      <c r="AX218" s="14" t="s">
        <v>77</v>
      </c>
      <c r="AY218" s="222" t="s">
        <v>135</v>
      </c>
    </row>
    <row r="219" spans="2:51" s="14" customFormat="1" ht="10.2">
      <c r="B219" s="212"/>
      <c r="C219" s="213"/>
      <c r="D219" s="203" t="s">
        <v>143</v>
      </c>
      <c r="E219" s="214" t="s">
        <v>1</v>
      </c>
      <c r="F219" s="215" t="s">
        <v>262</v>
      </c>
      <c r="G219" s="213"/>
      <c r="H219" s="216">
        <v>4.08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143</v>
      </c>
      <c r="AU219" s="222" t="s">
        <v>87</v>
      </c>
      <c r="AV219" s="14" t="s">
        <v>87</v>
      </c>
      <c r="AW219" s="14" t="s">
        <v>33</v>
      </c>
      <c r="AX219" s="14" t="s">
        <v>77</v>
      </c>
      <c r="AY219" s="222" t="s">
        <v>135</v>
      </c>
    </row>
    <row r="220" spans="2:51" s="14" customFormat="1" ht="10.2">
      <c r="B220" s="212"/>
      <c r="C220" s="213"/>
      <c r="D220" s="203" t="s">
        <v>143</v>
      </c>
      <c r="E220" s="214" t="s">
        <v>1</v>
      </c>
      <c r="F220" s="215" t="s">
        <v>263</v>
      </c>
      <c r="G220" s="213"/>
      <c r="H220" s="216">
        <v>7.4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143</v>
      </c>
      <c r="AU220" s="222" t="s">
        <v>87</v>
      </c>
      <c r="AV220" s="14" t="s">
        <v>87</v>
      </c>
      <c r="AW220" s="14" t="s">
        <v>33</v>
      </c>
      <c r="AX220" s="14" t="s">
        <v>77</v>
      </c>
      <c r="AY220" s="222" t="s">
        <v>135</v>
      </c>
    </row>
    <row r="221" spans="2:51" s="13" customFormat="1" ht="10.2">
      <c r="B221" s="201"/>
      <c r="C221" s="202"/>
      <c r="D221" s="203" t="s">
        <v>143</v>
      </c>
      <c r="E221" s="204" t="s">
        <v>1</v>
      </c>
      <c r="F221" s="205" t="s">
        <v>188</v>
      </c>
      <c r="G221" s="202"/>
      <c r="H221" s="204" t="s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143</v>
      </c>
      <c r="AU221" s="211" t="s">
        <v>87</v>
      </c>
      <c r="AV221" s="13" t="s">
        <v>85</v>
      </c>
      <c r="AW221" s="13" t="s">
        <v>33</v>
      </c>
      <c r="AX221" s="13" t="s">
        <v>77</v>
      </c>
      <c r="AY221" s="211" t="s">
        <v>135</v>
      </c>
    </row>
    <row r="222" spans="2:51" s="14" customFormat="1" ht="10.2">
      <c r="B222" s="212"/>
      <c r="C222" s="213"/>
      <c r="D222" s="203" t="s">
        <v>143</v>
      </c>
      <c r="E222" s="214" t="s">
        <v>1</v>
      </c>
      <c r="F222" s="215" t="s">
        <v>264</v>
      </c>
      <c r="G222" s="213"/>
      <c r="H222" s="216">
        <v>6.32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143</v>
      </c>
      <c r="AU222" s="222" t="s">
        <v>87</v>
      </c>
      <c r="AV222" s="14" t="s">
        <v>87</v>
      </c>
      <c r="AW222" s="14" t="s">
        <v>33</v>
      </c>
      <c r="AX222" s="14" t="s">
        <v>77</v>
      </c>
      <c r="AY222" s="222" t="s">
        <v>135</v>
      </c>
    </row>
    <row r="223" spans="2:51" s="15" customFormat="1" ht="10.2">
      <c r="B223" s="227"/>
      <c r="C223" s="228"/>
      <c r="D223" s="203" t="s">
        <v>143</v>
      </c>
      <c r="E223" s="229" t="s">
        <v>1</v>
      </c>
      <c r="F223" s="230" t="s">
        <v>154</v>
      </c>
      <c r="G223" s="228"/>
      <c r="H223" s="231">
        <v>56.9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143</v>
      </c>
      <c r="AU223" s="237" t="s">
        <v>87</v>
      </c>
      <c r="AV223" s="15" t="s">
        <v>141</v>
      </c>
      <c r="AW223" s="15" t="s">
        <v>33</v>
      </c>
      <c r="AX223" s="15" t="s">
        <v>85</v>
      </c>
      <c r="AY223" s="237" t="s">
        <v>135</v>
      </c>
    </row>
    <row r="224" spans="1:65" s="2" customFormat="1" ht="24.15" customHeight="1">
      <c r="A224" s="34"/>
      <c r="B224" s="35"/>
      <c r="C224" s="187" t="s">
        <v>265</v>
      </c>
      <c r="D224" s="187" t="s">
        <v>137</v>
      </c>
      <c r="E224" s="188" t="s">
        <v>266</v>
      </c>
      <c r="F224" s="189" t="s">
        <v>267</v>
      </c>
      <c r="G224" s="190" t="s">
        <v>140</v>
      </c>
      <c r="H224" s="191">
        <v>26.38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42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141</v>
      </c>
      <c r="AT224" s="199" t="s">
        <v>137</v>
      </c>
      <c r="AU224" s="199" t="s">
        <v>87</v>
      </c>
      <c r="AY224" s="17" t="s">
        <v>135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85</v>
      </c>
      <c r="BK224" s="200">
        <f>ROUND(I224*H224,2)</f>
        <v>0</v>
      </c>
      <c r="BL224" s="17" t="s">
        <v>141</v>
      </c>
      <c r="BM224" s="199" t="s">
        <v>268</v>
      </c>
    </row>
    <row r="225" spans="1:47" s="2" customFormat="1" ht="38.4">
      <c r="A225" s="34"/>
      <c r="B225" s="35"/>
      <c r="C225" s="36"/>
      <c r="D225" s="203" t="s">
        <v>149</v>
      </c>
      <c r="E225" s="36"/>
      <c r="F225" s="223" t="s">
        <v>269</v>
      </c>
      <c r="G225" s="36"/>
      <c r="H225" s="36"/>
      <c r="I225" s="224"/>
      <c r="J225" s="36"/>
      <c r="K225" s="36"/>
      <c r="L225" s="39"/>
      <c r="M225" s="225"/>
      <c r="N225" s="226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149</v>
      </c>
      <c r="AU225" s="17" t="s">
        <v>87</v>
      </c>
    </row>
    <row r="226" spans="2:51" s="14" customFormat="1" ht="10.2">
      <c r="B226" s="212"/>
      <c r="C226" s="213"/>
      <c r="D226" s="203" t="s">
        <v>143</v>
      </c>
      <c r="E226" s="214" t="s">
        <v>1</v>
      </c>
      <c r="F226" s="215" t="s">
        <v>270</v>
      </c>
      <c r="G226" s="213"/>
      <c r="H226" s="216">
        <v>26.38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143</v>
      </c>
      <c r="AU226" s="222" t="s">
        <v>87</v>
      </c>
      <c r="AV226" s="14" t="s">
        <v>87</v>
      </c>
      <c r="AW226" s="14" t="s">
        <v>33</v>
      </c>
      <c r="AX226" s="14" t="s">
        <v>85</v>
      </c>
      <c r="AY226" s="222" t="s">
        <v>135</v>
      </c>
    </row>
    <row r="227" spans="1:65" s="2" customFormat="1" ht="24.15" customHeight="1">
      <c r="A227" s="34"/>
      <c r="B227" s="35"/>
      <c r="C227" s="187" t="s">
        <v>271</v>
      </c>
      <c r="D227" s="187" t="s">
        <v>137</v>
      </c>
      <c r="E227" s="188" t="s">
        <v>272</v>
      </c>
      <c r="F227" s="189" t="s">
        <v>273</v>
      </c>
      <c r="G227" s="190" t="s">
        <v>140</v>
      </c>
      <c r="H227" s="191">
        <v>65.48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42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141</v>
      </c>
      <c r="AT227" s="199" t="s">
        <v>137</v>
      </c>
      <c r="AU227" s="199" t="s">
        <v>87</v>
      </c>
      <c r="AY227" s="17" t="s">
        <v>135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85</v>
      </c>
      <c r="BK227" s="200">
        <f>ROUND(I227*H227,2)</f>
        <v>0</v>
      </c>
      <c r="BL227" s="17" t="s">
        <v>141</v>
      </c>
      <c r="BM227" s="199" t="s">
        <v>274</v>
      </c>
    </row>
    <row r="228" spans="2:51" s="14" customFormat="1" ht="10.2">
      <c r="B228" s="212"/>
      <c r="C228" s="213"/>
      <c r="D228" s="203" t="s">
        <v>143</v>
      </c>
      <c r="E228" s="214" t="s">
        <v>1</v>
      </c>
      <c r="F228" s="215" t="s">
        <v>270</v>
      </c>
      <c r="G228" s="213"/>
      <c r="H228" s="216">
        <v>26.38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143</v>
      </c>
      <c r="AU228" s="222" t="s">
        <v>87</v>
      </c>
      <c r="AV228" s="14" t="s">
        <v>87</v>
      </c>
      <c r="AW228" s="14" t="s">
        <v>33</v>
      </c>
      <c r="AX228" s="14" t="s">
        <v>77</v>
      </c>
      <c r="AY228" s="222" t="s">
        <v>135</v>
      </c>
    </row>
    <row r="229" spans="2:51" s="14" customFormat="1" ht="20.4">
      <c r="B229" s="212"/>
      <c r="C229" s="213"/>
      <c r="D229" s="203" t="s">
        <v>143</v>
      </c>
      <c r="E229" s="214" t="s">
        <v>1</v>
      </c>
      <c r="F229" s="215" t="s">
        <v>275</v>
      </c>
      <c r="G229" s="213"/>
      <c r="H229" s="216">
        <v>39.1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143</v>
      </c>
      <c r="AU229" s="222" t="s">
        <v>87</v>
      </c>
      <c r="AV229" s="14" t="s">
        <v>87</v>
      </c>
      <c r="AW229" s="14" t="s">
        <v>33</v>
      </c>
      <c r="AX229" s="14" t="s">
        <v>77</v>
      </c>
      <c r="AY229" s="222" t="s">
        <v>135</v>
      </c>
    </row>
    <row r="230" spans="2:51" s="15" customFormat="1" ht="10.2">
      <c r="B230" s="227"/>
      <c r="C230" s="228"/>
      <c r="D230" s="203" t="s">
        <v>143</v>
      </c>
      <c r="E230" s="229" t="s">
        <v>1</v>
      </c>
      <c r="F230" s="230" t="s">
        <v>154</v>
      </c>
      <c r="G230" s="228"/>
      <c r="H230" s="231">
        <v>65.48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143</v>
      </c>
      <c r="AU230" s="237" t="s">
        <v>87</v>
      </c>
      <c r="AV230" s="15" t="s">
        <v>141</v>
      </c>
      <c r="AW230" s="15" t="s">
        <v>33</v>
      </c>
      <c r="AX230" s="15" t="s">
        <v>85</v>
      </c>
      <c r="AY230" s="237" t="s">
        <v>135</v>
      </c>
    </row>
    <row r="231" spans="1:65" s="2" customFormat="1" ht="14.4" customHeight="1">
      <c r="A231" s="34"/>
      <c r="B231" s="35"/>
      <c r="C231" s="238" t="s">
        <v>7</v>
      </c>
      <c r="D231" s="238" t="s">
        <v>276</v>
      </c>
      <c r="E231" s="239" t="s">
        <v>277</v>
      </c>
      <c r="F231" s="240" t="s">
        <v>278</v>
      </c>
      <c r="G231" s="241" t="s">
        <v>279</v>
      </c>
      <c r="H231" s="242">
        <v>0.982</v>
      </c>
      <c r="I231" s="243"/>
      <c r="J231" s="244">
        <f>ROUND(I231*H231,2)</f>
        <v>0</v>
      </c>
      <c r="K231" s="245"/>
      <c r="L231" s="246"/>
      <c r="M231" s="247" t="s">
        <v>1</v>
      </c>
      <c r="N231" s="248" t="s">
        <v>42</v>
      </c>
      <c r="O231" s="71"/>
      <c r="P231" s="197">
        <f>O231*H231</f>
        <v>0</v>
      </c>
      <c r="Q231" s="197">
        <v>0.001</v>
      </c>
      <c r="R231" s="197">
        <f>Q231*H231</f>
        <v>0.000982</v>
      </c>
      <c r="S231" s="197">
        <v>0</v>
      </c>
      <c r="T231" s="19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280</v>
      </c>
      <c r="AT231" s="199" t="s">
        <v>276</v>
      </c>
      <c r="AU231" s="199" t="s">
        <v>87</v>
      </c>
      <c r="AY231" s="17" t="s">
        <v>135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7" t="s">
        <v>85</v>
      </c>
      <c r="BK231" s="200">
        <f>ROUND(I231*H231,2)</f>
        <v>0</v>
      </c>
      <c r="BL231" s="17" t="s">
        <v>280</v>
      </c>
      <c r="BM231" s="199" t="s">
        <v>281</v>
      </c>
    </row>
    <row r="232" spans="2:51" s="14" customFormat="1" ht="10.2">
      <c r="B232" s="212"/>
      <c r="C232" s="213"/>
      <c r="D232" s="203" t="s">
        <v>143</v>
      </c>
      <c r="E232" s="213"/>
      <c r="F232" s="215" t="s">
        <v>282</v>
      </c>
      <c r="G232" s="213"/>
      <c r="H232" s="216">
        <v>0.982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143</v>
      </c>
      <c r="AU232" s="222" t="s">
        <v>87</v>
      </c>
      <c r="AV232" s="14" t="s">
        <v>87</v>
      </c>
      <c r="AW232" s="14" t="s">
        <v>4</v>
      </c>
      <c r="AX232" s="14" t="s">
        <v>85</v>
      </c>
      <c r="AY232" s="222" t="s">
        <v>135</v>
      </c>
    </row>
    <row r="233" spans="1:65" s="2" customFormat="1" ht="24.15" customHeight="1">
      <c r="A233" s="34"/>
      <c r="B233" s="35"/>
      <c r="C233" s="187" t="s">
        <v>283</v>
      </c>
      <c r="D233" s="187" t="s">
        <v>137</v>
      </c>
      <c r="E233" s="188" t="s">
        <v>284</v>
      </c>
      <c r="F233" s="189" t="s">
        <v>285</v>
      </c>
      <c r="G233" s="190" t="s">
        <v>193</v>
      </c>
      <c r="H233" s="191">
        <v>3.4</v>
      </c>
      <c r="I233" s="192"/>
      <c r="J233" s="193">
        <f>ROUND(I233*H233,2)</f>
        <v>0</v>
      </c>
      <c r="K233" s="194"/>
      <c r="L233" s="39"/>
      <c r="M233" s="195" t="s">
        <v>1</v>
      </c>
      <c r="N233" s="196" t="s">
        <v>42</v>
      </c>
      <c r="O233" s="7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141</v>
      </c>
      <c r="AT233" s="199" t="s">
        <v>137</v>
      </c>
      <c r="AU233" s="199" t="s">
        <v>87</v>
      </c>
      <c r="AY233" s="17" t="s">
        <v>135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85</v>
      </c>
      <c r="BK233" s="200">
        <f>ROUND(I233*H233,2)</f>
        <v>0</v>
      </c>
      <c r="BL233" s="17" t="s">
        <v>141</v>
      </c>
      <c r="BM233" s="199" t="s">
        <v>286</v>
      </c>
    </row>
    <row r="234" spans="1:47" s="2" customFormat="1" ht="57.6">
      <c r="A234" s="34"/>
      <c r="B234" s="35"/>
      <c r="C234" s="36"/>
      <c r="D234" s="203" t="s">
        <v>149</v>
      </c>
      <c r="E234" s="36"/>
      <c r="F234" s="223" t="s">
        <v>287</v>
      </c>
      <c r="G234" s="36"/>
      <c r="H234" s="36"/>
      <c r="I234" s="224"/>
      <c r="J234" s="36"/>
      <c r="K234" s="36"/>
      <c r="L234" s="39"/>
      <c r="M234" s="225"/>
      <c r="N234" s="226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149</v>
      </c>
      <c r="AU234" s="17" t="s">
        <v>87</v>
      </c>
    </row>
    <row r="235" spans="2:51" s="13" customFormat="1" ht="10.2">
      <c r="B235" s="201"/>
      <c r="C235" s="202"/>
      <c r="D235" s="203" t="s">
        <v>143</v>
      </c>
      <c r="E235" s="204" t="s">
        <v>1</v>
      </c>
      <c r="F235" s="205" t="s">
        <v>288</v>
      </c>
      <c r="G235" s="202"/>
      <c r="H235" s="204" t="s">
        <v>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143</v>
      </c>
      <c r="AU235" s="211" t="s">
        <v>87</v>
      </c>
      <c r="AV235" s="13" t="s">
        <v>85</v>
      </c>
      <c r="AW235" s="13" t="s">
        <v>33</v>
      </c>
      <c r="AX235" s="13" t="s">
        <v>77</v>
      </c>
      <c r="AY235" s="211" t="s">
        <v>135</v>
      </c>
    </row>
    <row r="236" spans="2:51" s="14" customFormat="1" ht="10.2">
      <c r="B236" s="212"/>
      <c r="C236" s="213"/>
      <c r="D236" s="203" t="s">
        <v>143</v>
      </c>
      <c r="E236" s="214" t="s">
        <v>1</v>
      </c>
      <c r="F236" s="215" t="s">
        <v>289</v>
      </c>
      <c r="G236" s="213"/>
      <c r="H236" s="216">
        <v>3.4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143</v>
      </c>
      <c r="AU236" s="222" t="s">
        <v>87</v>
      </c>
      <c r="AV236" s="14" t="s">
        <v>87</v>
      </c>
      <c r="AW236" s="14" t="s">
        <v>33</v>
      </c>
      <c r="AX236" s="14" t="s">
        <v>85</v>
      </c>
      <c r="AY236" s="222" t="s">
        <v>135</v>
      </c>
    </row>
    <row r="237" spans="1:65" s="2" customFormat="1" ht="24.15" customHeight="1">
      <c r="A237" s="34"/>
      <c r="B237" s="35"/>
      <c r="C237" s="187" t="s">
        <v>290</v>
      </c>
      <c r="D237" s="187" t="s">
        <v>137</v>
      </c>
      <c r="E237" s="188" t="s">
        <v>291</v>
      </c>
      <c r="F237" s="189" t="s">
        <v>292</v>
      </c>
      <c r="G237" s="190" t="s">
        <v>293</v>
      </c>
      <c r="H237" s="191">
        <v>6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42</v>
      </c>
      <c r="O237" s="71"/>
      <c r="P237" s="197">
        <f>O237*H237</f>
        <v>0</v>
      </c>
      <c r="Q237" s="197">
        <v>0.02135</v>
      </c>
      <c r="R237" s="197">
        <f>Q237*H237</f>
        <v>0.1281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141</v>
      </c>
      <c r="AT237" s="199" t="s">
        <v>137</v>
      </c>
      <c r="AU237" s="199" t="s">
        <v>87</v>
      </c>
      <c r="AY237" s="17" t="s">
        <v>135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85</v>
      </c>
      <c r="BK237" s="200">
        <f>ROUND(I237*H237,2)</f>
        <v>0</v>
      </c>
      <c r="BL237" s="17" t="s">
        <v>141</v>
      </c>
      <c r="BM237" s="199" t="s">
        <v>294</v>
      </c>
    </row>
    <row r="238" spans="2:63" s="12" customFormat="1" ht="22.8" customHeight="1">
      <c r="B238" s="171"/>
      <c r="C238" s="172"/>
      <c r="D238" s="173" t="s">
        <v>76</v>
      </c>
      <c r="E238" s="185" t="s">
        <v>87</v>
      </c>
      <c r="F238" s="185" t="s">
        <v>295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SUM(P239:P240)</f>
        <v>0</v>
      </c>
      <c r="Q238" s="179"/>
      <c r="R238" s="180">
        <f>SUM(R239:R240)</f>
        <v>0</v>
      </c>
      <c r="S238" s="179"/>
      <c r="T238" s="181">
        <f>SUM(T239:T240)</f>
        <v>0</v>
      </c>
      <c r="AR238" s="182" t="s">
        <v>85</v>
      </c>
      <c r="AT238" s="183" t="s">
        <v>76</v>
      </c>
      <c r="AU238" s="183" t="s">
        <v>85</v>
      </c>
      <c r="AY238" s="182" t="s">
        <v>135</v>
      </c>
      <c r="BK238" s="184">
        <f>SUM(BK239:BK240)</f>
        <v>0</v>
      </c>
    </row>
    <row r="239" spans="1:65" s="2" customFormat="1" ht="24.15" customHeight="1">
      <c r="A239" s="34"/>
      <c r="B239" s="35"/>
      <c r="C239" s="187" t="s">
        <v>296</v>
      </c>
      <c r="D239" s="187" t="s">
        <v>137</v>
      </c>
      <c r="E239" s="188" t="s">
        <v>297</v>
      </c>
      <c r="F239" s="189" t="s">
        <v>298</v>
      </c>
      <c r="G239" s="190" t="s">
        <v>140</v>
      </c>
      <c r="H239" s="191">
        <v>5.44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42</v>
      </c>
      <c r="O239" s="7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141</v>
      </c>
      <c r="AT239" s="199" t="s">
        <v>137</v>
      </c>
      <c r="AU239" s="199" t="s">
        <v>87</v>
      </c>
      <c r="AY239" s="17" t="s">
        <v>135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85</v>
      </c>
      <c r="BK239" s="200">
        <f>ROUND(I239*H239,2)</f>
        <v>0</v>
      </c>
      <c r="BL239" s="17" t="s">
        <v>141</v>
      </c>
      <c r="BM239" s="199" t="s">
        <v>299</v>
      </c>
    </row>
    <row r="240" spans="2:51" s="14" customFormat="1" ht="10.2">
      <c r="B240" s="212"/>
      <c r="C240" s="213"/>
      <c r="D240" s="203" t="s">
        <v>143</v>
      </c>
      <c r="E240" s="214" t="s">
        <v>1</v>
      </c>
      <c r="F240" s="215" t="s">
        <v>300</v>
      </c>
      <c r="G240" s="213"/>
      <c r="H240" s="216">
        <v>5.44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143</v>
      </c>
      <c r="AU240" s="222" t="s">
        <v>87</v>
      </c>
      <c r="AV240" s="14" t="s">
        <v>87</v>
      </c>
      <c r="AW240" s="14" t="s">
        <v>33</v>
      </c>
      <c r="AX240" s="14" t="s">
        <v>85</v>
      </c>
      <c r="AY240" s="222" t="s">
        <v>135</v>
      </c>
    </row>
    <row r="241" spans="2:63" s="12" customFormat="1" ht="22.8" customHeight="1">
      <c r="B241" s="171"/>
      <c r="C241" s="172"/>
      <c r="D241" s="173" t="s">
        <v>76</v>
      </c>
      <c r="E241" s="185" t="s">
        <v>167</v>
      </c>
      <c r="F241" s="185" t="s">
        <v>301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SUM(P242:P278)</f>
        <v>0</v>
      </c>
      <c r="Q241" s="179"/>
      <c r="R241" s="180">
        <f>SUM(R242:R278)</f>
        <v>73.6820912</v>
      </c>
      <c r="S241" s="179"/>
      <c r="T241" s="181">
        <f>SUM(T242:T278)</f>
        <v>0</v>
      </c>
      <c r="AR241" s="182" t="s">
        <v>85</v>
      </c>
      <c r="AT241" s="183" t="s">
        <v>76</v>
      </c>
      <c r="AU241" s="183" t="s">
        <v>85</v>
      </c>
      <c r="AY241" s="182" t="s">
        <v>135</v>
      </c>
      <c r="BK241" s="184">
        <f>SUM(BK242:BK278)</f>
        <v>0</v>
      </c>
    </row>
    <row r="242" spans="1:65" s="2" customFormat="1" ht="14.4" customHeight="1">
      <c r="A242" s="34"/>
      <c r="B242" s="35"/>
      <c r="C242" s="187" t="s">
        <v>302</v>
      </c>
      <c r="D242" s="187" t="s">
        <v>137</v>
      </c>
      <c r="E242" s="188" t="s">
        <v>303</v>
      </c>
      <c r="F242" s="189" t="s">
        <v>304</v>
      </c>
      <c r="G242" s="190" t="s">
        <v>140</v>
      </c>
      <c r="H242" s="191">
        <v>5.1</v>
      </c>
      <c r="I242" s="192"/>
      <c r="J242" s="193">
        <f>ROUND(I242*H242,2)</f>
        <v>0</v>
      </c>
      <c r="K242" s="194"/>
      <c r="L242" s="39"/>
      <c r="M242" s="195" t="s">
        <v>1</v>
      </c>
      <c r="N242" s="196" t="s">
        <v>42</v>
      </c>
      <c r="O242" s="71"/>
      <c r="P242" s="197">
        <f>O242*H242</f>
        <v>0</v>
      </c>
      <c r="Q242" s="197">
        <v>0.27994</v>
      </c>
      <c r="R242" s="197">
        <f>Q242*H242</f>
        <v>1.427694</v>
      </c>
      <c r="S242" s="197">
        <v>0</v>
      </c>
      <c r="T242" s="19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141</v>
      </c>
      <c r="AT242" s="199" t="s">
        <v>137</v>
      </c>
      <c r="AU242" s="199" t="s">
        <v>87</v>
      </c>
      <c r="AY242" s="17" t="s">
        <v>135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7" t="s">
        <v>85</v>
      </c>
      <c r="BK242" s="200">
        <f>ROUND(I242*H242,2)</f>
        <v>0</v>
      </c>
      <c r="BL242" s="17" t="s">
        <v>141</v>
      </c>
      <c r="BM242" s="199" t="s">
        <v>305</v>
      </c>
    </row>
    <row r="243" spans="2:51" s="14" customFormat="1" ht="10.2">
      <c r="B243" s="212"/>
      <c r="C243" s="213"/>
      <c r="D243" s="203" t="s">
        <v>143</v>
      </c>
      <c r="E243" s="214" t="s">
        <v>1</v>
      </c>
      <c r="F243" s="215" t="s">
        <v>306</v>
      </c>
      <c r="G243" s="213"/>
      <c r="H243" s="216">
        <v>5.1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143</v>
      </c>
      <c r="AU243" s="222" t="s">
        <v>87</v>
      </c>
      <c r="AV243" s="14" t="s">
        <v>87</v>
      </c>
      <c r="AW243" s="14" t="s">
        <v>33</v>
      </c>
      <c r="AX243" s="14" t="s">
        <v>85</v>
      </c>
      <c r="AY243" s="222" t="s">
        <v>135</v>
      </c>
    </row>
    <row r="244" spans="1:65" s="2" customFormat="1" ht="24.15" customHeight="1">
      <c r="A244" s="34"/>
      <c r="B244" s="35"/>
      <c r="C244" s="187" t="s">
        <v>307</v>
      </c>
      <c r="D244" s="187" t="s">
        <v>137</v>
      </c>
      <c r="E244" s="188" t="s">
        <v>308</v>
      </c>
      <c r="F244" s="189" t="s">
        <v>309</v>
      </c>
      <c r="G244" s="190" t="s">
        <v>140</v>
      </c>
      <c r="H244" s="191">
        <v>36.8</v>
      </c>
      <c r="I244" s="192"/>
      <c r="J244" s="193">
        <f>ROUND(I244*H244,2)</f>
        <v>0</v>
      </c>
      <c r="K244" s="194"/>
      <c r="L244" s="39"/>
      <c r="M244" s="195" t="s">
        <v>1</v>
      </c>
      <c r="N244" s="196" t="s">
        <v>42</v>
      </c>
      <c r="O244" s="71"/>
      <c r="P244" s="197">
        <f>O244*H244</f>
        <v>0</v>
      </c>
      <c r="Q244" s="197">
        <v>0.05909</v>
      </c>
      <c r="R244" s="197">
        <f>Q244*H244</f>
        <v>2.1745119999999996</v>
      </c>
      <c r="S244" s="197">
        <v>0</v>
      </c>
      <c r="T244" s="19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141</v>
      </c>
      <c r="AT244" s="199" t="s">
        <v>137</v>
      </c>
      <c r="AU244" s="199" t="s">
        <v>87</v>
      </c>
      <c r="AY244" s="17" t="s">
        <v>135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7" t="s">
        <v>85</v>
      </c>
      <c r="BK244" s="200">
        <f>ROUND(I244*H244,2)</f>
        <v>0</v>
      </c>
      <c r="BL244" s="17" t="s">
        <v>141</v>
      </c>
      <c r="BM244" s="199" t="s">
        <v>310</v>
      </c>
    </row>
    <row r="245" spans="1:47" s="2" customFormat="1" ht="28.8">
      <c r="A245" s="34"/>
      <c r="B245" s="35"/>
      <c r="C245" s="36"/>
      <c r="D245" s="203" t="s">
        <v>149</v>
      </c>
      <c r="E245" s="36"/>
      <c r="F245" s="223" t="s">
        <v>311</v>
      </c>
      <c r="G245" s="36"/>
      <c r="H245" s="36"/>
      <c r="I245" s="224"/>
      <c r="J245" s="36"/>
      <c r="K245" s="36"/>
      <c r="L245" s="39"/>
      <c r="M245" s="225"/>
      <c r="N245" s="226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149</v>
      </c>
      <c r="AU245" s="17" t="s">
        <v>87</v>
      </c>
    </row>
    <row r="246" spans="2:51" s="13" customFormat="1" ht="10.2">
      <c r="B246" s="201"/>
      <c r="C246" s="202"/>
      <c r="D246" s="203" t="s">
        <v>143</v>
      </c>
      <c r="E246" s="204" t="s">
        <v>1</v>
      </c>
      <c r="F246" s="205" t="s">
        <v>188</v>
      </c>
      <c r="G246" s="202"/>
      <c r="H246" s="204" t="s">
        <v>1</v>
      </c>
      <c r="I246" s="206"/>
      <c r="J246" s="202"/>
      <c r="K246" s="202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143</v>
      </c>
      <c r="AU246" s="211" t="s">
        <v>87</v>
      </c>
      <c r="AV246" s="13" t="s">
        <v>85</v>
      </c>
      <c r="AW246" s="13" t="s">
        <v>33</v>
      </c>
      <c r="AX246" s="13" t="s">
        <v>77</v>
      </c>
      <c r="AY246" s="211" t="s">
        <v>135</v>
      </c>
    </row>
    <row r="247" spans="2:51" s="14" customFormat="1" ht="10.2">
      <c r="B247" s="212"/>
      <c r="C247" s="213"/>
      <c r="D247" s="203" t="s">
        <v>143</v>
      </c>
      <c r="E247" s="214" t="s">
        <v>1</v>
      </c>
      <c r="F247" s="215" t="s">
        <v>312</v>
      </c>
      <c r="G247" s="213"/>
      <c r="H247" s="216">
        <v>36.8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143</v>
      </c>
      <c r="AU247" s="222" t="s">
        <v>87</v>
      </c>
      <c r="AV247" s="14" t="s">
        <v>87</v>
      </c>
      <c r="AW247" s="14" t="s">
        <v>33</v>
      </c>
      <c r="AX247" s="14" t="s">
        <v>85</v>
      </c>
      <c r="AY247" s="222" t="s">
        <v>135</v>
      </c>
    </row>
    <row r="248" spans="1:65" s="2" customFormat="1" ht="24.15" customHeight="1">
      <c r="A248" s="34"/>
      <c r="B248" s="35"/>
      <c r="C248" s="187" t="s">
        <v>313</v>
      </c>
      <c r="D248" s="187" t="s">
        <v>137</v>
      </c>
      <c r="E248" s="188" t="s">
        <v>314</v>
      </c>
      <c r="F248" s="189" t="s">
        <v>315</v>
      </c>
      <c r="G248" s="190" t="s">
        <v>140</v>
      </c>
      <c r="H248" s="191">
        <v>143.97</v>
      </c>
      <c r="I248" s="192"/>
      <c r="J248" s="193">
        <f>ROUND(I248*H248,2)</f>
        <v>0</v>
      </c>
      <c r="K248" s="194"/>
      <c r="L248" s="39"/>
      <c r="M248" s="195" t="s">
        <v>1</v>
      </c>
      <c r="N248" s="196" t="s">
        <v>42</v>
      </c>
      <c r="O248" s="71"/>
      <c r="P248" s="197">
        <f>O248*H248</f>
        <v>0</v>
      </c>
      <c r="Q248" s="197">
        <v>0.17726</v>
      </c>
      <c r="R248" s="197">
        <f>Q248*H248</f>
        <v>25.5201222</v>
      </c>
      <c r="S248" s="197">
        <v>0</v>
      </c>
      <c r="T248" s="19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141</v>
      </c>
      <c r="AT248" s="199" t="s">
        <v>137</v>
      </c>
      <c r="AU248" s="199" t="s">
        <v>87</v>
      </c>
      <c r="AY248" s="17" t="s">
        <v>135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85</v>
      </c>
      <c r="BK248" s="200">
        <f>ROUND(I248*H248,2)</f>
        <v>0</v>
      </c>
      <c r="BL248" s="17" t="s">
        <v>141</v>
      </c>
      <c r="BM248" s="199" t="s">
        <v>316</v>
      </c>
    </row>
    <row r="249" spans="1:47" s="2" customFormat="1" ht="28.8">
      <c r="A249" s="34"/>
      <c r="B249" s="35"/>
      <c r="C249" s="36"/>
      <c r="D249" s="203" t="s">
        <v>149</v>
      </c>
      <c r="E249" s="36"/>
      <c r="F249" s="223" t="s">
        <v>317</v>
      </c>
      <c r="G249" s="36"/>
      <c r="H249" s="36"/>
      <c r="I249" s="224"/>
      <c r="J249" s="36"/>
      <c r="K249" s="36"/>
      <c r="L249" s="39"/>
      <c r="M249" s="225"/>
      <c r="N249" s="226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149</v>
      </c>
      <c r="AU249" s="17" t="s">
        <v>87</v>
      </c>
    </row>
    <row r="250" spans="2:51" s="13" customFormat="1" ht="10.2">
      <c r="B250" s="201"/>
      <c r="C250" s="202"/>
      <c r="D250" s="203" t="s">
        <v>143</v>
      </c>
      <c r="E250" s="204" t="s">
        <v>1</v>
      </c>
      <c r="F250" s="205" t="s">
        <v>183</v>
      </c>
      <c r="G250" s="202"/>
      <c r="H250" s="204" t="s">
        <v>1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143</v>
      </c>
      <c r="AU250" s="211" t="s">
        <v>87</v>
      </c>
      <c r="AV250" s="13" t="s">
        <v>85</v>
      </c>
      <c r="AW250" s="13" t="s">
        <v>33</v>
      </c>
      <c r="AX250" s="13" t="s">
        <v>77</v>
      </c>
      <c r="AY250" s="211" t="s">
        <v>135</v>
      </c>
    </row>
    <row r="251" spans="2:51" s="14" customFormat="1" ht="10.2">
      <c r="B251" s="212"/>
      <c r="C251" s="213"/>
      <c r="D251" s="203" t="s">
        <v>143</v>
      </c>
      <c r="E251" s="214" t="s">
        <v>1</v>
      </c>
      <c r="F251" s="215" t="s">
        <v>318</v>
      </c>
      <c r="G251" s="213"/>
      <c r="H251" s="216">
        <v>163.55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143</v>
      </c>
      <c r="AU251" s="222" t="s">
        <v>87</v>
      </c>
      <c r="AV251" s="14" t="s">
        <v>87</v>
      </c>
      <c r="AW251" s="14" t="s">
        <v>33</v>
      </c>
      <c r="AX251" s="14" t="s">
        <v>77</v>
      </c>
      <c r="AY251" s="222" t="s">
        <v>135</v>
      </c>
    </row>
    <row r="252" spans="2:51" s="14" customFormat="1" ht="10.2">
      <c r="B252" s="212"/>
      <c r="C252" s="213"/>
      <c r="D252" s="203" t="s">
        <v>143</v>
      </c>
      <c r="E252" s="214" t="s">
        <v>1</v>
      </c>
      <c r="F252" s="215" t="s">
        <v>319</v>
      </c>
      <c r="G252" s="213"/>
      <c r="H252" s="216">
        <v>-19.58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143</v>
      </c>
      <c r="AU252" s="222" t="s">
        <v>87</v>
      </c>
      <c r="AV252" s="14" t="s">
        <v>87</v>
      </c>
      <c r="AW252" s="14" t="s">
        <v>33</v>
      </c>
      <c r="AX252" s="14" t="s">
        <v>77</v>
      </c>
      <c r="AY252" s="222" t="s">
        <v>135</v>
      </c>
    </row>
    <row r="253" spans="2:51" s="15" customFormat="1" ht="10.2">
      <c r="B253" s="227"/>
      <c r="C253" s="228"/>
      <c r="D253" s="203" t="s">
        <v>143</v>
      </c>
      <c r="E253" s="229" t="s">
        <v>1</v>
      </c>
      <c r="F253" s="230" t="s">
        <v>154</v>
      </c>
      <c r="G253" s="228"/>
      <c r="H253" s="231">
        <v>143.97000000000003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143</v>
      </c>
      <c r="AU253" s="237" t="s">
        <v>87</v>
      </c>
      <c r="AV253" s="15" t="s">
        <v>141</v>
      </c>
      <c r="AW253" s="15" t="s">
        <v>33</v>
      </c>
      <c r="AX253" s="15" t="s">
        <v>85</v>
      </c>
      <c r="AY253" s="237" t="s">
        <v>135</v>
      </c>
    </row>
    <row r="254" spans="1:65" s="2" customFormat="1" ht="24.15" customHeight="1">
      <c r="A254" s="34"/>
      <c r="B254" s="35"/>
      <c r="C254" s="187" t="s">
        <v>320</v>
      </c>
      <c r="D254" s="187" t="s">
        <v>137</v>
      </c>
      <c r="E254" s="188" t="s">
        <v>321</v>
      </c>
      <c r="F254" s="189" t="s">
        <v>322</v>
      </c>
      <c r="G254" s="190" t="s">
        <v>140</v>
      </c>
      <c r="H254" s="191">
        <v>185.02</v>
      </c>
      <c r="I254" s="192"/>
      <c r="J254" s="193">
        <f>ROUND(I254*H254,2)</f>
        <v>0</v>
      </c>
      <c r="K254" s="194"/>
      <c r="L254" s="39"/>
      <c r="M254" s="195" t="s">
        <v>1</v>
      </c>
      <c r="N254" s="196" t="s">
        <v>42</v>
      </c>
      <c r="O254" s="71"/>
      <c r="P254" s="197">
        <f>O254*H254</f>
        <v>0</v>
      </c>
      <c r="Q254" s="197">
        <v>0.08565</v>
      </c>
      <c r="R254" s="197">
        <f>Q254*H254</f>
        <v>15.846963000000002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141</v>
      </c>
      <c r="AT254" s="199" t="s">
        <v>137</v>
      </c>
      <c r="AU254" s="199" t="s">
        <v>87</v>
      </c>
      <c r="AY254" s="17" t="s">
        <v>135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85</v>
      </c>
      <c r="BK254" s="200">
        <f>ROUND(I254*H254,2)</f>
        <v>0</v>
      </c>
      <c r="BL254" s="17" t="s">
        <v>141</v>
      </c>
      <c r="BM254" s="199" t="s">
        <v>323</v>
      </c>
    </row>
    <row r="255" spans="1:47" s="2" customFormat="1" ht="38.4">
      <c r="A255" s="34"/>
      <c r="B255" s="35"/>
      <c r="C255" s="36"/>
      <c r="D255" s="203" t="s">
        <v>149</v>
      </c>
      <c r="E255" s="36"/>
      <c r="F255" s="223" t="s">
        <v>324</v>
      </c>
      <c r="G255" s="36"/>
      <c r="H255" s="36"/>
      <c r="I255" s="224"/>
      <c r="J255" s="36"/>
      <c r="K255" s="36"/>
      <c r="L255" s="39"/>
      <c r="M255" s="225"/>
      <c r="N255" s="226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149</v>
      </c>
      <c r="AU255" s="17" t="s">
        <v>87</v>
      </c>
    </row>
    <row r="256" spans="2:51" s="14" customFormat="1" ht="10.2">
      <c r="B256" s="212"/>
      <c r="C256" s="213"/>
      <c r="D256" s="203" t="s">
        <v>143</v>
      </c>
      <c r="E256" s="214" t="s">
        <v>1</v>
      </c>
      <c r="F256" s="215" t="s">
        <v>325</v>
      </c>
      <c r="G256" s="213"/>
      <c r="H256" s="216">
        <v>167.8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143</v>
      </c>
      <c r="AU256" s="222" t="s">
        <v>87</v>
      </c>
      <c r="AV256" s="14" t="s">
        <v>87</v>
      </c>
      <c r="AW256" s="14" t="s">
        <v>33</v>
      </c>
      <c r="AX256" s="14" t="s">
        <v>77</v>
      </c>
      <c r="AY256" s="222" t="s">
        <v>135</v>
      </c>
    </row>
    <row r="257" spans="2:51" s="14" customFormat="1" ht="10.2">
      <c r="B257" s="212"/>
      <c r="C257" s="213"/>
      <c r="D257" s="203" t="s">
        <v>143</v>
      </c>
      <c r="E257" s="214" t="s">
        <v>1</v>
      </c>
      <c r="F257" s="215" t="s">
        <v>153</v>
      </c>
      <c r="G257" s="213"/>
      <c r="H257" s="216">
        <v>36.8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143</v>
      </c>
      <c r="AU257" s="222" t="s">
        <v>87</v>
      </c>
      <c r="AV257" s="14" t="s">
        <v>87</v>
      </c>
      <c r="AW257" s="14" t="s">
        <v>33</v>
      </c>
      <c r="AX257" s="14" t="s">
        <v>77</v>
      </c>
      <c r="AY257" s="222" t="s">
        <v>135</v>
      </c>
    </row>
    <row r="258" spans="2:51" s="14" customFormat="1" ht="10.2">
      <c r="B258" s="212"/>
      <c r="C258" s="213"/>
      <c r="D258" s="203" t="s">
        <v>143</v>
      </c>
      <c r="E258" s="214" t="s">
        <v>1</v>
      </c>
      <c r="F258" s="215" t="s">
        <v>319</v>
      </c>
      <c r="G258" s="213"/>
      <c r="H258" s="216">
        <v>-19.58</v>
      </c>
      <c r="I258" s="217"/>
      <c r="J258" s="213"/>
      <c r="K258" s="213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143</v>
      </c>
      <c r="AU258" s="222" t="s">
        <v>87</v>
      </c>
      <c r="AV258" s="14" t="s">
        <v>87</v>
      </c>
      <c r="AW258" s="14" t="s">
        <v>33</v>
      </c>
      <c r="AX258" s="14" t="s">
        <v>77</v>
      </c>
      <c r="AY258" s="222" t="s">
        <v>135</v>
      </c>
    </row>
    <row r="259" spans="2:51" s="15" customFormat="1" ht="10.2">
      <c r="B259" s="227"/>
      <c r="C259" s="228"/>
      <c r="D259" s="203" t="s">
        <v>143</v>
      </c>
      <c r="E259" s="229" t="s">
        <v>1</v>
      </c>
      <c r="F259" s="230" t="s">
        <v>154</v>
      </c>
      <c r="G259" s="228"/>
      <c r="H259" s="231">
        <v>185.02000000000004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143</v>
      </c>
      <c r="AU259" s="237" t="s">
        <v>87</v>
      </c>
      <c r="AV259" s="15" t="s">
        <v>141</v>
      </c>
      <c r="AW259" s="15" t="s">
        <v>33</v>
      </c>
      <c r="AX259" s="15" t="s">
        <v>85</v>
      </c>
      <c r="AY259" s="237" t="s">
        <v>135</v>
      </c>
    </row>
    <row r="260" spans="1:65" s="2" customFormat="1" ht="24.15" customHeight="1">
      <c r="A260" s="34"/>
      <c r="B260" s="35"/>
      <c r="C260" s="238" t="s">
        <v>326</v>
      </c>
      <c r="D260" s="238" t="s">
        <v>276</v>
      </c>
      <c r="E260" s="239" t="s">
        <v>327</v>
      </c>
      <c r="F260" s="240" t="s">
        <v>328</v>
      </c>
      <c r="G260" s="241" t="s">
        <v>140</v>
      </c>
      <c r="H260" s="242">
        <v>12.7</v>
      </c>
      <c r="I260" s="243"/>
      <c r="J260" s="244">
        <f>ROUND(I260*H260,2)</f>
        <v>0</v>
      </c>
      <c r="K260" s="245"/>
      <c r="L260" s="246"/>
      <c r="M260" s="247" t="s">
        <v>1</v>
      </c>
      <c r="N260" s="248" t="s">
        <v>42</v>
      </c>
      <c r="O260" s="71"/>
      <c r="P260" s="197">
        <f>O260*H260</f>
        <v>0</v>
      </c>
      <c r="Q260" s="197">
        <v>0.152</v>
      </c>
      <c r="R260" s="197">
        <f>Q260*H260</f>
        <v>1.9304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280</v>
      </c>
      <c r="AT260" s="199" t="s">
        <v>276</v>
      </c>
      <c r="AU260" s="199" t="s">
        <v>87</v>
      </c>
      <c r="AY260" s="17" t="s">
        <v>135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85</v>
      </c>
      <c r="BK260" s="200">
        <f>ROUND(I260*H260,2)</f>
        <v>0</v>
      </c>
      <c r="BL260" s="17" t="s">
        <v>280</v>
      </c>
      <c r="BM260" s="199" t="s">
        <v>329</v>
      </c>
    </row>
    <row r="261" spans="2:51" s="13" customFormat="1" ht="10.2">
      <c r="B261" s="201"/>
      <c r="C261" s="202"/>
      <c r="D261" s="203" t="s">
        <v>143</v>
      </c>
      <c r="E261" s="204" t="s">
        <v>1</v>
      </c>
      <c r="F261" s="205" t="s">
        <v>330</v>
      </c>
      <c r="G261" s="202"/>
      <c r="H261" s="204" t="s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143</v>
      </c>
      <c r="AU261" s="211" t="s">
        <v>87</v>
      </c>
      <c r="AV261" s="13" t="s">
        <v>85</v>
      </c>
      <c r="AW261" s="13" t="s">
        <v>33</v>
      </c>
      <c r="AX261" s="13" t="s">
        <v>77</v>
      </c>
      <c r="AY261" s="211" t="s">
        <v>135</v>
      </c>
    </row>
    <row r="262" spans="2:51" s="14" customFormat="1" ht="10.2">
      <c r="B262" s="212"/>
      <c r="C262" s="213"/>
      <c r="D262" s="203" t="s">
        <v>143</v>
      </c>
      <c r="E262" s="214" t="s">
        <v>1</v>
      </c>
      <c r="F262" s="215" t="s">
        <v>331</v>
      </c>
      <c r="G262" s="213"/>
      <c r="H262" s="216">
        <v>2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143</v>
      </c>
      <c r="AU262" s="222" t="s">
        <v>87</v>
      </c>
      <c r="AV262" s="14" t="s">
        <v>87</v>
      </c>
      <c r="AW262" s="14" t="s">
        <v>33</v>
      </c>
      <c r="AX262" s="14" t="s">
        <v>77</v>
      </c>
      <c r="AY262" s="222" t="s">
        <v>135</v>
      </c>
    </row>
    <row r="263" spans="2:51" s="14" customFormat="1" ht="10.2">
      <c r="B263" s="212"/>
      <c r="C263" s="213"/>
      <c r="D263" s="203" t="s">
        <v>143</v>
      </c>
      <c r="E263" s="214" t="s">
        <v>1</v>
      </c>
      <c r="F263" s="215" t="s">
        <v>332</v>
      </c>
      <c r="G263" s="213"/>
      <c r="H263" s="216">
        <v>1.4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143</v>
      </c>
      <c r="AU263" s="222" t="s">
        <v>87</v>
      </c>
      <c r="AV263" s="14" t="s">
        <v>87</v>
      </c>
      <c r="AW263" s="14" t="s">
        <v>33</v>
      </c>
      <c r="AX263" s="14" t="s">
        <v>77</v>
      </c>
      <c r="AY263" s="222" t="s">
        <v>135</v>
      </c>
    </row>
    <row r="264" spans="2:51" s="14" customFormat="1" ht="10.2">
      <c r="B264" s="212"/>
      <c r="C264" s="213"/>
      <c r="D264" s="203" t="s">
        <v>143</v>
      </c>
      <c r="E264" s="214" t="s">
        <v>1</v>
      </c>
      <c r="F264" s="215" t="s">
        <v>333</v>
      </c>
      <c r="G264" s="213"/>
      <c r="H264" s="216">
        <v>4.24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143</v>
      </c>
      <c r="AU264" s="222" t="s">
        <v>87</v>
      </c>
      <c r="AV264" s="14" t="s">
        <v>87</v>
      </c>
      <c r="AW264" s="14" t="s">
        <v>33</v>
      </c>
      <c r="AX264" s="14" t="s">
        <v>77</v>
      </c>
      <c r="AY264" s="222" t="s">
        <v>135</v>
      </c>
    </row>
    <row r="265" spans="2:51" s="13" customFormat="1" ht="10.2">
      <c r="B265" s="201"/>
      <c r="C265" s="202"/>
      <c r="D265" s="203" t="s">
        <v>143</v>
      </c>
      <c r="E265" s="204" t="s">
        <v>1</v>
      </c>
      <c r="F265" s="205" t="s">
        <v>334</v>
      </c>
      <c r="G265" s="202"/>
      <c r="H265" s="204" t="s">
        <v>1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143</v>
      </c>
      <c r="AU265" s="211" t="s">
        <v>87</v>
      </c>
      <c r="AV265" s="13" t="s">
        <v>85</v>
      </c>
      <c r="AW265" s="13" t="s">
        <v>33</v>
      </c>
      <c r="AX265" s="13" t="s">
        <v>77</v>
      </c>
      <c r="AY265" s="211" t="s">
        <v>135</v>
      </c>
    </row>
    <row r="266" spans="2:51" s="14" customFormat="1" ht="10.2">
      <c r="B266" s="212"/>
      <c r="C266" s="213"/>
      <c r="D266" s="203" t="s">
        <v>143</v>
      </c>
      <c r="E266" s="214" t="s">
        <v>1</v>
      </c>
      <c r="F266" s="215" t="s">
        <v>335</v>
      </c>
      <c r="G266" s="213"/>
      <c r="H266" s="216">
        <v>2.56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143</v>
      </c>
      <c r="AU266" s="222" t="s">
        <v>87</v>
      </c>
      <c r="AV266" s="14" t="s">
        <v>87</v>
      </c>
      <c r="AW266" s="14" t="s">
        <v>33</v>
      </c>
      <c r="AX266" s="14" t="s">
        <v>77</v>
      </c>
      <c r="AY266" s="222" t="s">
        <v>135</v>
      </c>
    </row>
    <row r="267" spans="2:51" s="14" customFormat="1" ht="10.2">
      <c r="B267" s="212"/>
      <c r="C267" s="213"/>
      <c r="D267" s="203" t="s">
        <v>143</v>
      </c>
      <c r="E267" s="214" t="s">
        <v>1</v>
      </c>
      <c r="F267" s="215" t="s">
        <v>336</v>
      </c>
      <c r="G267" s="213"/>
      <c r="H267" s="216">
        <v>1.056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143</v>
      </c>
      <c r="AU267" s="222" t="s">
        <v>87</v>
      </c>
      <c r="AV267" s="14" t="s">
        <v>87</v>
      </c>
      <c r="AW267" s="14" t="s">
        <v>33</v>
      </c>
      <c r="AX267" s="14" t="s">
        <v>77</v>
      </c>
      <c r="AY267" s="222" t="s">
        <v>135</v>
      </c>
    </row>
    <row r="268" spans="2:51" s="14" customFormat="1" ht="10.2">
      <c r="B268" s="212"/>
      <c r="C268" s="213"/>
      <c r="D268" s="203" t="s">
        <v>143</v>
      </c>
      <c r="E268" s="214" t="s">
        <v>1</v>
      </c>
      <c r="F268" s="215" t="s">
        <v>337</v>
      </c>
      <c r="G268" s="213"/>
      <c r="H268" s="216">
        <v>1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143</v>
      </c>
      <c r="AU268" s="222" t="s">
        <v>87</v>
      </c>
      <c r="AV268" s="14" t="s">
        <v>87</v>
      </c>
      <c r="AW268" s="14" t="s">
        <v>33</v>
      </c>
      <c r="AX268" s="14" t="s">
        <v>77</v>
      </c>
      <c r="AY268" s="222" t="s">
        <v>135</v>
      </c>
    </row>
    <row r="269" spans="2:51" s="15" customFormat="1" ht="10.2">
      <c r="B269" s="227"/>
      <c r="C269" s="228"/>
      <c r="D269" s="203" t="s">
        <v>143</v>
      </c>
      <c r="E269" s="229" t="s">
        <v>1</v>
      </c>
      <c r="F269" s="230" t="s">
        <v>154</v>
      </c>
      <c r="G269" s="228"/>
      <c r="H269" s="231">
        <v>12.256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143</v>
      </c>
      <c r="AU269" s="237" t="s">
        <v>87</v>
      </c>
      <c r="AV269" s="15" t="s">
        <v>141</v>
      </c>
      <c r="AW269" s="15" t="s">
        <v>33</v>
      </c>
      <c r="AX269" s="15" t="s">
        <v>77</v>
      </c>
      <c r="AY269" s="237" t="s">
        <v>135</v>
      </c>
    </row>
    <row r="270" spans="2:51" s="13" customFormat="1" ht="10.2">
      <c r="B270" s="201"/>
      <c r="C270" s="202"/>
      <c r="D270" s="203" t="s">
        <v>143</v>
      </c>
      <c r="E270" s="204" t="s">
        <v>1</v>
      </c>
      <c r="F270" s="205" t="s">
        <v>338</v>
      </c>
      <c r="G270" s="202"/>
      <c r="H270" s="204" t="s">
        <v>1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143</v>
      </c>
      <c r="AU270" s="211" t="s">
        <v>87</v>
      </c>
      <c r="AV270" s="13" t="s">
        <v>85</v>
      </c>
      <c r="AW270" s="13" t="s">
        <v>33</v>
      </c>
      <c r="AX270" s="13" t="s">
        <v>77</v>
      </c>
      <c r="AY270" s="211" t="s">
        <v>135</v>
      </c>
    </row>
    <row r="271" spans="2:51" s="14" customFormat="1" ht="10.2">
      <c r="B271" s="212"/>
      <c r="C271" s="213"/>
      <c r="D271" s="203" t="s">
        <v>143</v>
      </c>
      <c r="E271" s="214" t="s">
        <v>1</v>
      </c>
      <c r="F271" s="215" t="s">
        <v>339</v>
      </c>
      <c r="G271" s="213"/>
      <c r="H271" s="216">
        <v>12.669</v>
      </c>
      <c r="I271" s="217"/>
      <c r="J271" s="213"/>
      <c r="K271" s="213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143</v>
      </c>
      <c r="AU271" s="222" t="s">
        <v>87</v>
      </c>
      <c r="AV271" s="14" t="s">
        <v>87</v>
      </c>
      <c r="AW271" s="14" t="s">
        <v>33</v>
      </c>
      <c r="AX271" s="14" t="s">
        <v>77</v>
      </c>
      <c r="AY271" s="222" t="s">
        <v>135</v>
      </c>
    </row>
    <row r="272" spans="2:51" s="14" customFormat="1" ht="10.2">
      <c r="B272" s="212"/>
      <c r="C272" s="213"/>
      <c r="D272" s="203" t="s">
        <v>143</v>
      </c>
      <c r="E272" s="214" t="s">
        <v>1</v>
      </c>
      <c r="F272" s="215" t="s">
        <v>340</v>
      </c>
      <c r="G272" s="213"/>
      <c r="H272" s="216">
        <v>12.7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143</v>
      </c>
      <c r="AU272" s="222" t="s">
        <v>87</v>
      </c>
      <c r="AV272" s="14" t="s">
        <v>87</v>
      </c>
      <c r="AW272" s="14" t="s">
        <v>33</v>
      </c>
      <c r="AX272" s="14" t="s">
        <v>85</v>
      </c>
      <c r="AY272" s="222" t="s">
        <v>135</v>
      </c>
    </row>
    <row r="273" spans="1:65" s="2" customFormat="1" ht="14.4" customHeight="1">
      <c r="A273" s="34"/>
      <c r="B273" s="35"/>
      <c r="C273" s="238" t="s">
        <v>341</v>
      </c>
      <c r="D273" s="238" t="s">
        <v>276</v>
      </c>
      <c r="E273" s="239" t="s">
        <v>342</v>
      </c>
      <c r="F273" s="240" t="s">
        <v>343</v>
      </c>
      <c r="G273" s="241" t="s">
        <v>140</v>
      </c>
      <c r="H273" s="242">
        <v>176.2</v>
      </c>
      <c r="I273" s="243"/>
      <c r="J273" s="244">
        <f>ROUND(I273*H273,2)</f>
        <v>0</v>
      </c>
      <c r="K273" s="245"/>
      <c r="L273" s="246"/>
      <c r="M273" s="247" t="s">
        <v>1</v>
      </c>
      <c r="N273" s="248" t="s">
        <v>42</v>
      </c>
      <c r="O273" s="71"/>
      <c r="P273" s="197">
        <f>O273*H273</f>
        <v>0</v>
      </c>
      <c r="Q273" s="197">
        <v>0.152</v>
      </c>
      <c r="R273" s="197">
        <f>Q273*H273</f>
        <v>26.7824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280</v>
      </c>
      <c r="AT273" s="199" t="s">
        <v>276</v>
      </c>
      <c r="AU273" s="199" t="s">
        <v>87</v>
      </c>
      <c r="AY273" s="17" t="s">
        <v>135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85</v>
      </c>
      <c r="BK273" s="200">
        <f>ROUND(I273*H273,2)</f>
        <v>0</v>
      </c>
      <c r="BL273" s="17" t="s">
        <v>280</v>
      </c>
      <c r="BM273" s="199" t="s">
        <v>344</v>
      </c>
    </row>
    <row r="274" spans="2:51" s="14" customFormat="1" ht="10.2">
      <c r="B274" s="212"/>
      <c r="C274" s="213"/>
      <c r="D274" s="203" t="s">
        <v>143</v>
      </c>
      <c r="E274" s="214" t="s">
        <v>1</v>
      </c>
      <c r="F274" s="215" t="s">
        <v>345</v>
      </c>
      <c r="G274" s="213"/>
      <c r="H274" s="216">
        <v>172.72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143</v>
      </c>
      <c r="AU274" s="222" t="s">
        <v>87</v>
      </c>
      <c r="AV274" s="14" t="s">
        <v>87</v>
      </c>
      <c r="AW274" s="14" t="s">
        <v>33</v>
      </c>
      <c r="AX274" s="14" t="s">
        <v>77</v>
      </c>
      <c r="AY274" s="222" t="s">
        <v>135</v>
      </c>
    </row>
    <row r="275" spans="2:51" s="13" customFormat="1" ht="10.2">
      <c r="B275" s="201"/>
      <c r="C275" s="202"/>
      <c r="D275" s="203" t="s">
        <v>143</v>
      </c>
      <c r="E275" s="204" t="s">
        <v>1</v>
      </c>
      <c r="F275" s="205" t="s">
        <v>346</v>
      </c>
      <c r="G275" s="202"/>
      <c r="H275" s="204" t="s">
        <v>1</v>
      </c>
      <c r="I275" s="206"/>
      <c r="J275" s="202"/>
      <c r="K275" s="202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143</v>
      </c>
      <c r="AU275" s="211" t="s">
        <v>87</v>
      </c>
      <c r="AV275" s="13" t="s">
        <v>85</v>
      </c>
      <c r="AW275" s="13" t="s">
        <v>33</v>
      </c>
      <c r="AX275" s="13" t="s">
        <v>77</v>
      </c>
      <c r="AY275" s="211" t="s">
        <v>135</v>
      </c>
    </row>
    <row r="276" spans="2:51" s="14" customFormat="1" ht="10.2">
      <c r="B276" s="212"/>
      <c r="C276" s="213"/>
      <c r="D276" s="203" t="s">
        <v>143</v>
      </c>
      <c r="E276" s="214" t="s">
        <v>1</v>
      </c>
      <c r="F276" s="215" t="s">
        <v>347</v>
      </c>
      <c r="G276" s="213"/>
      <c r="H276" s="216">
        <v>176.174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143</v>
      </c>
      <c r="AU276" s="222" t="s">
        <v>87</v>
      </c>
      <c r="AV276" s="14" t="s">
        <v>87</v>
      </c>
      <c r="AW276" s="14" t="s">
        <v>33</v>
      </c>
      <c r="AX276" s="14" t="s">
        <v>77</v>
      </c>
      <c r="AY276" s="222" t="s">
        <v>135</v>
      </c>
    </row>
    <row r="277" spans="2:51" s="14" customFormat="1" ht="10.2">
      <c r="B277" s="212"/>
      <c r="C277" s="213"/>
      <c r="D277" s="203" t="s">
        <v>143</v>
      </c>
      <c r="E277" s="214" t="s">
        <v>1</v>
      </c>
      <c r="F277" s="215" t="s">
        <v>348</v>
      </c>
      <c r="G277" s="213"/>
      <c r="H277" s="216">
        <v>176.2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143</v>
      </c>
      <c r="AU277" s="222" t="s">
        <v>87</v>
      </c>
      <c r="AV277" s="14" t="s">
        <v>87</v>
      </c>
      <c r="AW277" s="14" t="s">
        <v>33</v>
      </c>
      <c r="AX277" s="14" t="s">
        <v>85</v>
      </c>
      <c r="AY277" s="222" t="s">
        <v>135</v>
      </c>
    </row>
    <row r="278" spans="1:65" s="2" customFormat="1" ht="37.8" customHeight="1">
      <c r="A278" s="34"/>
      <c r="B278" s="35"/>
      <c r="C278" s="187" t="s">
        <v>349</v>
      </c>
      <c r="D278" s="187" t="s">
        <v>137</v>
      </c>
      <c r="E278" s="188" t="s">
        <v>350</v>
      </c>
      <c r="F278" s="189" t="s">
        <v>351</v>
      </c>
      <c r="G278" s="190" t="s">
        <v>140</v>
      </c>
      <c r="H278" s="191">
        <v>12.3</v>
      </c>
      <c r="I278" s="192"/>
      <c r="J278" s="193">
        <f>ROUND(I278*H278,2)</f>
        <v>0</v>
      </c>
      <c r="K278" s="194"/>
      <c r="L278" s="39"/>
      <c r="M278" s="195" t="s">
        <v>1</v>
      </c>
      <c r="N278" s="196" t="s">
        <v>42</v>
      </c>
      <c r="O278" s="71"/>
      <c r="P278" s="197">
        <f>O278*H278</f>
        <v>0</v>
      </c>
      <c r="Q278" s="197">
        <v>0</v>
      </c>
      <c r="R278" s="197">
        <f>Q278*H278</f>
        <v>0</v>
      </c>
      <c r="S278" s="197">
        <v>0</v>
      </c>
      <c r="T278" s="19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9" t="s">
        <v>141</v>
      </c>
      <c r="AT278" s="199" t="s">
        <v>137</v>
      </c>
      <c r="AU278" s="199" t="s">
        <v>87</v>
      </c>
      <c r="AY278" s="17" t="s">
        <v>135</v>
      </c>
      <c r="BE278" s="200">
        <f>IF(N278="základní",J278,0)</f>
        <v>0</v>
      </c>
      <c r="BF278" s="200">
        <f>IF(N278="snížená",J278,0)</f>
        <v>0</v>
      </c>
      <c r="BG278" s="200">
        <f>IF(N278="zákl. přenesená",J278,0)</f>
        <v>0</v>
      </c>
      <c r="BH278" s="200">
        <f>IF(N278="sníž. přenesená",J278,0)</f>
        <v>0</v>
      </c>
      <c r="BI278" s="200">
        <f>IF(N278="nulová",J278,0)</f>
        <v>0</v>
      </c>
      <c r="BJ278" s="17" t="s">
        <v>85</v>
      </c>
      <c r="BK278" s="200">
        <f>ROUND(I278*H278,2)</f>
        <v>0</v>
      </c>
      <c r="BL278" s="17" t="s">
        <v>141</v>
      </c>
      <c r="BM278" s="199" t="s">
        <v>352</v>
      </c>
    </row>
    <row r="279" spans="2:63" s="12" customFormat="1" ht="22.8" customHeight="1">
      <c r="B279" s="171"/>
      <c r="C279" s="172"/>
      <c r="D279" s="173" t="s">
        <v>76</v>
      </c>
      <c r="E279" s="185" t="s">
        <v>200</v>
      </c>
      <c r="F279" s="185" t="s">
        <v>353</v>
      </c>
      <c r="G279" s="172"/>
      <c r="H279" s="172"/>
      <c r="I279" s="175"/>
      <c r="J279" s="186">
        <f>BK279</f>
        <v>0</v>
      </c>
      <c r="K279" s="172"/>
      <c r="L279" s="177"/>
      <c r="M279" s="178"/>
      <c r="N279" s="179"/>
      <c r="O279" s="179"/>
      <c r="P279" s="180">
        <f>SUM(P280:P326)</f>
        <v>0</v>
      </c>
      <c r="Q279" s="179"/>
      <c r="R279" s="180">
        <f>SUM(R280:R326)</f>
        <v>32.81568300000001</v>
      </c>
      <c r="S279" s="179"/>
      <c r="T279" s="181">
        <f>SUM(T280:T326)</f>
        <v>0</v>
      </c>
      <c r="AR279" s="182" t="s">
        <v>85</v>
      </c>
      <c r="AT279" s="183" t="s">
        <v>76</v>
      </c>
      <c r="AU279" s="183" t="s">
        <v>85</v>
      </c>
      <c r="AY279" s="182" t="s">
        <v>135</v>
      </c>
      <c r="BK279" s="184">
        <f>SUM(BK280:BK326)</f>
        <v>0</v>
      </c>
    </row>
    <row r="280" spans="1:65" s="2" customFormat="1" ht="24.15" customHeight="1">
      <c r="A280" s="34"/>
      <c r="B280" s="35"/>
      <c r="C280" s="187" t="s">
        <v>354</v>
      </c>
      <c r="D280" s="187" t="s">
        <v>137</v>
      </c>
      <c r="E280" s="188" t="s">
        <v>355</v>
      </c>
      <c r="F280" s="189" t="s">
        <v>356</v>
      </c>
      <c r="G280" s="190" t="s">
        <v>193</v>
      </c>
      <c r="H280" s="191">
        <v>122.9</v>
      </c>
      <c r="I280" s="192"/>
      <c r="J280" s="193">
        <f>ROUND(I280*H280,2)</f>
        <v>0</v>
      </c>
      <c r="K280" s="194"/>
      <c r="L280" s="39"/>
      <c r="M280" s="195" t="s">
        <v>1</v>
      </c>
      <c r="N280" s="196" t="s">
        <v>42</v>
      </c>
      <c r="O280" s="71"/>
      <c r="P280" s="197">
        <f>O280*H280</f>
        <v>0</v>
      </c>
      <c r="Q280" s="197">
        <v>0.1295</v>
      </c>
      <c r="R280" s="197">
        <f>Q280*H280</f>
        <v>15.915550000000001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141</v>
      </c>
      <c r="AT280" s="199" t="s">
        <v>137</v>
      </c>
      <c r="AU280" s="199" t="s">
        <v>87</v>
      </c>
      <c r="AY280" s="17" t="s">
        <v>135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85</v>
      </c>
      <c r="BK280" s="200">
        <f>ROUND(I280*H280,2)</f>
        <v>0</v>
      </c>
      <c r="BL280" s="17" t="s">
        <v>141</v>
      </c>
      <c r="BM280" s="199" t="s">
        <v>357</v>
      </c>
    </row>
    <row r="281" spans="2:51" s="14" customFormat="1" ht="10.2">
      <c r="B281" s="212"/>
      <c r="C281" s="213"/>
      <c r="D281" s="203" t="s">
        <v>143</v>
      </c>
      <c r="E281" s="214" t="s">
        <v>1</v>
      </c>
      <c r="F281" s="215" t="s">
        <v>358</v>
      </c>
      <c r="G281" s="213"/>
      <c r="H281" s="216">
        <v>107.3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143</v>
      </c>
      <c r="AU281" s="222" t="s">
        <v>87</v>
      </c>
      <c r="AV281" s="14" t="s">
        <v>87</v>
      </c>
      <c r="AW281" s="14" t="s">
        <v>33</v>
      </c>
      <c r="AX281" s="14" t="s">
        <v>77</v>
      </c>
      <c r="AY281" s="222" t="s">
        <v>135</v>
      </c>
    </row>
    <row r="282" spans="2:51" s="14" customFormat="1" ht="10.2">
      <c r="B282" s="212"/>
      <c r="C282" s="213"/>
      <c r="D282" s="203" t="s">
        <v>143</v>
      </c>
      <c r="E282" s="214" t="s">
        <v>1</v>
      </c>
      <c r="F282" s="215" t="s">
        <v>359</v>
      </c>
      <c r="G282" s="213"/>
      <c r="H282" s="216">
        <v>15.6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143</v>
      </c>
      <c r="AU282" s="222" t="s">
        <v>87</v>
      </c>
      <c r="AV282" s="14" t="s">
        <v>87</v>
      </c>
      <c r="AW282" s="14" t="s">
        <v>33</v>
      </c>
      <c r="AX282" s="14" t="s">
        <v>77</v>
      </c>
      <c r="AY282" s="222" t="s">
        <v>135</v>
      </c>
    </row>
    <row r="283" spans="2:51" s="15" customFormat="1" ht="10.2">
      <c r="B283" s="227"/>
      <c r="C283" s="228"/>
      <c r="D283" s="203" t="s">
        <v>143</v>
      </c>
      <c r="E283" s="229" t="s">
        <v>1</v>
      </c>
      <c r="F283" s="230" t="s">
        <v>154</v>
      </c>
      <c r="G283" s="228"/>
      <c r="H283" s="231">
        <v>122.89999999999999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143</v>
      </c>
      <c r="AU283" s="237" t="s">
        <v>87</v>
      </c>
      <c r="AV283" s="15" t="s">
        <v>141</v>
      </c>
      <c r="AW283" s="15" t="s">
        <v>33</v>
      </c>
      <c r="AX283" s="15" t="s">
        <v>85</v>
      </c>
      <c r="AY283" s="237" t="s">
        <v>135</v>
      </c>
    </row>
    <row r="284" spans="1:65" s="2" customFormat="1" ht="14.4" customHeight="1">
      <c r="A284" s="34"/>
      <c r="B284" s="35"/>
      <c r="C284" s="238" t="s">
        <v>360</v>
      </c>
      <c r="D284" s="238" t="s">
        <v>276</v>
      </c>
      <c r="E284" s="239" t="s">
        <v>361</v>
      </c>
      <c r="F284" s="240" t="s">
        <v>362</v>
      </c>
      <c r="G284" s="241" t="s">
        <v>193</v>
      </c>
      <c r="H284" s="242">
        <v>122.9</v>
      </c>
      <c r="I284" s="243"/>
      <c r="J284" s="244">
        <f>ROUND(I284*H284,2)</f>
        <v>0</v>
      </c>
      <c r="K284" s="245"/>
      <c r="L284" s="246"/>
      <c r="M284" s="247" t="s">
        <v>1</v>
      </c>
      <c r="N284" s="248" t="s">
        <v>42</v>
      </c>
      <c r="O284" s="71"/>
      <c r="P284" s="197">
        <f>O284*H284</f>
        <v>0</v>
      </c>
      <c r="Q284" s="197">
        <v>0.058</v>
      </c>
      <c r="R284" s="197">
        <f>Q284*H284</f>
        <v>7.1282000000000005</v>
      </c>
      <c r="S284" s="197">
        <v>0</v>
      </c>
      <c r="T284" s="19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9" t="s">
        <v>280</v>
      </c>
      <c r="AT284" s="199" t="s">
        <v>276</v>
      </c>
      <c r="AU284" s="199" t="s">
        <v>87</v>
      </c>
      <c r="AY284" s="17" t="s">
        <v>135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7" t="s">
        <v>85</v>
      </c>
      <c r="BK284" s="200">
        <f>ROUND(I284*H284,2)</f>
        <v>0</v>
      </c>
      <c r="BL284" s="17" t="s">
        <v>280</v>
      </c>
      <c r="BM284" s="199" t="s">
        <v>363</v>
      </c>
    </row>
    <row r="285" spans="1:65" s="2" customFormat="1" ht="24.15" customHeight="1">
      <c r="A285" s="34"/>
      <c r="B285" s="35"/>
      <c r="C285" s="187" t="s">
        <v>364</v>
      </c>
      <c r="D285" s="187" t="s">
        <v>137</v>
      </c>
      <c r="E285" s="188" t="s">
        <v>365</v>
      </c>
      <c r="F285" s="189" t="s">
        <v>366</v>
      </c>
      <c r="G285" s="190" t="s">
        <v>193</v>
      </c>
      <c r="H285" s="191">
        <v>43.2</v>
      </c>
      <c r="I285" s="192"/>
      <c r="J285" s="193">
        <f>ROUND(I285*H285,2)</f>
        <v>0</v>
      </c>
      <c r="K285" s="194"/>
      <c r="L285" s="39"/>
      <c r="M285" s="195" t="s">
        <v>1</v>
      </c>
      <c r="N285" s="196" t="s">
        <v>42</v>
      </c>
      <c r="O285" s="71"/>
      <c r="P285" s="197">
        <f>O285*H285</f>
        <v>0</v>
      </c>
      <c r="Q285" s="197">
        <v>0.16849</v>
      </c>
      <c r="R285" s="197">
        <f>Q285*H285</f>
        <v>7.278768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141</v>
      </c>
      <c r="AT285" s="199" t="s">
        <v>137</v>
      </c>
      <c r="AU285" s="199" t="s">
        <v>87</v>
      </c>
      <c r="AY285" s="17" t="s">
        <v>135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85</v>
      </c>
      <c r="BK285" s="200">
        <f>ROUND(I285*H285,2)</f>
        <v>0</v>
      </c>
      <c r="BL285" s="17" t="s">
        <v>141</v>
      </c>
      <c r="BM285" s="199" t="s">
        <v>367</v>
      </c>
    </row>
    <row r="286" spans="1:47" s="2" customFormat="1" ht="48">
      <c r="A286" s="34"/>
      <c r="B286" s="35"/>
      <c r="C286" s="36"/>
      <c r="D286" s="203" t="s">
        <v>149</v>
      </c>
      <c r="E286" s="36"/>
      <c r="F286" s="223" t="s">
        <v>368</v>
      </c>
      <c r="G286" s="36"/>
      <c r="H286" s="36"/>
      <c r="I286" s="224"/>
      <c r="J286" s="36"/>
      <c r="K286" s="36"/>
      <c r="L286" s="39"/>
      <c r="M286" s="225"/>
      <c r="N286" s="226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149</v>
      </c>
      <c r="AU286" s="17" t="s">
        <v>87</v>
      </c>
    </row>
    <row r="287" spans="2:51" s="14" customFormat="1" ht="10.2">
      <c r="B287" s="212"/>
      <c r="C287" s="213"/>
      <c r="D287" s="203" t="s">
        <v>143</v>
      </c>
      <c r="E287" s="214" t="s">
        <v>1</v>
      </c>
      <c r="F287" s="215" t="s">
        <v>369</v>
      </c>
      <c r="G287" s="213"/>
      <c r="H287" s="216">
        <v>13.6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143</v>
      </c>
      <c r="AU287" s="222" t="s">
        <v>87</v>
      </c>
      <c r="AV287" s="14" t="s">
        <v>87</v>
      </c>
      <c r="AW287" s="14" t="s">
        <v>33</v>
      </c>
      <c r="AX287" s="14" t="s">
        <v>77</v>
      </c>
      <c r="AY287" s="222" t="s">
        <v>135</v>
      </c>
    </row>
    <row r="288" spans="2:51" s="13" customFormat="1" ht="10.2">
      <c r="B288" s="201"/>
      <c r="C288" s="202"/>
      <c r="D288" s="203" t="s">
        <v>143</v>
      </c>
      <c r="E288" s="204" t="s">
        <v>1</v>
      </c>
      <c r="F288" s="205" t="s">
        <v>370</v>
      </c>
      <c r="G288" s="202"/>
      <c r="H288" s="204" t="s">
        <v>1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143</v>
      </c>
      <c r="AU288" s="211" t="s">
        <v>87</v>
      </c>
      <c r="AV288" s="13" t="s">
        <v>85</v>
      </c>
      <c r="AW288" s="13" t="s">
        <v>33</v>
      </c>
      <c r="AX288" s="13" t="s">
        <v>77</v>
      </c>
      <c r="AY288" s="211" t="s">
        <v>135</v>
      </c>
    </row>
    <row r="289" spans="2:51" s="14" customFormat="1" ht="10.2">
      <c r="B289" s="212"/>
      <c r="C289" s="213"/>
      <c r="D289" s="203" t="s">
        <v>143</v>
      </c>
      <c r="E289" s="214" t="s">
        <v>1</v>
      </c>
      <c r="F289" s="215" t="s">
        <v>371</v>
      </c>
      <c r="G289" s="213"/>
      <c r="H289" s="216">
        <v>2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143</v>
      </c>
      <c r="AU289" s="222" t="s">
        <v>87</v>
      </c>
      <c r="AV289" s="14" t="s">
        <v>87</v>
      </c>
      <c r="AW289" s="14" t="s">
        <v>33</v>
      </c>
      <c r="AX289" s="14" t="s">
        <v>77</v>
      </c>
      <c r="AY289" s="222" t="s">
        <v>135</v>
      </c>
    </row>
    <row r="290" spans="2:51" s="14" customFormat="1" ht="10.2">
      <c r="B290" s="212"/>
      <c r="C290" s="213"/>
      <c r="D290" s="203" t="s">
        <v>143</v>
      </c>
      <c r="E290" s="214" t="s">
        <v>1</v>
      </c>
      <c r="F290" s="215" t="s">
        <v>196</v>
      </c>
      <c r="G290" s="213"/>
      <c r="H290" s="216">
        <v>6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143</v>
      </c>
      <c r="AU290" s="222" t="s">
        <v>87</v>
      </c>
      <c r="AV290" s="14" t="s">
        <v>87</v>
      </c>
      <c r="AW290" s="14" t="s">
        <v>33</v>
      </c>
      <c r="AX290" s="14" t="s">
        <v>77</v>
      </c>
      <c r="AY290" s="222" t="s">
        <v>135</v>
      </c>
    </row>
    <row r="291" spans="2:51" s="14" customFormat="1" ht="10.2">
      <c r="B291" s="212"/>
      <c r="C291" s="213"/>
      <c r="D291" s="203" t="s">
        <v>143</v>
      </c>
      <c r="E291" s="214" t="s">
        <v>1</v>
      </c>
      <c r="F291" s="215" t="s">
        <v>372</v>
      </c>
      <c r="G291" s="213"/>
      <c r="H291" s="216">
        <v>2</v>
      </c>
      <c r="I291" s="217"/>
      <c r="J291" s="213"/>
      <c r="K291" s="213"/>
      <c r="L291" s="218"/>
      <c r="M291" s="219"/>
      <c r="N291" s="220"/>
      <c r="O291" s="220"/>
      <c r="P291" s="220"/>
      <c r="Q291" s="220"/>
      <c r="R291" s="220"/>
      <c r="S291" s="220"/>
      <c r="T291" s="221"/>
      <c r="AT291" s="222" t="s">
        <v>143</v>
      </c>
      <c r="AU291" s="222" t="s">
        <v>87</v>
      </c>
      <c r="AV291" s="14" t="s">
        <v>87</v>
      </c>
      <c r="AW291" s="14" t="s">
        <v>33</v>
      </c>
      <c r="AX291" s="14" t="s">
        <v>77</v>
      </c>
      <c r="AY291" s="222" t="s">
        <v>135</v>
      </c>
    </row>
    <row r="292" spans="2:51" s="14" customFormat="1" ht="10.2">
      <c r="B292" s="212"/>
      <c r="C292" s="213"/>
      <c r="D292" s="203" t="s">
        <v>143</v>
      </c>
      <c r="E292" s="214" t="s">
        <v>1</v>
      </c>
      <c r="F292" s="215" t="s">
        <v>373</v>
      </c>
      <c r="G292" s="213"/>
      <c r="H292" s="216">
        <v>5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143</v>
      </c>
      <c r="AU292" s="222" t="s">
        <v>87</v>
      </c>
      <c r="AV292" s="14" t="s">
        <v>87</v>
      </c>
      <c r="AW292" s="14" t="s">
        <v>33</v>
      </c>
      <c r="AX292" s="14" t="s">
        <v>77</v>
      </c>
      <c r="AY292" s="222" t="s">
        <v>135</v>
      </c>
    </row>
    <row r="293" spans="2:51" s="13" customFormat="1" ht="10.2">
      <c r="B293" s="201"/>
      <c r="C293" s="202"/>
      <c r="D293" s="203" t="s">
        <v>143</v>
      </c>
      <c r="E293" s="204" t="s">
        <v>1</v>
      </c>
      <c r="F293" s="205" t="s">
        <v>374</v>
      </c>
      <c r="G293" s="202"/>
      <c r="H293" s="204" t="s">
        <v>1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143</v>
      </c>
      <c r="AU293" s="211" t="s">
        <v>87</v>
      </c>
      <c r="AV293" s="13" t="s">
        <v>85</v>
      </c>
      <c r="AW293" s="13" t="s">
        <v>33</v>
      </c>
      <c r="AX293" s="13" t="s">
        <v>77</v>
      </c>
      <c r="AY293" s="211" t="s">
        <v>135</v>
      </c>
    </row>
    <row r="294" spans="2:51" s="14" customFormat="1" ht="10.2">
      <c r="B294" s="212"/>
      <c r="C294" s="213"/>
      <c r="D294" s="203" t="s">
        <v>143</v>
      </c>
      <c r="E294" s="214" t="s">
        <v>1</v>
      </c>
      <c r="F294" s="215" t="s">
        <v>375</v>
      </c>
      <c r="G294" s="213"/>
      <c r="H294" s="216">
        <v>14.6</v>
      </c>
      <c r="I294" s="217"/>
      <c r="J294" s="213"/>
      <c r="K294" s="213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143</v>
      </c>
      <c r="AU294" s="222" t="s">
        <v>87</v>
      </c>
      <c r="AV294" s="14" t="s">
        <v>87</v>
      </c>
      <c r="AW294" s="14" t="s">
        <v>33</v>
      </c>
      <c r="AX294" s="14" t="s">
        <v>77</v>
      </c>
      <c r="AY294" s="222" t="s">
        <v>135</v>
      </c>
    </row>
    <row r="295" spans="2:51" s="15" customFormat="1" ht="10.2">
      <c r="B295" s="227"/>
      <c r="C295" s="228"/>
      <c r="D295" s="203" t="s">
        <v>143</v>
      </c>
      <c r="E295" s="229" t="s">
        <v>1</v>
      </c>
      <c r="F295" s="230" t="s">
        <v>154</v>
      </c>
      <c r="G295" s="228"/>
      <c r="H295" s="231">
        <v>43.2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143</v>
      </c>
      <c r="AU295" s="237" t="s">
        <v>87</v>
      </c>
      <c r="AV295" s="15" t="s">
        <v>141</v>
      </c>
      <c r="AW295" s="15" t="s">
        <v>33</v>
      </c>
      <c r="AX295" s="15" t="s">
        <v>85</v>
      </c>
      <c r="AY295" s="237" t="s">
        <v>135</v>
      </c>
    </row>
    <row r="296" spans="1:65" s="2" customFormat="1" ht="14.4" customHeight="1">
      <c r="A296" s="34"/>
      <c r="B296" s="35"/>
      <c r="C296" s="238" t="s">
        <v>376</v>
      </c>
      <c r="D296" s="238" t="s">
        <v>276</v>
      </c>
      <c r="E296" s="239" t="s">
        <v>377</v>
      </c>
      <c r="F296" s="240" t="s">
        <v>378</v>
      </c>
      <c r="G296" s="241" t="s">
        <v>193</v>
      </c>
      <c r="H296" s="242">
        <v>5.1</v>
      </c>
      <c r="I296" s="243"/>
      <c r="J296" s="244">
        <f>ROUND(I296*H296,2)</f>
        <v>0</v>
      </c>
      <c r="K296" s="245"/>
      <c r="L296" s="246"/>
      <c r="M296" s="247" t="s">
        <v>1</v>
      </c>
      <c r="N296" s="248" t="s">
        <v>42</v>
      </c>
      <c r="O296" s="71"/>
      <c r="P296" s="197">
        <f>O296*H296</f>
        <v>0</v>
      </c>
      <c r="Q296" s="197">
        <v>0.15</v>
      </c>
      <c r="R296" s="197">
        <f>Q296*H296</f>
        <v>0.7649999999999999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280</v>
      </c>
      <c r="AT296" s="199" t="s">
        <v>276</v>
      </c>
      <c r="AU296" s="199" t="s">
        <v>87</v>
      </c>
      <c r="AY296" s="17" t="s">
        <v>135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85</v>
      </c>
      <c r="BK296" s="200">
        <f>ROUND(I296*H296,2)</f>
        <v>0</v>
      </c>
      <c r="BL296" s="17" t="s">
        <v>280</v>
      </c>
      <c r="BM296" s="199" t="s">
        <v>379</v>
      </c>
    </row>
    <row r="297" spans="2:51" s="13" customFormat="1" ht="10.2">
      <c r="B297" s="201"/>
      <c r="C297" s="202"/>
      <c r="D297" s="203" t="s">
        <v>143</v>
      </c>
      <c r="E297" s="204" t="s">
        <v>1</v>
      </c>
      <c r="F297" s="205" t="s">
        <v>188</v>
      </c>
      <c r="G297" s="202"/>
      <c r="H297" s="204" t="s">
        <v>1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143</v>
      </c>
      <c r="AU297" s="211" t="s">
        <v>87</v>
      </c>
      <c r="AV297" s="13" t="s">
        <v>85</v>
      </c>
      <c r="AW297" s="13" t="s">
        <v>33</v>
      </c>
      <c r="AX297" s="13" t="s">
        <v>77</v>
      </c>
      <c r="AY297" s="211" t="s">
        <v>135</v>
      </c>
    </row>
    <row r="298" spans="2:51" s="14" customFormat="1" ht="10.2">
      <c r="B298" s="212"/>
      <c r="C298" s="213"/>
      <c r="D298" s="203" t="s">
        <v>143</v>
      </c>
      <c r="E298" s="214" t="s">
        <v>1</v>
      </c>
      <c r="F298" s="215" t="s">
        <v>380</v>
      </c>
      <c r="G298" s="213"/>
      <c r="H298" s="216">
        <v>5.1</v>
      </c>
      <c r="I298" s="217"/>
      <c r="J298" s="213"/>
      <c r="K298" s="213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143</v>
      </c>
      <c r="AU298" s="222" t="s">
        <v>87</v>
      </c>
      <c r="AV298" s="14" t="s">
        <v>87</v>
      </c>
      <c r="AW298" s="14" t="s">
        <v>33</v>
      </c>
      <c r="AX298" s="14" t="s">
        <v>85</v>
      </c>
      <c r="AY298" s="222" t="s">
        <v>135</v>
      </c>
    </row>
    <row r="299" spans="1:65" s="2" customFormat="1" ht="14.4" customHeight="1">
      <c r="A299" s="34"/>
      <c r="B299" s="35"/>
      <c r="C299" s="238" t="s">
        <v>381</v>
      </c>
      <c r="D299" s="238" t="s">
        <v>276</v>
      </c>
      <c r="E299" s="239" t="s">
        <v>382</v>
      </c>
      <c r="F299" s="240" t="s">
        <v>383</v>
      </c>
      <c r="G299" s="241" t="s">
        <v>193</v>
      </c>
      <c r="H299" s="242">
        <v>8.5</v>
      </c>
      <c r="I299" s="243"/>
      <c r="J299" s="244">
        <f>ROUND(I299*H299,2)</f>
        <v>0</v>
      </c>
      <c r="K299" s="245"/>
      <c r="L299" s="246"/>
      <c r="M299" s="247" t="s">
        <v>1</v>
      </c>
      <c r="N299" s="248" t="s">
        <v>42</v>
      </c>
      <c r="O299" s="71"/>
      <c r="P299" s="197">
        <f>O299*H299</f>
        <v>0</v>
      </c>
      <c r="Q299" s="197">
        <v>0.2</v>
      </c>
      <c r="R299" s="197">
        <f>Q299*H299</f>
        <v>1.7000000000000002</v>
      </c>
      <c r="S299" s="197">
        <v>0</v>
      </c>
      <c r="T299" s="19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9" t="s">
        <v>280</v>
      </c>
      <c r="AT299" s="199" t="s">
        <v>276</v>
      </c>
      <c r="AU299" s="199" t="s">
        <v>87</v>
      </c>
      <c r="AY299" s="17" t="s">
        <v>135</v>
      </c>
      <c r="BE299" s="200">
        <f>IF(N299="základní",J299,0)</f>
        <v>0</v>
      </c>
      <c r="BF299" s="200">
        <f>IF(N299="snížená",J299,0)</f>
        <v>0</v>
      </c>
      <c r="BG299" s="200">
        <f>IF(N299="zákl. přenesená",J299,0)</f>
        <v>0</v>
      </c>
      <c r="BH299" s="200">
        <f>IF(N299="sníž. přenesená",J299,0)</f>
        <v>0</v>
      </c>
      <c r="BI299" s="200">
        <f>IF(N299="nulová",J299,0)</f>
        <v>0</v>
      </c>
      <c r="BJ299" s="17" t="s">
        <v>85</v>
      </c>
      <c r="BK299" s="200">
        <f>ROUND(I299*H299,2)</f>
        <v>0</v>
      </c>
      <c r="BL299" s="17" t="s">
        <v>280</v>
      </c>
      <c r="BM299" s="199" t="s">
        <v>384</v>
      </c>
    </row>
    <row r="300" spans="2:51" s="13" customFormat="1" ht="10.2">
      <c r="B300" s="201"/>
      <c r="C300" s="202"/>
      <c r="D300" s="203" t="s">
        <v>143</v>
      </c>
      <c r="E300" s="204" t="s">
        <v>1</v>
      </c>
      <c r="F300" s="205" t="s">
        <v>183</v>
      </c>
      <c r="G300" s="202"/>
      <c r="H300" s="204" t="s">
        <v>1</v>
      </c>
      <c r="I300" s="206"/>
      <c r="J300" s="202"/>
      <c r="K300" s="202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143</v>
      </c>
      <c r="AU300" s="211" t="s">
        <v>87</v>
      </c>
      <c r="AV300" s="13" t="s">
        <v>85</v>
      </c>
      <c r="AW300" s="13" t="s">
        <v>33</v>
      </c>
      <c r="AX300" s="13" t="s">
        <v>77</v>
      </c>
      <c r="AY300" s="211" t="s">
        <v>135</v>
      </c>
    </row>
    <row r="301" spans="2:51" s="14" customFormat="1" ht="10.2">
      <c r="B301" s="212"/>
      <c r="C301" s="213"/>
      <c r="D301" s="203" t="s">
        <v>143</v>
      </c>
      <c r="E301" s="214" t="s">
        <v>1</v>
      </c>
      <c r="F301" s="215" t="s">
        <v>385</v>
      </c>
      <c r="G301" s="213"/>
      <c r="H301" s="216">
        <v>5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143</v>
      </c>
      <c r="AU301" s="222" t="s">
        <v>87</v>
      </c>
      <c r="AV301" s="14" t="s">
        <v>87</v>
      </c>
      <c r="AW301" s="14" t="s">
        <v>33</v>
      </c>
      <c r="AX301" s="14" t="s">
        <v>77</v>
      </c>
      <c r="AY301" s="222" t="s">
        <v>135</v>
      </c>
    </row>
    <row r="302" spans="2:51" s="14" customFormat="1" ht="10.2">
      <c r="B302" s="212"/>
      <c r="C302" s="213"/>
      <c r="D302" s="203" t="s">
        <v>143</v>
      </c>
      <c r="E302" s="214" t="s">
        <v>1</v>
      </c>
      <c r="F302" s="215" t="s">
        <v>386</v>
      </c>
      <c r="G302" s="213"/>
      <c r="H302" s="216">
        <v>3.5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143</v>
      </c>
      <c r="AU302" s="222" t="s">
        <v>87</v>
      </c>
      <c r="AV302" s="14" t="s">
        <v>87</v>
      </c>
      <c r="AW302" s="14" t="s">
        <v>33</v>
      </c>
      <c r="AX302" s="14" t="s">
        <v>77</v>
      </c>
      <c r="AY302" s="222" t="s">
        <v>135</v>
      </c>
    </row>
    <row r="303" spans="2:51" s="15" customFormat="1" ht="10.2">
      <c r="B303" s="227"/>
      <c r="C303" s="228"/>
      <c r="D303" s="203" t="s">
        <v>143</v>
      </c>
      <c r="E303" s="229" t="s">
        <v>1</v>
      </c>
      <c r="F303" s="230" t="s">
        <v>154</v>
      </c>
      <c r="G303" s="228"/>
      <c r="H303" s="231">
        <v>8.5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AT303" s="237" t="s">
        <v>143</v>
      </c>
      <c r="AU303" s="237" t="s">
        <v>87</v>
      </c>
      <c r="AV303" s="15" t="s">
        <v>141</v>
      </c>
      <c r="AW303" s="15" t="s">
        <v>33</v>
      </c>
      <c r="AX303" s="15" t="s">
        <v>85</v>
      </c>
      <c r="AY303" s="237" t="s">
        <v>135</v>
      </c>
    </row>
    <row r="304" spans="1:65" s="2" customFormat="1" ht="24.15" customHeight="1">
      <c r="A304" s="34"/>
      <c r="B304" s="35"/>
      <c r="C304" s="187" t="s">
        <v>387</v>
      </c>
      <c r="D304" s="187" t="s">
        <v>137</v>
      </c>
      <c r="E304" s="188" t="s">
        <v>388</v>
      </c>
      <c r="F304" s="189" t="s">
        <v>389</v>
      </c>
      <c r="G304" s="190" t="s">
        <v>193</v>
      </c>
      <c r="H304" s="191">
        <v>46</v>
      </c>
      <c r="I304" s="192"/>
      <c r="J304" s="193">
        <f>ROUND(I304*H304,2)</f>
        <v>0</v>
      </c>
      <c r="K304" s="194"/>
      <c r="L304" s="39"/>
      <c r="M304" s="195" t="s">
        <v>1</v>
      </c>
      <c r="N304" s="196" t="s">
        <v>42</v>
      </c>
      <c r="O304" s="71"/>
      <c r="P304" s="197">
        <f>O304*H304</f>
        <v>0</v>
      </c>
      <c r="Q304" s="197">
        <v>0.00061</v>
      </c>
      <c r="R304" s="197">
        <f>Q304*H304</f>
        <v>0.028059999999999998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141</v>
      </c>
      <c r="AT304" s="199" t="s">
        <v>137</v>
      </c>
      <c r="AU304" s="199" t="s">
        <v>87</v>
      </c>
      <c r="AY304" s="17" t="s">
        <v>135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85</v>
      </c>
      <c r="BK304" s="200">
        <f>ROUND(I304*H304,2)</f>
        <v>0</v>
      </c>
      <c r="BL304" s="17" t="s">
        <v>141</v>
      </c>
      <c r="BM304" s="199" t="s">
        <v>390</v>
      </c>
    </row>
    <row r="305" spans="1:47" s="2" customFormat="1" ht="28.8">
      <c r="A305" s="34"/>
      <c r="B305" s="35"/>
      <c r="C305" s="36"/>
      <c r="D305" s="203" t="s">
        <v>149</v>
      </c>
      <c r="E305" s="36"/>
      <c r="F305" s="223" t="s">
        <v>391</v>
      </c>
      <c r="G305" s="36"/>
      <c r="H305" s="36"/>
      <c r="I305" s="224"/>
      <c r="J305" s="36"/>
      <c r="K305" s="36"/>
      <c r="L305" s="39"/>
      <c r="M305" s="225"/>
      <c r="N305" s="226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149</v>
      </c>
      <c r="AU305" s="17" t="s">
        <v>87</v>
      </c>
    </row>
    <row r="306" spans="2:51" s="13" customFormat="1" ht="10.2">
      <c r="B306" s="201"/>
      <c r="C306" s="202"/>
      <c r="D306" s="203" t="s">
        <v>143</v>
      </c>
      <c r="E306" s="204" t="s">
        <v>1</v>
      </c>
      <c r="F306" s="205" t="s">
        <v>183</v>
      </c>
      <c r="G306" s="202"/>
      <c r="H306" s="204" t="s">
        <v>1</v>
      </c>
      <c r="I306" s="206"/>
      <c r="J306" s="202"/>
      <c r="K306" s="202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143</v>
      </c>
      <c r="AU306" s="211" t="s">
        <v>87</v>
      </c>
      <c r="AV306" s="13" t="s">
        <v>85</v>
      </c>
      <c r="AW306" s="13" t="s">
        <v>33</v>
      </c>
      <c r="AX306" s="13" t="s">
        <v>77</v>
      </c>
      <c r="AY306" s="211" t="s">
        <v>135</v>
      </c>
    </row>
    <row r="307" spans="2:51" s="14" customFormat="1" ht="10.2">
      <c r="B307" s="212"/>
      <c r="C307" s="213"/>
      <c r="D307" s="203" t="s">
        <v>143</v>
      </c>
      <c r="E307" s="214" t="s">
        <v>1</v>
      </c>
      <c r="F307" s="215" t="s">
        <v>392</v>
      </c>
      <c r="G307" s="213"/>
      <c r="H307" s="216">
        <v>7.4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143</v>
      </c>
      <c r="AU307" s="222" t="s">
        <v>87</v>
      </c>
      <c r="AV307" s="14" t="s">
        <v>87</v>
      </c>
      <c r="AW307" s="14" t="s">
        <v>33</v>
      </c>
      <c r="AX307" s="14" t="s">
        <v>77</v>
      </c>
      <c r="AY307" s="222" t="s">
        <v>135</v>
      </c>
    </row>
    <row r="308" spans="2:51" s="14" customFormat="1" ht="10.2">
      <c r="B308" s="212"/>
      <c r="C308" s="213"/>
      <c r="D308" s="203" t="s">
        <v>143</v>
      </c>
      <c r="E308" s="214" t="s">
        <v>1</v>
      </c>
      <c r="F308" s="215" t="s">
        <v>393</v>
      </c>
      <c r="G308" s="213"/>
      <c r="H308" s="216">
        <v>6.4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143</v>
      </c>
      <c r="AU308" s="222" t="s">
        <v>87</v>
      </c>
      <c r="AV308" s="14" t="s">
        <v>87</v>
      </c>
      <c r="AW308" s="14" t="s">
        <v>33</v>
      </c>
      <c r="AX308" s="14" t="s">
        <v>77</v>
      </c>
      <c r="AY308" s="222" t="s">
        <v>135</v>
      </c>
    </row>
    <row r="309" spans="2:51" s="14" customFormat="1" ht="10.2">
      <c r="B309" s="212"/>
      <c r="C309" s="213"/>
      <c r="D309" s="203" t="s">
        <v>143</v>
      </c>
      <c r="E309" s="214" t="s">
        <v>1</v>
      </c>
      <c r="F309" s="215" t="s">
        <v>394</v>
      </c>
      <c r="G309" s="213"/>
      <c r="H309" s="216">
        <v>5.9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143</v>
      </c>
      <c r="AU309" s="222" t="s">
        <v>87</v>
      </c>
      <c r="AV309" s="14" t="s">
        <v>87</v>
      </c>
      <c r="AW309" s="14" t="s">
        <v>33</v>
      </c>
      <c r="AX309" s="14" t="s">
        <v>77</v>
      </c>
      <c r="AY309" s="222" t="s">
        <v>135</v>
      </c>
    </row>
    <row r="310" spans="2:51" s="14" customFormat="1" ht="10.2">
      <c r="B310" s="212"/>
      <c r="C310" s="213"/>
      <c r="D310" s="203" t="s">
        <v>143</v>
      </c>
      <c r="E310" s="214" t="s">
        <v>1</v>
      </c>
      <c r="F310" s="215" t="s">
        <v>395</v>
      </c>
      <c r="G310" s="213"/>
      <c r="H310" s="216">
        <v>5.4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143</v>
      </c>
      <c r="AU310" s="222" t="s">
        <v>87</v>
      </c>
      <c r="AV310" s="14" t="s">
        <v>87</v>
      </c>
      <c r="AW310" s="14" t="s">
        <v>33</v>
      </c>
      <c r="AX310" s="14" t="s">
        <v>77</v>
      </c>
      <c r="AY310" s="222" t="s">
        <v>135</v>
      </c>
    </row>
    <row r="311" spans="2:51" s="13" customFormat="1" ht="10.2">
      <c r="B311" s="201"/>
      <c r="C311" s="202"/>
      <c r="D311" s="203" t="s">
        <v>143</v>
      </c>
      <c r="E311" s="204" t="s">
        <v>1</v>
      </c>
      <c r="F311" s="205" t="s">
        <v>188</v>
      </c>
      <c r="G311" s="202"/>
      <c r="H311" s="204" t="s">
        <v>1</v>
      </c>
      <c r="I311" s="206"/>
      <c r="J311" s="202"/>
      <c r="K311" s="202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143</v>
      </c>
      <c r="AU311" s="211" t="s">
        <v>87</v>
      </c>
      <c r="AV311" s="13" t="s">
        <v>85</v>
      </c>
      <c r="AW311" s="13" t="s">
        <v>33</v>
      </c>
      <c r="AX311" s="13" t="s">
        <v>77</v>
      </c>
      <c r="AY311" s="211" t="s">
        <v>135</v>
      </c>
    </row>
    <row r="312" spans="2:51" s="14" customFormat="1" ht="10.2">
      <c r="B312" s="212"/>
      <c r="C312" s="213"/>
      <c r="D312" s="203" t="s">
        <v>143</v>
      </c>
      <c r="E312" s="214" t="s">
        <v>1</v>
      </c>
      <c r="F312" s="215" t="s">
        <v>396</v>
      </c>
      <c r="G312" s="213"/>
      <c r="H312" s="216">
        <v>20.9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143</v>
      </c>
      <c r="AU312" s="222" t="s">
        <v>87</v>
      </c>
      <c r="AV312" s="14" t="s">
        <v>87</v>
      </c>
      <c r="AW312" s="14" t="s">
        <v>33</v>
      </c>
      <c r="AX312" s="14" t="s">
        <v>77</v>
      </c>
      <c r="AY312" s="222" t="s">
        <v>135</v>
      </c>
    </row>
    <row r="313" spans="2:51" s="15" customFormat="1" ht="10.2">
      <c r="B313" s="227"/>
      <c r="C313" s="228"/>
      <c r="D313" s="203" t="s">
        <v>143</v>
      </c>
      <c r="E313" s="229" t="s">
        <v>1</v>
      </c>
      <c r="F313" s="230" t="s">
        <v>154</v>
      </c>
      <c r="G313" s="228"/>
      <c r="H313" s="231">
        <v>46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143</v>
      </c>
      <c r="AU313" s="237" t="s">
        <v>87</v>
      </c>
      <c r="AV313" s="15" t="s">
        <v>141</v>
      </c>
      <c r="AW313" s="15" t="s">
        <v>33</v>
      </c>
      <c r="AX313" s="15" t="s">
        <v>85</v>
      </c>
      <c r="AY313" s="237" t="s">
        <v>135</v>
      </c>
    </row>
    <row r="314" spans="1:65" s="2" customFormat="1" ht="14.4" customHeight="1">
      <c r="A314" s="34"/>
      <c r="B314" s="35"/>
      <c r="C314" s="187" t="s">
        <v>397</v>
      </c>
      <c r="D314" s="187" t="s">
        <v>137</v>
      </c>
      <c r="E314" s="188" t="s">
        <v>398</v>
      </c>
      <c r="F314" s="189" t="s">
        <v>399</v>
      </c>
      <c r="G314" s="190" t="s">
        <v>193</v>
      </c>
      <c r="H314" s="191">
        <v>28.52</v>
      </c>
      <c r="I314" s="192"/>
      <c r="J314" s="193">
        <f>ROUND(I314*H314,2)</f>
        <v>0</v>
      </c>
      <c r="K314" s="194"/>
      <c r="L314" s="39"/>
      <c r="M314" s="195" t="s">
        <v>1</v>
      </c>
      <c r="N314" s="196" t="s">
        <v>42</v>
      </c>
      <c r="O314" s="71"/>
      <c r="P314" s="197">
        <f>O314*H314</f>
        <v>0</v>
      </c>
      <c r="Q314" s="197">
        <v>0</v>
      </c>
      <c r="R314" s="197">
        <f>Q314*H314</f>
        <v>0</v>
      </c>
      <c r="S314" s="197">
        <v>0</v>
      </c>
      <c r="T314" s="19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141</v>
      </c>
      <c r="AT314" s="199" t="s">
        <v>137</v>
      </c>
      <c r="AU314" s="199" t="s">
        <v>87</v>
      </c>
      <c r="AY314" s="17" t="s">
        <v>135</v>
      </c>
      <c r="BE314" s="200">
        <f>IF(N314="základní",J314,0)</f>
        <v>0</v>
      </c>
      <c r="BF314" s="200">
        <f>IF(N314="snížená",J314,0)</f>
        <v>0</v>
      </c>
      <c r="BG314" s="200">
        <f>IF(N314="zákl. přenesená",J314,0)</f>
        <v>0</v>
      </c>
      <c r="BH314" s="200">
        <f>IF(N314="sníž. přenesená",J314,0)</f>
        <v>0</v>
      </c>
      <c r="BI314" s="200">
        <f>IF(N314="nulová",J314,0)</f>
        <v>0</v>
      </c>
      <c r="BJ314" s="17" t="s">
        <v>85</v>
      </c>
      <c r="BK314" s="200">
        <f>ROUND(I314*H314,2)</f>
        <v>0</v>
      </c>
      <c r="BL314" s="17" t="s">
        <v>141</v>
      </c>
      <c r="BM314" s="199" t="s">
        <v>400</v>
      </c>
    </row>
    <row r="315" spans="2:51" s="14" customFormat="1" ht="10.2">
      <c r="B315" s="212"/>
      <c r="C315" s="213"/>
      <c r="D315" s="203" t="s">
        <v>143</v>
      </c>
      <c r="E315" s="214" t="s">
        <v>1</v>
      </c>
      <c r="F315" s="215" t="s">
        <v>401</v>
      </c>
      <c r="G315" s="213"/>
      <c r="H315" s="216">
        <v>23.52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143</v>
      </c>
      <c r="AU315" s="222" t="s">
        <v>87</v>
      </c>
      <c r="AV315" s="14" t="s">
        <v>87</v>
      </c>
      <c r="AW315" s="14" t="s">
        <v>33</v>
      </c>
      <c r="AX315" s="14" t="s">
        <v>77</v>
      </c>
      <c r="AY315" s="222" t="s">
        <v>135</v>
      </c>
    </row>
    <row r="316" spans="2:51" s="14" customFormat="1" ht="10.2">
      <c r="B316" s="212"/>
      <c r="C316" s="213"/>
      <c r="D316" s="203" t="s">
        <v>143</v>
      </c>
      <c r="E316" s="214" t="s">
        <v>1</v>
      </c>
      <c r="F316" s="215" t="s">
        <v>402</v>
      </c>
      <c r="G316" s="213"/>
      <c r="H316" s="216">
        <v>5</v>
      </c>
      <c r="I316" s="217"/>
      <c r="J316" s="213"/>
      <c r="K316" s="213"/>
      <c r="L316" s="218"/>
      <c r="M316" s="219"/>
      <c r="N316" s="220"/>
      <c r="O316" s="220"/>
      <c r="P316" s="220"/>
      <c r="Q316" s="220"/>
      <c r="R316" s="220"/>
      <c r="S316" s="220"/>
      <c r="T316" s="221"/>
      <c r="AT316" s="222" t="s">
        <v>143</v>
      </c>
      <c r="AU316" s="222" t="s">
        <v>87</v>
      </c>
      <c r="AV316" s="14" t="s">
        <v>87</v>
      </c>
      <c r="AW316" s="14" t="s">
        <v>33</v>
      </c>
      <c r="AX316" s="14" t="s">
        <v>77</v>
      </c>
      <c r="AY316" s="222" t="s">
        <v>135</v>
      </c>
    </row>
    <row r="317" spans="2:51" s="15" customFormat="1" ht="10.2">
      <c r="B317" s="227"/>
      <c r="C317" s="228"/>
      <c r="D317" s="203" t="s">
        <v>143</v>
      </c>
      <c r="E317" s="229" t="s">
        <v>1</v>
      </c>
      <c r="F317" s="230" t="s">
        <v>154</v>
      </c>
      <c r="G317" s="228"/>
      <c r="H317" s="231">
        <v>28.52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143</v>
      </c>
      <c r="AU317" s="237" t="s">
        <v>87</v>
      </c>
      <c r="AV317" s="15" t="s">
        <v>141</v>
      </c>
      <c r="AW317" s="15" t="s">
        <v>33</v>
      </c>
      <c r="AX317" s="15" t="s">
        <v>85</v>
      </c>
      <c r="AY317" s="237" t="s">
        <v>135</v>
      </c>
    </row>
    <row r="318" spans="1:65" s="2" customFormat="1" ht="14.4" customHeight="1">
      <c r="A318" s="34"/>
      <c r="B318" s="35"/>
      <c r="C318" s="187" t="s">
        <v>403</v>
      </c>
      <c r="D318" s="187" t="s">
        <v>137</v>
      </c>
      <c r="E318" s="188" t="s">
        <v>404</v>
      </c>
      <c r="F318" s="189" t="s">
        <v>405</v>
      </c>
      <c r="G318" s="190" t="s">
        <v>193</v>
      </c>
      <c r="H318" s="191">
        <v>3.5</v>
      </c>
      <c r="I318" s="192"/>
      <c r="J318" s="193">
        <f>ROUND(I318*H318,2)</f>
        <v>0</v>
      </c>
      <c r="K318" s="194"/>
      <c r="L318" s="39"/>
      <c r="M318" s="195" t="s">
        <v>1</v>
      </c>
      <c r="N318" s="196" t="s">
        <v>42</v>
      </c>
      <c r="O318" s="71"/>
      <c r="P318" s="197">
        <f>O318*H318</f>
        <v>0</v>
      </c>
      <c r="Q318" s="197">
        <v>3E-05</v>
      </c>
      <c r="R318" s="197">
        <f>Q318*H318</f>
        <v>0.000105</v>
      </c>
      <c r="S318" s="197">
        <v>0</v>
      </c>
      <c r="T318" s="19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141</v>
      </c>
      <c r="AT318" s="199" t="s">
        <v>137</v>
      </c>
      <c r="AU318" s="199" t="s">
        <v>87</v>
      </c>
      <c r="AY318" s="17" t="s">
        <v>135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7" t="s">
        <v>85</v>
      </c>
      <c r="BK318" s="200">
        <f>ROUND(I318*H318,2)</f>
        <v>0</v>
      </c>
      <c r="BL318" s="17" t="s">
        <v>141</v>
      </c>
      <c r="BM318" s="199" t="s">
        <v>406</v>
      </c>
    </row>
    <row r="319" spans="2:51" s="14" customFormat="1" ht="10.2">
      <c r="B319" s="212"/>
      <c r="C319" s="213"/>
      <c r="D319" s="203" t="s">
        <v>143</v>
      </c>
      <c r="E319" s="214" t="s">
        <v>1</v>
      </c>
      <c r="F319" s="215" t="s">
        <v>407</v>
      </c>
      <c r="G319" s="213"/>
      <c r="H319" s="216">
        <v>3.5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143</v>
      </c>
      <c r="AU319" s="222" t="s">
        <v>87</v>
      </c>
      <c r="AV319" s="14" t="s">
        <v>87</v>
      </c>
      <c r="AW319" s="14" t="s">
        <v>33</v>
      </c>
      <c r="AX319" s="14" t="s">
        <v>85</v>
      </c>
      <c r="AY319" s="222" t="s">
        <v>135</v>
      </c>
    </row>
    <row r="320" spans="1:65" s="2" customFormat="1" ht="14.4" customHeight="1">
      <c r="A320" s="34"/>
      <c r="B320" s="35"/>
      <c r="C320" s="187" t="s">
        <v>408</v>
      </c>
      <c r="D320" s="187" t="s">
        <v>137</v>
      </c>
      <c r="E320" s="188" t="s">
        <v>409</v>
      </c>
      <c r="F320" s="189" t="s">
        <v>410</v>
      </c>
      <c r="G320" s="190" t="s">
        <v>193</v>
      </c>
      <c r="H320" s="191">
        <v>25.6</v>
      </c>
      <c r="I320" s="192"/>
      <c r="J320" s="193">
        <f>ROUND(I320*H320,2)</f>
        <v>0</v>
      </c>
      <c r="K320" s="194"/>
      <c r="L320" s="39"/>
      <c r="M320" s="195" t="s">
        <v>1</v>
      </c>
      <c r="N320" s="196" t="s">
        <v>42</v>
      </c>
      <c r="O320" s="71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141</v>
      </c>
      <c r="AT320" s="199" t="s">
        <v>137</v>
      </c>
      <c r="AU320" s="199" t="s">
        <v>87</v>
      </c>
      <c r="AY320" s="17" t="s">
        <v>135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85</v>
      </c>
      <c r="BK320" s="200">
        <f>ROUND(I320*H320,2)</f>
        <v>0</v>
      </c>
      <c r="BL320" s="17" t="s">
        <v>141</v>
      </c>
      <c r="BM320" s="199" t="s">
        <v>411</v>
      </c>
    </row>
    <row r="321" spans="2:51" s="13" customFormat="1" ht="10.2">
      <c r="B321" s="201"/>
      <c r="C321" s="202"/>
      <c r="D321" s="203" t="s">
        <v>143</v>
      </c>
      <c r="E321" s="204" t="s">
        <v>1</v>
      </c>
      <c r="F321" s="205" t="s">
        <v>183</v>
      </c>
      <c r="G321" s="202"/>
      <c r="H321" s="204" t="s">
        <v>1</v>
      </c>
      <c r="I321" s="206"/>
      <c r="J321" s="202"/>
      <c r="K321" s="202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143</v>
      </c>
      <c r="AU321" s="211" t="s">
        <v>87</v>
      </c>
      <c r="AV321" s="13" t="s">
        <v>85</v>
      </c>
      <c r="AW321" s="13" t="s">
        <v>33</v>
      </c>
      <c r="AX321" s="13" t="s">
        <v>77</v>
      </c>
      <c r="AY321" s="211" t="s">
        <v>135</v>
      </c>
    </row>
    <row r="322" spans="2:51" s="14" customFormat="1" ht="10.2">
      <c r="B322" s="212"/>
      <c r="C322" s="213"/>
      <c r="D322" s="203" t="s">
        <v>143</v>
      </c>
      <c r="E322" s="214" t="s">
        <v>1</v>
      </c>
      <c r="F322" s="215" t="s">
        <v>196</v>
      </c>
      <c r="G322" s="213"/>
      <c r="H322" s="216">
        <v>6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143</v>
      </c>
      <c r="AU322" s="222" t="s">
        <v>87</v>
      </c>
      <c r="AV322" s="14" t="s">
        <v>87</v>
      </c>
      <c r="AW322" s="14" t="s">
        <v>33</v>
      </c>
      <c r="AX322" s="14" t="s">
        <v>77</v>
      </c>
      <c r="AY322" s="222" t="s">
        <v>135</v>
      </c>
    </row>
    <row r="323" spans="2:51" s="14" customFormat="1" ht="10.2">
      <c r="B323" s="212"/>
      <c r="C323" s="213"/>
      <c r="D323" s="203" t="s">
        <v>143</v>
      </c>
      <c r="E323" s="214" t="s">
        <v>1</v>
      </c>
      <c r="F323" s="215" t="s">
        <v>373</v>
      </c>
      <c r="G323" s="213"/>
      <c r="H323" s="216">
        <v>5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143</v>
      </c>
      <c r="AU323" s="222" t="s">
        <v>87</v>
      </c>
      <c r="AV323" s="14" t="s">
        <v>87</v>
      </c>
      <c r="AW323" s="14" t="s">
        <v>33</v>
      </c>
      <c r="AX323" s="14" t="s">
        <v>77</v>
      </c>
      <c r="AY323" s="222" t="s">
        <v>135</v>
      </c>
    </row>
    <row r="324" spans="2:51" s="13" customFormat="1" ht="10.2">
      <c r="B324" s="201"/>
      <c r="C324" s="202"/>
      <c r="D324" s="203" t="s">
        <v>143</v>
      </c>
      <c r="E324" s="204" t="s">
        <v>1</v>
      </c>
      <c r="F324" s="205" t="s">
        <v>188</v>
      </c>
      <c r="G324" s="202"/>
      <c r="H324" s="204" t="s">
        <v>1</v>
      </c>
      <c r="I324" s="206"/>
      <c r="J324" s="202"/>
      <c r="K324" s="202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143</v>
      </c>
      <c r="AU324" s="211" t="s">
        <v>87</v>
      </c>
      <c r="AV324" s="13" t="s">
        <v>85</v>
      </c>
      <c r="AW324" s="13" t="s">
        <v>33</v>
      </c>
      <c r="AX324" s="13" t="s">
        <v>77</v>
      </c>
      <c r="AY324" s="211" t="s">
        <v>135</v>
      </c>
    </row>
    <row r="325" spans="2:51" s="14" customFormat="1" ht="10.2">
      <c r="B325" s="212"/>
      <c r="C325" s="213"/>
      <c r="D325" s="203" t="s">
        <v>143</v>
      </c>
      <c r="E325" s="214" t="s">
        <v>1</v>
      </c>
      <c r="F325" s="215" t="s">
        <v>375</v>
      </c>
      <c r="G325" s="213"/>
      <c r="H325" s="216">
        <v>14.6</v>
      </c>
      <c r="I325" s="217"/>
      <c r="J325" s="213"/>
      <c r="K325" s="213"/>
      <c r="L325" s="218"/>
      <c r="M325" s="219"/>
      <c r="N325" s="220"/>
      <c r="O325" s="220"/>
      <c r="P325" s="220"/>
      <c r="Q325" s="220"/>
      <c r="R325" s="220"/>
      <c r="S325" s="220"/>
      <c r="T325" s="221"/>
      <c r="AT325" s="222" t="s">
        <v>143</v>
      </c>
      <c r="AU325" s="222" t="s">
        <v>87</v>
      </c>
      <c r="AV325" s="14" t="s">
        <v>87</v>
      </c>
      <c r="AW325" s="14" t="s">
        <v>33</v>
      </c>
      <c r="AX325" s="14" t="s">
        <v>77</v>
      </c>
      <c r="AY325" s="222" t="s">
        <v>135</v>
      </c>
    </row>
    <row r="326" spans="2:51" s="15" customFormat="1" ht="10.2">
      <c r="B326" s="227"/>
      <c r="C326" s="228"/>
      <c r="D326" s="203" t="s">
        <v>143</v>
      </c>
      <c r="E326" s="229" t="s">
        <v>1</v>
      </c>
      <c r="F326" s="230" t="s">
        <v>154</v>
      </c>
      <c r="G326" s="228"/>
      <c r="H326" s="231">
        <v>25.6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AT326" s="237" t="s">
        <v>143</v>
      </c>
      <c r="AU326" s="237" t="s">
        <v>87</v>
      </c>
      <c r="AV326" s="15" t="s">
        <v>141</v>
      </c>
      <c r="AW326" s="15" t="s">
        <v>33</v>
      </c>
      <c r="AX326" s="15" t="s">
        <v>85</v>
      </c>
      <c r="AY326" s="237" t="s">
        <v>135</v>
      </c>
    </row>
    <row r="327" spans="2:63" s="12" customFormat="1" ht="22.8" customHeight="1">
      <c r="B327" s="171"/>
      <c r="C327" s="172"/>
      <c r="D327" s="173" t="s">
        <v>76</v>
      </c>
      <c r="E327" s="185" t="s">
        <v>412</v>
      </c>
      <c r="F327" s="185" t="s">
        <v>413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SUM(P328:P343)</f>
        <v>0</v>
      </c>
      <c r="Q327" s="179"/>
      <c r="R327" s="180">
        <f>SUM(R328:R343)</f>
        <v>0</v>
      </c>
      <c r="S327" s="179"/>
      <c r="T327" s="181">
        <f>SUM(T328:T343)</f>
        <v>0</v>
      </c>
      <c r="AR327" s="182" t="s">
        <v>85</v>
      </c>
      <c r="AT327" s="183" t="s">
        <v>76</v>
      </c>
      <c r="AU327" s="183" t="s">
        <v>85</v>
      </c>
      <c r="AY327" s="182" t="s">
        <v>135</v>
      </c>
      <c r="BK327" s="184">
        <f>SUM(BK328:BK343)</f>
        <v>0</v>
      </c>
    </row>
    <row r="328" spans="1:65" s="2" customFormat="1" ht="14.4" customHeight="1">
      <c r="A328" s="34"/>
      <c r="B328" s="35"/>
      <c r="C328" s="187" t="s">
        <v>414</v>
      </c>
      <c r="D328" s="187" t="s">
        <v>137</v>
      </c>
      <c r="E328" s="188" t="s">
        <v>415</v>
      </c>
      <c r="F328" s="189" t="s">
        <v>416</v>
      </c>
      <c r="G328" s="190" t="s">
        <v>253</v>
      </c>
      <c r="H328" s="191">
        <v>108</v>
      </c>
      <c r="I328" s="192"/>
      <c r="J328" s="193">
        <f>ROUND(I328*H328,2)</f>
        <v>0</v>
      </c>
      <c r="K328" s="194"/>
      <c r="L328" s="39"/>
      <c r="M328" s="195" t="s">
        <v>1</v>
      </c>
      <c r="N328" s="196" t="s">
        <v>42</v>
      </c>
      <c r="O328" s="71"/>
      <c r="P328" s="197">
        <f>O328*H328</f>
        <v>0</v>
      </c>
      <c r="Q328" s="197">
        <v>0</v>
      </c>
      <c r="R328" s="197">
        <f>Q328*H328</f>
        <v>0</v>
      </c>
      <c r="S328" s="197">
        <v>0</v>
      </c>
      <c r="T328" s="19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9" t="s">
        <v>141</v>
      </c>
      <c r="AT328" s="199" t="s">
        <v>137</v>
      </c>
      <c r="AU328" s="199" t="s">
        <v>87</v>
      </c>
      <c r="AY328" s="17" t="s">
        <v>135</v>
      </c>
      <c r="BE328" s="200">
        <f>IF(N328="základní",J328,0)</f>
        <v>0</v>
      </c>
      <c r="BF328" s="200">
        <f>IF(N328="snížená",J328,0)</f>
        <v>0</v>
      </c>
      <c r="BG328" s="200">
        <f>IF(N328="zákl. přenesená",J328,0)</f>
        <v>0</v>
      </c>
      <c r="BH328" s="200">
        <f>IF(N328="sníž. přenesená",J328,0)</f>
        <v>0</v>
      </c>
      <c r="BI328" s="200">
        <f>IF(N328="nulová",J328,0)</f>
        <v>0</v>
      </c>
      <c r="BJ328" s="17" t="s">
        <v>85</v>
      </c>
      <c r="BK328" s="200">
        <f>ROUND(I328*H328,2)</f>
        <v>0</v>
      </c>
      <c r="BL328" s="17" t="s">
        <v>141</v>
      </c>
      <c r="BM328" s="199" t="s">
        <v>417</v>
      </c>
    </row>
    <row r="329" spans="2:51" s="14" customFormat="1" ht="10.2">
      <c r="B329" s="212"/>
      <c r="C329" s="213"/>
      <c r="D329" s="203" t="s">
        <v>143</v>
      </c>
      <c r="E329" s="214" t="s">
        <v>1</v>
      </c>
      <c r="F329" s="215" t="s">
        <v>418</v>
      </c>
      <c r="G329" s="213"/>
      <c r="H329" s="216">
        <v>107.647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143</v>
      </c>
      <c r="AU329" s="222" t="s">
        <v>87</v>
      </c>
      <c r="AV329" s="14" t="s">
        <v>87</v>
      </c>
      <c r="AW329" s="14" t="s">
        <v>33</v>
      </c>
      <c r="AX329" s="14" t="s">
        <v>77</v>
      </c>
      <c r="AY329" s="222" t="s">
        <v>135</v>
      </c>
    </row>
    <row r="330" spans="2:51" s="14" customFormat="1" ht="10.2">
      <c r="B330" s="212"/>
      <c r="C330" s="213"/>
      <c r="D330" s="203" t="s">
        <v>143</v>
      </c>
      <c r="E330" s="214" t="s">
        <v>1</v>
      </c>
      <c r="F330" s="215" t="s">
        <v>419</v>
      </c>
      <c r="G330" s="213"/>
      <c r="H330" s="216">
        <v>108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143</v>
      </c>
      <c r="AU330" s="222" t="s">
        <v>87</v>
      </c>
      <c r="AV330" s="14" t="s">
        <v>87</v>
      </c>
      <c r="AW330" s="14" t="s">
        <v>33</v>
      </c>
      <c r="AX330" s="14" t="s">
        <v>85</v>
      </c>
      <c r="AY330" s="222" t="s">
        <v>135</v>
      </c>
    </row>
    <row r="331" spans="1:65" s="2" customFormat="1" ht="24.15" customHeight="1">
      <c r="A331" s="34"/>
      <c r="B331" s="35"/>
      <c r="C331" s="187" t="s">
        <v>420</v>
      </c>
      <c r="D331" s="187" t="s">
        <v>137</v>
      </c>
      <c r="E331" s="188" t="s">
        <v>421</v>
      </c>
      <c r="F331" s="189" t="s">
        <v>422</v>
      </c>
      <c r="G331" s="190" t="s">
        <v>253</v>
      </c>
      <c r="H331" s="191">
        <v>432</v>
      </c>
      <c r="I331" s="192"/>
      <c r="J331" s="193">
        <f>ROUND(I331*H331,2)</f>
        <v>0</v>
      </c>
      <c r="K331" s="194"/>
      <c r="L331" s="39"/>
      <c r="M331" s="195" t="s">
        <v>1</v>
      </c>
      <c r="N331" s="196" t="s">
        <v>42</v>
      </c>
      <c r="O331" s="71"/>
      <c r="P331" s="197">
        <f>O331*H331</f>
        <v>0</v>
      </c>
      <c r="Q331" s="197">
        <v>0</v>
      </c>
      <c r="R331" s="197">
        <f>Q331*H331</f>
        <v>0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141</v>
      </c>
      <c r="AT331" s="199" t="s">
        <v>137</v>
      </c>
      <c r="AU331" s="199" t="s">
        <v>87</v>
      </c>
      <c r="AY331" s="17" t="s">
        <v>135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85</v>
      </c>
      <c r="BK331" s="200">
        <f>ROUND(I331*H331,2)</f>
        <v>0</v>
      </c>
      <c r="BL331" s="17" t="s">
        <v>141</v>
      </c>
      <c r="BM331" s="199" t="s">
        <v>423</v>
      </c>
    </row>
    <row r="332" spans="2:51" s="14" customFormat="1" ht="10.2">
      <c r="B332" s="212"/>
      <c r="C332" s="213"/>
      <c r="D332" s="203" t="s">
        <v>143</v>
      </c>
      <c r="E332" s="214" t="s">
        <v>1</v>
      </c>
      <c r="F332" s="215" t="s">
        <v>424</v>
      </c>
      <c r="G332" s="213"/>
      <c r="H332" s="216">
        <v>432</v>
      </c>
      <c r="I332" s="217"/>
      <c r="J332" s="213"/>
      <c r="K332" s="213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143</v>
      </c>
      <c r="AU332" s="222" t="s">
        <v>87</v>
      </c>
      <c r="AV332" s="14" t="s">
        <v>87</v>
      </c>
      <c r="AW332" s="14" t="s">
        <v>33</v>
      </c>
      <c r="AX332" s="14" t="s">
        <v>85</v>
      </c>
      <c r="AY332" s="222" t="s">
        <v>135</v>
      </c>
    </row>
    <row r="333" spans="1:65" s="2" customFormat="1" ht="24.15" customHeight="1">
      <c r="A333" s="34"/>
      <c r="B333" s="35"/>
      <c r="C333" s="187" t="s">
        <v>425</v>
      </c>
      <c r="D333" s="187" t="s">
        <v>137</v>
      </c>
      <c r="E333" s="188" t="s">
        <v>426</v>
      </c>
      <c r="F333" s="189" t="s">
        <v>427</v>
      </c>
      <c r="G333" s="190" t="s">
        <v>253</v>
      </c>
      <c r="H333" s="191">
        <v>33.655</v>
      </c>
      <c r="I333" s="192"/>
      <c r="J333" s="193">
        <f>ROUND(I333*H333,2)</f>
        <v>0</v>
      </c>
      <c r="K333" s="194"/>
      <c r="L333" s="39"/>
      <c r="M333" s="195" t="s">
        <v>1</v>
      </c>
      <c r="N333" s="196" t="s">
        <v>42</v>
      </c>
      <c r="O333" s="71"/>
      <c r="P333" s="197">
        <f>O333*H333</f>
        <v>0</v>
      </c>
      <c r="Q333" s="197">
        <v>0</v>
      </c>
      <c r="R333" s="197">
        <f>Q333*H333</f>
        <v>0</v>
      </c>
      <c r="S333" s="197">
        <v>0</v>
      </c>
      <c r="T333" s="19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9" t="s">
        <v>141</v>
      </c>
      <c r="AT333" s="199" t="s">
        <v>137</v>
      </c>
      <c r="AU333" s="199" t="s">
        <v>87</v>
      </c>
      <c r="AY333" s="17" t="s">
        <v>135</v>
      </c>
      <c r="BE333" s="200">
        <f>IF(N333="základní",J333,0)</f>
        <v>0</v>
      </c>
      <c r="BF333" s="200">
        <f>IF(N333="snížená",J333,0)</f>
        <v>0</v>
      </c>
      <c r="BG333" s="200">
        <f>IF(N333="zákl. přenesená",J333,0)</f>
        <v>0</v>
      </c>
      <c r="BH333" s="200">
        <f>IF(N333="sníž. přenesená",J333,0)</f>
        <v>0</v>
      </c>
      <c r="BI333" s="200">
        <f>IF(N333="nulová",J333,0)</f>
        <v>0</v>
      </c>
      <c r="BJ333" s="17" t="s">
        <v>85</v>
      </c>
      <c r="BK333" s="200">
        <f>ROUND(I333*H333,2)</f>
        <v>0</v>
      </c>
      <c r="BL333" s="17" t="s">
        <v>141</v>
      </c>
      <c r="BM333" s="199" t="s">
        <v>428</v>
      </c>
    </row>
    <row r="334" spans="2:51" s="14" customFormat="1" ht="10.2">
      <c r="B334" s="212"/>
      <c r="C334" s="213"/>
      <c r="D334" s="203" t="s">
        <v>143</v>
      </c>
      <c r="E334" s="214" t="s">
        <v>1</v>
      </c>
      <c r="F334" s="215" t="s">
        <v>429</v>
      </c>
      <c r="G334" s="213"/>
      <c r="H334" s="216">
        <v>9.568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143</v>
      </c>
      <c r="AU334" s="222" t="s">
        <v>87</v>
      </c>
      <c r="AV334" s="14" t="s">
        <v>87</v>
      </c>
      <c r="AW334" s="14" t="s">
        <v>33</v>
      </c>
      <c r="AX334" s="14" t="s">
        <v>77</v>
      </c>
      <c r="AY334" s="222" t="s">
        <v>135</v>
      </c>
    </row>
    <row r="335" spans="2:51" s="14" customFormat="1" ht="10.2">
      <c r="B335" s="212"/>
      <c r="C335" s="213"/>
      <c r="D335" s="203" t="s">
        <v>143</v>
      </c>
      <c r="E335" s="214" t="s">
        <v>1</v>
      </c>
      <c r="F335" s="215" t="s">
        <v>430</v>
      </c>
      <c r="G335" s="213"/>
      <c r="H335" s="216">
        <v>7.215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143</v>
      </c>
      <c r="AU335" s="222" t="s">
        <v>87</v>
      </c>
      <c r="AV335" s="14" t="s">
        <v>87</v>
      </c>
      <c r="AW335" s="14" t="s">
        <v>33</v>
      </c>
      <c r="AX335" s="14" t="s">
        <v>77</v>
      </c>
      <c r="AY335" s="222" t="s">
        <v>135</v>
      </c>
    </row>
    <row r="336" spans="2:51" s="14" customFormat="1" ht="10.2">
      <c r="B336" s="212"/>
      <c r="C336" s="213"/>
      <c r="D336" s="203" t="s">
        <v>143</v>
      </c>
      <c r="E336" s="214" t="s">
        <v>1</v>
      </c>
      <c r="F336" s="215" t="s">
        <v>431</v>
      </c>
      <c r="G336" s="213"/>
      <c r="H336" s="216">
        <v>16.872</v>
      </c>
      <c r="I336" s="217"/>
      <c r="J336" s="213"/>
      <c r="K336" s="213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143</v>
      </c>
      <c r="AU336" s="222" t="s">
        <v>87</v>
      </c>
      <c r="AV336" s="14" t="s">
        <v>87</v>
      </c>
      <c r="AW336" s="14" t="s">
        <v>33</v>
      </c>
      <c r="AX336" s="14" t="s">
        <v>77</v>
      </c>
      <c r="AY336" s="222" t="s">
        <v>135</v>
      </c>
    </row>
    <row r="337" spans="2:51" s="15" customFormat="1" ht="10.2">
      <c r="B337" s="227"/>
      <c r="C337" s="228"/>
      <c r="D337" s="203" t="s">
        <v>143</v>
      </c>
      <c r="E337" s="229" t="s">
        <v>1</v>
      </c>
      <c r="F337" s="230" t="s">
        <v>154</v>
      </c>
      <c r="G337" s="228"/>
      <c r="H337" s="231">
        <v>33.655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143</v>
      </c>
      <c r="AU337" s="237" t="s">
        <v>87</v>
      </c>
      <c r="AV337" s="15" t="s">
        <v>141</v>
      </c>
      <c r="AW337" s="15" t="s">
        <v>33</v>
      </c>
      <c r="AX337" s="15" t="s">
        <v>85</v>
      </c>
      <c r="AY337" s="237" t="s">
        <v>135</v>
      </c>
    </row>
    <row r="338" spans="1:65" s="2" customFormat="1" ht="24.15" customHeight="1">
      <c r="A338" s="34"/>
      <c r="B338" s="35"/>
      <c r="C338" s="187" t="s">
        <v>432</v>
      </c>
      <c r="D338" s="187" t="s">
        <v>137</v>
      </c>
      <c r="E338" s="188" t="s">
        <v>433</v>
      </c>
      <c r="F338" s="189" t="s">
        <v>434</v>
      </c>
      <c r="G338" s="190" t="s">
        <v>253</v>
      </c>
      <c r="H338" s="191">
        <v>34.742</v>
      </c>
      <c r="I338" s="192"/>
      <c r="J338" s="193">
        <f>ROUND(I338*H338,2)</f>
        <v>0</v>
      </c>
      <c r="K338" s="194"/>
      <c r="L338" s="39"/>
      <c r="M338" s="195" t="s">
        <v>1</v>
      </c>
      <c r="N338" s="196" t="s">
        <v>42</v>
      </c>
      <c r="O338" s="71"/>
      <c r="P338" s="197">
        <f>O338*H338</f>
        <v>0</v>
      </c>
      <c r="Q338" s="197">
        <v>0</v>
      </c>
      <c r="R338" s="197">
        <f>Q338*H338</f>
        <v>0</v>
      </c>
      <c r="S338" s="197">
        <v>0</v>
      </c>
      <c r="T338" s="19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141</v>
      </c>
      <c r="AT338" s="199" t="s">
        <v>137</v>
      </c>
      <c r="AU338" s="199" t="s">
        <v>87</v>
      </c>
      <c r="AY338" s="17" t="s">
        <v>135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7" t="s">
        <v>85</v>
      </c>
      <c r="BK338" s="200">
        <f>ROUND(I338*H338,2)</f>
        <v>0</v>
      </c>
      <c r="BL338" s="17" t="s">
        <v>141</v>
      </c>
      <c r="BM338" s="199" t="s">
        <v>435</v>
      </c>
    </row>
    <row r="339" spans="2:51" s="14" customFormat="1" ht="10.2">
      <c r="B339" s="212"/>
      <c r="C339" s="213"/>
      <c r="D339" s="203" t="s">
        <v>143</v>
      </c>
      <c r="E339" s="214" t="s">
        <v>1</v>
      </c>
      <c r="F339" s="215" t="s">
        <v>436</v>
      </c>
      <c r="G339" s="213"/>
      <c r="H339" s="216">
        <v>34.742</v>
      </c>
      <c r="I339" s="217"/>
      <c r="J339" s="213"/>
      <c r="K339" s="213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143</v>
      </c>
      <c r="AU339" s="222" t="s">
        <v>87</v>
      </c>
      <c r="AV339" s="14" t="s">
        <v>87</v>
      </c>
      <c r="AW339" s="14" t="s">
        <v>33</v>
      </c>
      <c r="AX339" s="14" t="s">
        <v>85</v>
      </c>
      <c r="AY339" s="222" t="s">
        <v>135</v>
      </c>
    </row>
    <row r="340" spans="1:65" s="2" customFormat="1" ht="24.15" customHeight="1">
      <c r="A340" s="34"/>
      <c r="B340" s="35"/>
      <c r="C340" s="187" t="s">
        <v>437</v>
      </c>
      <c r="D340" s="187" t="s">
        <v>137</v>
      </c>
      <c r="E340" s="188" t="s">
        <v>438</v>
      </c>
      <c r="F340" s="189" t="s">
        <v>439</v>
      </c>
      <c r="G340" s="190" t="s">
        <v>253</v>
      </c>
      <c r="H340" s="191">
        <v>39.25</v>
      </c>
      <c r="I340" s="192"/>
      <c r="J340" s="193">
        <f>ROUND(I340*H340,2)</f>
        <v>0</v>
      </c>
      <c r="K340" s="194"/>
      <c r="L340" s="39"/>
      <c r="M340" s="195" t="s">
        <v>1</v>
      </c>
      <c r="N340" s="196" t="s">
        <v>42</v>
      </c>
      <c r="O340" s="71"/>
      <c r="P340" s="197">
        <f>O340*H340</f>
        <v>0</v>
      </c>
      <c r="Q340" s="197">
        <v>0</v>
      </c>
      <c r="R340" s="197">
        <f>Q340*H340</f>
        <v>0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141</v>
      </c>
      <c r="AT340" s="199" t="s">
        <v>137</v>
      </c>
      <c r="AU340" s="199" t="s">
        <v>87</v>
      </c>
      <c r="AY340" s="17" t="s">
        <v>135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85</v>
      </c>
      <c r="BK340" s="200">
        <f>ROUND(I340*H340,2)</f>
        <v>0</v>
      </c>
      <c r="BL340" s="17" t="s">
        <v>141</v>
      </c>
      <c r="BM340" s="199" t="s">
        <v>440</v>
      </c>
    </row>
    <row r="341" spans="2:51" s="14" customFormat="1" ht="10.2">
      <c r="B341" s="212"/>
      <c r="C341" s="213"/>
      <c r="D341" s="203" t="s">
        <v>143</v>
      </c>
      <c r="E341" s="214" t="s">
        <v>1</v>
      </c>
      <c r="F341" s="215" t="s">
        <v>441</v>
      </c>
      <c r="G341" s="213"/>
      <c r="H341" s="216">
        <v>36.176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143</v>
      </c>
      <c r="AU341" s="222" t="s">
        <v>87</v>
      </c>
      <c r="AV341" s="14" t="s">
        <v>87</v>
      </c>
      <c r="AW341" s="14" t="s">
        <v>33</v>
      </c>
      <c r="AX341" s="14" t="s">
        <v>77</v>
      </c>
      <c r="AY341" s="222" t="s">
        <v>135</v>
      </c>
    </row>
    <row r="342" spans="2:51" s="14" customFormat="1" ht="10.2">
      <c r="B342" s="212"/>
      <c r="C342" s="213"/>
      <c r="D342" s="203" t="s">
        <v>143</v>
      </c>
      <c r="E342" s="214" t="s">
        <v>1</v>
      </c>
      <c r="F342" s="215" t="s">
        <v>442</v>
      </c>
      <c r="G342" s="213"/>
      <c r="H342" s="216">
        <v>3.074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143</v>
      </c>
      <c r="AU342" s="222" t="s">
        <v>87</v>
      </c>
      <c r="AV342" s="14" t="s">
        <v>87</v>
      </c>
      <c r="AW342" s="14" t="s">
        <v>33</v>
      </c>
      <c r="AX342" s="14" t="s">
        <v>77</v>
      </c>
      <c r="AY342" s="222" t="s">
        <v>135</v>
      </c>
    </row>
    <row r="343" spans="2:51" s="15" customFormat="1" ht="10.2">
      <c r="B343" s="227"/>
      <c r="C343" s="228"/>
      <c r="D343" s="203" t="s">
        <v>143</v>
      </c>
      <c r="E343" s="229" t="s">
        <v>1</v>
      </c>
      <c r="F343" s="230" t="s">
        <v>154</v>
      </c>
      <c r="G343" s="228"/>
      <c r="H343" s="231">
        <v>39.25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143</v>
      </c>
      <c r="AU343" s="237" t="s">
        <v>87</v>
      </c>
      <c r="AV343" s="15" t="s">
        <v>141</v>
      </c>
      <c r="AW343" s="15" t="s">
        <v>33</v>
      </c>
      <c r="AX343" s="15" t="s">
        <v>85</v>
      </c>
      <c r="AY343" s="237" t="s">
        <v>135</v>
      </c>
    </row>
    <row r="344" spans="2:63" s="12" customFormat="1" ht="22.8" customHeight="1">
      <c r="B344" s="171"/>
      <c r="C344" s="172"/>
      <c r="D344" s="173" t="s">
        <v>76</v>
      </c>
      <c r="E344" s="185" t="s">
        <v>443</v>
      </c>
      <c r="F344" s="185" t="s">
        <v>444</v>
      </c>
      <c r="G344" s="172"/>
      <c r="H344" s="172"/>
      <c r="I344" s="175"/>
      <c r="J344" s="186">
        <f>BK344</f>
        <v>0</v>
      </c>
      <c r="K344" s="172"/>
      <c r="L344" s="177"/>
      <c r="M344" s="178"/>
      <c r="N344" s="179"/>
      <c r="O344" s="179"/>
      <c r="P344" s="180">
        <f>P345</f>
        <v>0</v>
      </c>
      <c r="Q344" s="179"/>
      <c r="R344" s="180">
        <f>R345</f>
        <v>0</v>
      </c>
      <c r="S344" s="179"/>
      <c r="T344" s="181">
        <f>T345</f>
        <v>0</v>
      </c>
      <c r="AR344" s="182" t="s">
        <v>85</v>
      </c>
      <c r="AT344" s="183" t="s">
        <v>76</v>
      </c>
      <c r="AU344" s="183" t="s">
        <v>85</v>
      </c>
      <c r="AY344" s="182" t="s">
        <v>135</v>
      </c>
      <c r="BK344" s="184">
        <f>BK345</f>
        <v>0</v>
      </c>
    </row>
    <row r="345" spans="1:65" s="2" customFormat="1" ht="24.15" customHeight="1">
      <c r="A345" s="34"/>
      <c r="B345" s="35"/>
      <c r="C345" s="187" t="s">
        <v>445</v>
      </c>
      <c r="D345" s="187" t="s">
        <v>137</v>
      </c>
      <c r="E345" s="188" t="s">
        <v>446</v>
      </c>
      <c r="F345" s="189" t="s">
        <v>447</v>
      </c>
      <c r="G345" s="190" t="s">
        <v>253</v>
      </c>
      <c r="H345" s="191">
        <v>68.32</v>
      </c>
      <c r="I345" s="192"/>
      <c r="J345" s="193">
        <f>ROUND(I345*H345,2)</f>
        <v>0</v>
      </c>
      <c r="K345" s="194"/>
      <c r="L345" s="39"/>
      <c r="M345" s="195" t="s">
        <v>1</v>
      </c>
      <c r="N345" s="196" t="s">
        <v>42</v>
      </c>
      <c r="O345" s="71"/>
      <c r="P345" s="197">
        <f>O345*H345</f>
        <v>0</v>
      </c>
      <c r="Q345" s="197">
        <v>0</v>
      </c>
      <c r="R345" s="197">
        <f>Q345*H345</f>
        <v>0</v>
      </c>
      <c r="S345" s="197">
        <v>0</v>
      </c>
      <c r="T345" s="19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9" t="s">
        <v>141</v>
      </c>
      <c r="AT345" s="199" t="s">
        <v>137</v>
      </c>
      <c r="AU345" s="199" t="s">
        <v>87</v>
      </c>
      <c r="AY345" s="17" t="s">
        <v>135</v>
      </c>
      <c r="BE345" s="200">
        <f>IF(N345="základní",J345,0)</f>
        <v>0</v>
      </c>
      <c r="BF345" s="200">
        <f>IF(N345="snížená",J345,0)</f>
        <v>0</v>
      </c>
      <c r="BG345" s="200">
        <f>IF(N345="zákl. přenesená",J345,0)</f>
        <v>0</v>
      </c>
      <c r="BH345" s="200">
        <f>IF(N345="sníž. přenesená",J345,0)</f>
        <v>0</v>
      </c>
      <c r="BI345" s="200">
        <f>IF(N345="nulová",J345,0)</f>
        <v>0</v>
      </c>
      <c r="BJ345" s="17" t="s">
        <v>85</v>
      </c>
      <c r="BK345" s="200">
        <f>ROUND(I345*H345,2)</f>
        <v>0</v>
      </c>
      <c r="BL345" s="17" t="s">
        <v>141</v>
      </c>
      <c r="BM345" s="199" t="s">
        <v>448</v>
      </c>
    </row>
    <row r="346" spans="2:63" s="12" customFormat="1" ht="25.95" customHeight="1">
      <c r="B346" s="171"/>
      <c r="C346" s="172"/>
      <c r="D346" s="173" t="s">
        <v>76</v>
      </c>
      <c r="E346" s="174" t="s">
        <v>449</v>
      </c>
      <c r="F346" s="174" t="s">
        <v>450</v>
      </c>
      <c r="G346" s="172"/>
      <c r="H346" s="172"/>
      <c r="I346" s="175"/>
      <c r="J346" s="176">
        <f>BK346</f>
        <v>0</v>
      </c>
      <c r="K346" s="172"/>
      <c r="L346" s="177"/>
      <c r="M346" s="178"/>
      <c r="N346" s="179"/>
      <c r="O346" s="179"/>
      <c r="P346" s="180">
        <f>P347</f>
        <v>0</v>
      </c>
      <c r="Q346" s="179"/>
      <c r="R346" s="180">
        <f>R347</f>
        <v>0.01468</v>
      </c>
      <c r="S346" s="179"/>
      <c r="T346" s="181">
        <f>T347</f>
        <v>0</v>
      </c>
      <c r="AR346" s="182" t="s">
        <v>87</v>
      </c>
      <c r="AT346" s="183" t="s">
        <v>76</v>
      </c>
      <c r="AU346" s="183" t="s">
        <v>77</v>
      </c>
      <c r="AY346" s="182" t="s">
        <v>135</v>
      </c>
      <c r="BK346" s="184">
        <f>BK347</f>
        <v>0</v>
      </c>
    </row>
    <row r="347" spans="2:63" s="12" customFormat="1" ht="22.8" customHeight="1">
      <c r="B347" s="171"/>
      <c r="C347" s="172"/>
      <c r="D347" s="173" t="s">
        <v>76</v>
      </c>
      <c r="E347" s="185" t="s">
        <v>451</v>
      </c>
      <c r="F347" s="185" t="s">
        <v>452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SUM(P348:P351)</f>
        <v>0</v>
      </c>
      <c r="Q347" s="179"/>
      <c r="R347" s="180">
        <f>SUM(R348:R351)</f>
        <v>0.01468</v>
      </c>
      <c r="S347" s="179"/>
      <c r="T347" s="181">
        <f>SUM(T348:T351)</f>
        <v>0</v>
      </c>
      <c r="AR347" s="182" t="s">
        <v>87</v>
      </c>
      <c r="AT347" s="183" t="s">
        <v>76</v>
      </c>
      <c r="AU347" s="183" t="s">
        <v>85</v>
      </c>
      <c r="AY347" s="182" t="s">
        <v>135</v>
      </c>
      <c r="BK347" s="184">
        <f>SUM(BK348:BK351)</f>
        <v>0</v>
      </c>
    </row>
    <row r="348" spans="1:65" s="2" customFormat="1" ht="24.15" customHeight="1">
      <c r="A348" s="34"/>
      <c r="B348" s="35"/>
      <c r="C348" s="187" t="s">
        <v>453</v>
      </c>
      <c r="D348" s="187" t="s">
        <v>137</v>
      </c>
      <c r="E348" s="188" t="s">
        <v>454</v>
      </c>
      <c r="F348" s="189" t="s">
        <v>455</v>
      </c>
      <c r="G348" s="190" t="s">
        <v>140</v>
      </c>
      <c r="H348" s="191">
        <v>12</v>
      </c>
      <c r="I348" s="192"/>
      <c r="J348" s="193">
        <f>ROUND(I348*H348,2)</f>
        <v>0</v>
      </c>
      <c r="K348" s="194"/>
      <c r="L348" s="39"/>
      <c r="M348" s="195" t="s">
        <v>1</v>
      </c>
      <c r="N348" s="196" t="s">
        <v>42</v>
      </c>
      <c r="O348" s="71"/>
      <c r="P348" s="197">
        <f>O348*H348</f>
        <v>0</v>
      </c>
      <c r="Q348" s="197">
        <v>0.00079</v>
      </c>
      <c r="R348" s="197">
        <f>Q348*H348</f>
        <v>0.00948</v>
      </c>
      <c r="S348" s="197">
        <v>0</v>
      </c>
      <c r="T348" s="19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246</v>
      </c>
      <c r="AT348" s="199" t="s">
        <v>137</v>
      </c>
      <c r="AU348" s="199" t="s">
        <v>87</v>
      </c>
      <c r="AY348" s="17" t="s">
        <v>135</v>
      </c>
      <c r="BE348" s="200">
        <f>IF(N348="základní",J348,0)</f>
        <v>0</v>
      </c>
      <c r="BF348" s="200">
        <f>IF(N348="snížená",J348,0)</f>
        <v>0</v>
      </c>
      <c r="BG348" s="200">
        <f>IF(N348="zákl. přenesená",J348,0)</f>
        <v>0</v>
      </c>
      <c r="BH348" s="200">
        <f>IF(N348="sníž. přenesená",J348,0)</f>
        <v>0</v>
      </c>
      <c r="BI348" s="200">
        <f>IF(N348="nulová",J348,0)</f>
        <v>0</v>
      </c>
      <c r="BJ348" s="17" t="s">
        <v>85</v>
      </c>
      <c r="BK348" s="200">
        <f>ROUND(I348*H348,2)</f>
        <v>0</v>
      </c>
      <c r="BL348" s="17" t="s">
        <v>246</v>
      </c>
      <c r="BM348" s="199" t="s">
        <v>456</v>
      </c>
    </row>
    <row r="349" spans="2:51" s="13" customFormat="1" ht="10.2">
      <c r="B349" s="201"/>
      <c r="C349" s="202"/>
      <c r="D349" s="203" t="s">
        <v>143</v>
      </c>
      <c r="E349" s="204" t="s">
        <v>1</v>
      </c>
      <c r="F349" s="205" t="s">
        <v>457</v>
      </c>
      <c r="G349" s="202"/>
      <c r="H349" s="204" t="s">
        <v>1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143</v>
      </c>
      <c r="AU349" s="211" t="s">
        <v>87</v>
      </c>
      <c r="AV349" s="13" t="s">
        <v>85</v>
      </c>
      <c r="AW349" s="13" t="s">
        <v>33</v>
      </c>
      <c r="AX349" s="13" t="s">
        <v>77</v>
      </c>
      <c r="AY349" s="211" t="s">
        <v>135</v>
      </c>
    </row>
    <row r="350" spans="2:51" s="14" customFormat="1" ht="10.2">
      <c r="B350" s="212"/>
      <c r="C350" s="213"/>
      <c r="D350" s="203" t="s">
        <v>143</v>
      </c>
      <c r="E350" s="214" t="s">
        <v>1</v>
      </c>
      <c r="F350" s="215" t="s">
        <v>458</v>
      </c>
      <c r="G350" s="213"/>
      <c r="H350" s="216">
        <v>12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143</v>
      </c>
      <c r="AU350" s="222" t="s">
        <v>87</v>
      </c>
      <c r="AV350" s="14" t="s">
        <v>87</v>
      </c>
      <c r="AW350" s="14" t="s">
        <v>33</v>
      </c>
      <c r="AX350" s="14" t="s">
        <v>85</v>
      </c>
      <c r="AY350" s="222" t="s">
        <v>135</v>
      </c>
    </row>
    <row r="351" spans="1:65" s="2" customFormat="1" ht="24.15" customHeight="1">
      <c r="A351" s="34"/>
      <c r="B351" s="35"/>
      <c r="C351" s="187" t="s">
        <v>459</v>
      </c>
      <c r="D351" s="187" t="s">
        <v>137</v>
      </c>
      <c r="E351" s="188" t="s">
        <v>460</v>
      </c>
      <c r="F351" s="189" t="s">
        <v>461</v>
      </c>
      <c r="G351" s="190" t="s">
        <v>193</v>
      </c>
      <c r="H351" s="191">
        <v>20</v>
      </c>
      <c r="I351" s="192"/>
      <c r="J351" s="193">
        <f>ROUND(I351*H351,2)</f>
        <v>0</v>
      </c>
      <c r="K351" s="194"/>
      <c r="L351" s="39"/>
      <c r="M351" s="195" t="s">
        <v>1</v>
      </c>
      <c r="N351" s="196" t="s">
        <v>42</v>
      </c>
      <c r="O351" s="71"/>
      <c r="P351" s="197">
        <f>O351*H351</f>
        <v>0</v>
      </c>
      <c r="Q351" s="197">
        <v>0.00026</v>
      </c>
      <c r="R351" s="197">
        <f>Q351*H351</f>
        <v>0.0052</v>
      </c>
      <c r="S351" s="197">
        <v>0</v>
      </c>
      <c r="T351" s="19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9" t="s">
        <v>246</v>
      </c>
      <c r="AT351" s="199" t="s">
        <v>137</v>
      </c>
      <c r="AU351" s="199" t="s">
        <v>87</v>
      </c>
      <c r="AY351" s="17" t="s">
        <v>135</v>
      </c>
      <c r="BE351" s="200">
        <f>IF(N351="základní",J351,0)</f>
        <v>0</v>
      </c>
      <c r="BF351" s="200">
        <f>IF(N351="snížená",J351,0)</f>
        <v>0</v>
      </c>
      <c r="BG351" s="200">
        <f>IF(N351="zákl. přenesená",J351,0)</f>
        <v>0</v>
      </c>
      <c r="BH351" s="200">
        <f>IF(N351="sníž. přenesená",J351,0)</f>
        <v>0</v>
      </c>
      <c r="BI351" s="200">
        <f>IF(N351="nulová",J351,0)</f>
        <v>0</v>
      </c>
      <c r="BJ351" s="17" t="s">
        <v>85</v>
      </c>
      <c r="BK351" s="200">
        <f>ROUND(I351*H351,2)</f>
        <v>0</v>
      </c>
      <c r="BL351" s="17" t="s">
        <v>246</v>
      </c>
      <c r="BM351" s="199" t="s">
        <v>462</v>
      </c>
    </row>
    <row r="352" spans="2:63" s="12" customFormat="1" ht="25.95" customHeight="1">
      <c r="B352" s="171"/>
      <c r="C352" s="172"/>
      <c r="D352" s="173" t="s">
        <v>76</v>
      </c>
      <c r="E352" s="174" t="s">
        <v>463</v>
      </c>
      <c r="F352" s="174" t="s">
        <v>464</v>
      </c>
      <c r="G352" s="172"/>
      <c r="H352" s="172"/>
      <c r="I352" s="175"/>
      <c r="J352" s="176">
        <f>BK352</f>
        <v>0</v>
      </c>
      <c r="K352" s="172"/>
      <c r="L352" s="177"/>
      <c r="M352" s="178"/>
      <c r="N352" s="179"/>
      <c r="O352" s="179"/>
      <c r="P352" s="180">
        <f>P353+P356+P359+P362</f>
        <v>0</v>
      </c>
      <c r="Q352" s="179"/>
      <c r="R352" s="180">
        <f>R353+R356+R359+R362</f>
        <v>0</v>
      </c>
      <c r="S352" s="179"/>
      <c r="T352" s="181">
        <f>T353+T356+T359+T362</f>
        <v>0</v>
      </c>
      <c r="AR352" s="182" t="s">
        <v>167</v>
      </c>
      <c r="AT352" s="183" t="s">
        <v>76</v>
      </c>
      <c r="AU352" s="183" t="s">
        <v>77</v>
      </c>
      <c r="AY352" s="182" t="s">
        <v>135</v>
      </c>
      <c r="BK352" s="184">
        <f>BK353+BK356+BK359+BK362</f>
        <v>0</v>
      </c>
    </row>
    <row r="353" spans="2:63" s="12" customFormat="1" ht="22.8" customHeight="1">
      <c r="B353" s="171"/>
      <c r="C353" s="172"/>
      <c r="D353" s="173" t="s">
        <v>76</v>
      </c>
      <c r="E353" s="185" t="s">
        <v>465</v>
      </c>
      <c r="F353" s="185" t="s">
        <v>466</v>
      </c>
      <c r="G353" s="172"/>
      <c r="H353" s="172"/>
      <c r="I353" s="175"/>
      <c r="J353" s="186">
        <f>BK353</f>
        <v>0</v>
      </c>
      <c r="K353" s="172"/>
      <c r="L353" s="177"/>
      <c r="M353" s="178"/>
      <c r="N353" s="179"/>
      <c r="O353" s="179"/>
      <c r="P353" s="180">
        <f>SUM(P354:P355)</f>
        <v>0</v>
      </c>
      <c r="Q353" s="179"/>
      <c r="R353" s="180">
        <f>SUM(R354:R355)</f>
        <v>0</v>
      </c>
      <c r="S353" s="179"/>
      <c r="T353" s="181">
        <f>SUM(T354:T355)</f>
        <v>0</v>
      </c>
      <c r="AR353" s="182" t="s">
        <v>167</v>
      </c>
      <c r="AT353" s="183" t="s">
        <v>76</v>
      </c>
      <c r="AU353" s="183" t="s">
        <v>85</v>
      </c>
      <c r="AY353" s="182" t="s">
        <v>135</v>
      </c>
      <c r="BK353" s="184">
        <f>SUM(BK354:BK355)</f>
        <v>0</v>
      </c>
    </row>
    <row r="354" spans="1:65" s="2" customFormat="1" ht="14.4" customHeight="1">
      <c r="A354" s="34"/>
      <c r="B354" s="35"/>
      <c r="C354" s="187" t="s">
        <v>467</v>
      </c>
      <c r="D354" s="187" t="s">
        <v>137</v>
      </c>
      <c r="E354" s="188" t="s">
        <v>468</v>
      </c>
      <c r="F354" s="189" t="s">
        <v>466</v>
      </c>
      <c r="G354" s="190" t="s">
        <v>469</v>
      </c>
      <c r="H354" s="249"/>
      <c r="I354" s="192"/>
      <c r="J354" s="193">
        <f>ROUND(I354*H354,2)</f>
        <v>0</v>
      </c>
      <c r="K354" s="194"/>
      <c r="L354" s="39"/>
      <c r="M354" s="195" t="s">
        <v>1</v>
      </c>
      <c r="N354" s="196" t="s">
        <v>42</v>
      </c>
      <c r="O354" s="71"/>
      <c r="P354" s="197">
        <f>O354*H354</f>
        <v>0</v>
      </c>
      <c r="Q354" s="197">
        <v>0</v>
      </c>
      <c r="R354" s="197">
        <f>Q354*H354</f>
        <v>0</v>
      </c>
      <c r="S354" s="197">
        <v>0</v>
      </c>
      <c r="T354" s="19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470</v>
      </c>
      <c r="AT354" s="199" t="s">
        <v>137</v>
      </c>
      <c r="AU354" s="199" t="s">
        <v>87</v>
      </c>
      <c r="AY354" s="17" t="s">
        <v>135</v>
      </c>
      <c r="BE354" s="200">
        <f>IF(N354="základní",J354,0)</f>
        <v>0</v>
      </c>
      <c r="BF354" s="200">
        <f>IF(N354="snížená",J354,0)</f>
        <v>0</v>
      </c>
      <c r="BG354" s="200">
        <f>IF(N354="zákl. přenesená",J354,0)</f>
        <v>0</v>
      </c>
      <c r="BH354" s="200">
        <f>IF(N354="sníž. přenesená",J354,0)</f>
        <v>0</v>
      </c>
      <c r="BI354" s="200">
        <f>IF(N354="nulová",J354,0)</f>
        <v>0</v>
      </c>
      <c r="BJ354" s="17" t="s">
        <v>85</v>
      </c>
      <c r="BK354" s="200">
        <f>ROUND(I354*H354,2)</f>
        <v>0</v>
      </c>
      <c r="BL354" s="17" t="s">
        <v>470</v>
      </c>
      <c r="BM354" s="199" t="s">
        <v>471</v>
      </c>
    </row>
    <row r="355" spans="1:47" s="2" customFormat="1" ht="115.2">
      <c r="A355" s="34"/>
      <c r="B355" s="35"/>
      <c r="C355" s="36"/>
      <c r="D355" s="203" t="s">
        <v>149</v>
      </c>
      <c r="E355" s="36"/>
      <c r="F355" s="223" t="s">
        <v>472</v>
      </c>
      <c r="G355" s="36"/>
      <c r="H355" s="36"/>
      <c r="I355" s="224"/>
      <c r="J355" s="36"/>
      <c r="K355" s="36"/>
      <c r="L355" s="39"/>
      <c r="M355" s="225"/>
      <c r="N355" s="226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149</v>
      </c>
      <c r="AU355" s="17" t="s">
        <v>87</v>
      </c>
    </row>
    <row r="356" spans="2:63" s="12" customFormat="1" ht="22.8" customHeight="1">
      <c r="B356" s="171"/>
      <c r="C356" s="172"/>
      <c r="D356" s="173" t="s">
        <v>76</v>
      </c>
      <c r="E356" s="185" t="s">
        <v>473</v>
      </c>
      <c r="F356" s="185" t="s">
        <v>474</v>
      </c>
      <c r="G356" s="172"/>
      <c r="H356" s="172"/>
      <c r="I356" s="175"/>
      <c r="J356" s="186">
        <f>BK356</f>
        <v>0</v>
      </c>
      <c r="K356" s="172"/>
      <c r="L356" s="177"/>
      <c r="M356" s="178"/>
      <c r="N356" s="179"/>
      <c r="O356" s="179"/>
      <c r="P356" s="180">
        <f>SUM(P357:P358)</f>
        <v>0</v>
      </c>
      <c r="Q356" s="179"/>
      <c r="R356" s="180">
        <f>SUM(R357:R358)</f>
        <v>0</v>
      </c>
      <c r="S356" s="179"/>
      <c r="T356" s="181">
        <f>SUM(T357:T358)</f>
        <v>0</v>
      </c>
      <c r="AR356" s="182" t="s">
        <v>167</v>
      </c>
      <c r="AT356" s="183" t="s">
        <v>76</v>
      </c>
      <c r="AU356" s="183" t="s">
        <v>85</v>
      </c>
      <c r="AY356" s="182" t="s">
        <v>135</v>
      </c>
      <c r="BK356" s="184">
        <f>SUM(BK357:BK358)</f>
        <v>0</v>
      </c>
    </row>
    <row r="357" spans="1:65" s="2" customFormat="1" ht="14.4" customHeight="1">
      <c r="A357" s="34"/>
      <c r="B357" s="35"/>
      <c r="C357" s="187" t="s">
        <v>475</v>
      </c>
      <c r="D357" s="187" t="s">
        <v>137</v>
      </c>
      <c r="E357" s="188" t="s">
        <v>476</v>
      </c>
      <c r="F357" s="189" t="s">
        <v>474</v>
      </c>
      <c r="G357" s="190" t="s">
        <v>469</v>
      </c>
      <c r="H357" s="249"/>
      <c r="I357" s="192"/>
      <c r="J357" s="193">
        <f>ROUND(I357*H357,2)</f>
        <v>0</v>
      </c>
      <c r="K357" s="194"/>
      <c r="L357" s="39"/>
      <c r="M357" s="195" t="s">
        <v>1</v>
      </c>
      <c r="N357" s="196" t="s">
        <v>42</v>
      </c>
      <c r="O357" s="71"/>
      <c r="P357" s="197">
        <f>O357*H357</f>
        <v>0</v>
      </c>
      <c r="Q357" s="197">
        <v>0</v>
      </c>
      <c r="R357" s="197">
        <f>Q357*H357</f>
        <v>0</v>
      </c>
      <c r="S357" s="197">
        <v>0</v>
      </c>
      <c r="T357" s="198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9" t="s">
        <v>470</v>
      </c>
      <c r="AT357" s="199" t="s">
        <v>137</v>
      </c>
      <c r="AU357" s="199" t="s">
        <v>87</v>
      </c>
      <c r="AY357" s="17" t="s">
        <v>135</v>
      </c>
      <c r="BE357" s="200">
        <f>IF(N357="základní",J357,0)</f>
        <v>0</v>
      </c>
      <c r="BF357" s="200">
        <f>IF(N357="snížená",J357,0)</f>
        <v>0</v>
      </c>
      <c r="BG357" s="200">
        <f>IF(N357="zákl. přenesená",J357,0)</f>
        <v>0</v>
      </c>
      <c r="BH357" s="200">
        <f>IF(N357="sníž. přenesená",J357,0)</f>
        <v>0</v>
      </c>
      <c r="BI357" s="200">
        <f>IF(N357="nulová",J357,0)</f>
        <v>0</v>
      </c>
      <c r="BJ357" s="17" t="s">
        <v>85</v>
      </c>
      <c r="BK357" s="200">
        <f>ROUND(I357*H357,2)</f>
        <v>0</v>
      </c>
      <c r="BL357" s="17" t="s">
        <v>470</v>
      </c>
      <c r="BM357" s="199" t="s">
        <v>477</v>
      </c>
    </row>
    <row r="358" spans="1:47" s="2" customFormat="1" ht="124.8">
      <c r="A358" s="34"/>
      <c r="B358" s="35"/>
      <c r="C358" s="36"/>
      <c r="D358" s="203" t="s">
        <v>149</v>
      </c>
      <c r="E358" s="36"/>
      <c r="F358" s="223" t="s">
        <v>478</v>
      </c>
      <c r="G358" s="36"/>
      <c r="H358" s="36"/>
      <c r="I358" s="224"/>
      <c r="J358" s="36"/>
      <c r="K358" s="36"/>
      <c r="L358" s="39"/>
      <c r="M358" s="225"/>
      <c r="N358" s="226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149</v>
      </c>
      <c r="AU358" s="17" t="s">
        <v>87</v>
      </c>
    </row>
    <row r="359" spans="2:63" s="12" customFormat="1" ht="22.8" customHeight="1">
      <c r="B359" s="171"/>
      <c r="C359" s="172"/>
      <c r="D359" s="173" t="s">
        <v>76</v>
      </c>
      <c r="E359" s="185" t="s">
        <v>479</v>
      </c>
      <c r="F359" s="185" t="s">
        <v>480</v>
      </c>
      <c r="G359" s="172"/>
      <c r="H359" s="172"/>
      <c r="I359" s="175"/>
      <c r="J359" s="186">
        <f>BK359</f>
        <v>0</v>
      </c>
      <c r="K359" s="172"/>
      <c r="L359" s="177"/>
      <c r="M359" s="178"/>
      <c r="N359" s="179"/>
      <c r="O359" s="179"/>
      <c r="P359" s="180">
        <f>SUM(P360:P361)</f>
        <v>0</v>
      </c>
      <c r="Q359" s="179"/>
      <c r="R359" s="180">
        <f>SUM(R360:R361)</f>
        <v>0</v>
      </c>
      <c r="S359" s="179"/>
      <c r="T359" s="181">
        <f>SUM(T360:T361)</f>
        <v>0</v>
      </c>
      <c r="AR359" s="182" t="s">
        <v>167</v>
      </c>
      <c r="AT359" s="183" t="s">
        <v>76</v>
      </c>
      <c r="AU359" s="183" t="s">
        <v>85</v>
      </c>
      <c r="AY359" s="182" t="s">
        <v>135</v>
      </c>
      <c r="BK359" s="184">
        <f>SUM(BK360:BK361)</f>
        <v>0</v>
      </c>
    </row>
    <row r="360" spans="1:65" s="2" customFormat="1" ht="14.4" customHeight="1">
      <c r="A360" s="34"/>
      <c r="B360" s="35"/>
      <c r="C360" s="187" t="s">
        <v>481</v>
      </c>
      <c r="D360" s="187" t="s">
        <v>137</v>
      </c>
      <c r="E360" s="188" t="s">
        <v>482</v>
      </c>
      <c r="F360" s="189" t="s">
        <v>483</v>
      </c>
      <c r="G360" s="190" t="s">
        <v>484</v>
      </c>
      <c r="H360" s="191">
        <v>1</v>
      </c>
      <c r="I360" s="192"/>
      <c r="J360" s="193">
        <f>ROUND(I360*H360,2)</f>
        <v>0</v>
      </c>
      <c r="K360" s="194"/>
      <c r="L360" s="39"/>
      <c r="M360" s="195" t="s">
        <v>1</v>
      </c>
      <c r="N360" s="196" t="s">
        <v>42</v>
      </c>
      <c r="O360" s="71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470</v>
      </c>
      <c r="AT360" s="199" t="s">
        <v>137</v>
      </c>
      <c r="AU360" s="199" t="s">
        <v>87</v>
      </c>
      <c r="AY360" s="17" t="s">
        <v>135</v>
      </c>
      <c r="BE360" s="200">
        <f>IF(N360="základní",J360,0)</f>
        <v>0</v>
      </c>
      <c r="BF360" s="200">
        <f>IF(N360="snížená",J360,0)</f>
        <v>0</v>
      </c>
      <c r="BG360" s="200">
        <f>IF(N360="zákl. přenesená",J360,0)</f>
        <v>0</v>
      </c>
      <c r="BH360" s="200">
        <f>IF(N360="sníž. přenesená",J360,0)</f>
        <v>0</v>
      </c>
      <c r="BI360" s="200">
        <f>IF(N360="nulová",J360,0)</f>
        <v>0</v>
      </c>
      <c r="BJ360" s="17" t="s">
        <v>85</v>
      </c>
      <c r="BK360" s="200">
        <f>ROUND(I360*H360,2)</f>
        <v>0</v>
      </c>
      <c r="BL360" s="17" t="s">
        <v>470</v>
      </c>
      <c r="BM360" s="199" t="s">
        <v>485</v>
      </c>
    </row>
    <row r="361" spans="1:47" s="2" customFormat="1" ht="38.4">
      <c r="A361" s="34"/>
      <c r="B361" s="35"/>
      <c r="C361" s="36"/>
      <c r="D361" s="203" t="s">
        <v>149</v>
      </c>
      <c r="E361" s="36"/>
      <c r="F361" s="223" t="s">
        <v>486</v>
      </c>
      <c r="G361" s="36"/>
      <c r="H361" s="36"/>
      <c r="I361" s="224"/>
      <c r="J361" s="36"/>
      <c r="K361" s="36"/>
      <c r="L361" s="39"/>
      <c r="M361" s="225"/>
      <c r="N361" s="226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149</v>
      </c>
      <c r="AU361" s="17" t="s">
        <v>87</v>
      </c>
    </row>
    <row r="362" spans="2:63" s="12" customFormat="1" ht="22.8" customHeight="1">
      <c r="B362" s="171"/>
      <c r="C362" s="172"/>
      <c r="D362" s="173" t="s">
        <v>76</v>
      </c>
      <c r="E362" s="185" t="s">
        <v>487</v>
      </c>
      <c r="F362" s="185" t="s">
        <v>488</v>
      </c>
      <c r="G362" s="172"/>
      <c r="H362" s="172"/>
      <c r="I362" s="175"/>
      <c r="J362" s="186">
        <f>BK362</f>
        <v>0</v>
      </c>
      <c r="K362" s="172"/>
      <c r="L362" s="177"/>
      <c r="M362" s="178"/>
      <c r="N362" s="179"/>
      <c r="O362" s="179"/>
      <c r="P362" s="180">
        <f>SUM(P363:P366)</f>
        <v>0</v>
      </c>
      <c r="Q362" s="179"/>
      <c r="R362" s="180">
        <f>SUM(R363:R366)</f>
        <v>0</v>
      </c>
      <c r="S362" s="179"/>
      <c r="T362" s="181">
        <f>SUM(T363:T366)</f>
        <v>0</v>
      </c>
      <c r="AR362" s="182" t="s">
        <v>167</v>
      </c>
      <c r="AT362" s="183" t="s">
        <v>76</v>
      </c>
      <c r="AU362" s="183" t="s">
        <v>85</v>
      </c>
      <c r="AY362" s="182" t="s">
        <v>135</v>
      </c>
      <c r="BK362" s="184">
        <f>SUM(BK363:BK366)</f>
        <v>0</v>
      </c>
    </row>
    <row r="363" spans="1:65" s="2" customFormat="1" ht="14.4" customHeight="1">
      <c r="A363" s="34"/>
      <c r="B363" s="35"/>
      <c r="C363" s="187" t="s">
        <v>489</v>
      </c>
      <c r="D363" s="187" t="s">
        <v>137</v>
      </c>
      <c r="E363" s="188" t="s">
        <v>490</v>
      </c>
      <c r="F363" s="189" t="s">
        <v>491</v>
      </c>
      <c r="G363" s="190" t="s">
        <v>469</v>
      </c>
      <c r="H363" s="249"/>
      <c r="I363" s="192"/>
      <c r="J363" s="193">
        <f>ROUND(I363*H363,2)</f>
        <v>0</v>
      </c>
      <c r="K363" s="194"/>
      <c r="L363" s="39"/>
      <c r="M363" s="195" t="s">
        <v>1</v>
      </c>
      <c r="N363" s="196" t="s">
        <v>42</v>
      </c>
      <c r="O363" s="71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9" t="s">
        <v>470</v>
      </c>
      <c r="AT363" s="199" t="s">
        <v>137</v>
      </c>
      <c r="AU363" s="199" t="s">
        <v>87</v>
      </c>
      <c r="AY363" s="17" t="s">
        <v>135</v>
      </c>
      <c r="BE363" s="200">
        <f>IF(N363="základní",J363,0)</f>
        <v>0</v>
      </c>
      <c r="BF363" s="200">
        <f>IF(N363="snížená",J363,0)</f>
        <v>0</v>
      </c>
      <c r="BG363" s="200">
        <f>IF(N363="zákl. přenesená",J363,0)</f>
        <v>0</v>
      </c>
      <c r="BH363" s="200">
        <f>IF(N363="sníž. přenesená",J363,0)</f>
        <v>0</v>
      </c>
      <c r="BI363" s="200">
        <f>IF(N363="nulová",J363,0)</f>
        <v>0</v>
      </c>
      <c r="BJ363" s="17" t="s">
        <v>85</v>
      </c>
      <c r="BK363" s="200">
        <f>ROUND(I363*H363,2)</f>
        <v>0</v>
      </c>
      <c r="BL363" s="17" t="s">
        <v>470</v>
      </c>
      <c r="BM363" s="199" t="s">
        <v>492</v>
      </c>
    </row>
    <row r="364" spans="1:47" s="2" customFormat="1" ht="86.4">
      <c r="A364" s="34"/>
      <c r="B364" s="35"/>
      <c r="C364" s="36"/>
      <c r="D364" s="203" t="s">
        <v>149</v>
      </c>
      <c r="E364" s="36"/>
      <c r="F364" s="223" t="s">
        <v>493</v>
      </c>
      <c r="G364" s="36"/>
      <c r="H364" s="36"/>
      <c r="I364" s="224"/>
      <c r="J364" s="36"/>
      <c r="K364" s="36"/>
      <c r="L364" s="39"/>
      <c r="M364" s="225"/>
      <c r="N364" s="226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149</v>
      </c>
      <c r="AU364" s="17" t="s">
        <v>87</v>
      </c>
    </row>
    <row r="365" spans="1:65" s="2" customFormat="1" ht="14.4" customHeight="1">
      <c r="A365" s="34"/>
      <c r="B365" s="35"/>
      <c r="C365" s="187" t="s">
        <v>494</v>
      </c>
      <c r="D365" s="187" t="s">
        <v>137</v>
      </c>
      <c r="E365" s="188" t="s">
        <v>495</v>
      </c>
      <c r="F365" s="189" t="s">
        <v>496</v>
      </c>
      <c r="G365" s="190" t="s">
        <v>469</v>
      </c>
      <c r="H365" s="249"/>
      <c r="I365" s="192"/>
      <c r="J365" s="193">
        <f>ROUND(I365*H365,2)</f>
        <v>0</v>
      </c>
      <c r="K365" s="194"/>
      <c r="L365" s="39"/>
      <c r="M365" s="195" t="s">
        <v>1</v>
      </c>
      <c r="N365" s="196" t="s">
        <v>42</v>
      </c>
      <c r="O365" s="71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99" t="s">
        <v>470</v>
      </c>
      <c r="AT365" s="199" t="s">
        <v>137</v>
      </c>
      <c r="AU365" s="199" t="s">
        <v>87</v>
      </c>
      <c r="AY365" s="17" t="s">
        <v>135</v>
      </c>
      <c r="BE365" s="200">
        <f>IF(N365="základní",J365,0)</f>
        <v>0</v>
      </c>
      <c r="BF365" s="200">
        <f>IF(N365="snížená",J365,0)</f>
        <v>0</v>
      </c>
      <c r="BG365" s="200">
        <f>IF(N365="zákl. přenesená",J365,0)</f>
        <v>0</v>
      </c>
      <c r="BH365" s="200">
        <f>IF(N365="sníž. přenesená",J365,0)</f>
        <v>0</v>
      </c>
      <c r="BI365" s="200">
        <f>IF(N365="nulová",J365,0)</f>
        <v>0</v>
      </c>
      <c r="BJ365" s="17" t="s">
        <v>85</v>
      </c>
      <c r="BK365" s="200">
        <f>ROUND(I365*H365,2)</f>
        <v>0</v>
      </c>
      <c r="BL365" s="17" t="s">
        <v>470</v>
      </c>
      <c r="BM365" s="199" t="s">
        <v>497</v>
      </c>
    </row>
    <row r="366" spans="1:47" s="2" customFormat="1" ht="86.4">
      <c r="A366" s="34"/>
      <c r="B366" s="35"/>
      <c r="C366" s="36"/>
      <c r="D366" s="203" t="s">
        <v>149</v>
      </c>
      <c r="E366" s="36"/>
      <c r="F366" s="223" t="s">
        <v>498</v>
      </c>
      <c r="G366" s="36"/>
      <c r="H366" s="36"/>
      <c r="I366" s="224"/>
      <c r="J366" s="36"/>
      <c r="K366" s="36"/>
      <c r="L366" s="39"/>
      <c r="M366" s="250"/>
      <c r="N366" s="251"/>
      <c r="O366" s="252"/>
      <c r="P366" s="252"/>
      <c r="Q366" s="252"/>
      <c r="R366" s="252"/>
      <c r="S366" s="252"/>
      <c r="T366" s="253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149</v>
      </c>
      <c r="AU366" s="17" t="s">
        <v>87</v>
      </c>
    </row>
    <row r="367" spans="1:31" s="2" customFormat="1" ht="6.9" customHeight="1">
      <c r="A367" s="34"/>
      <c r="B367" s="54"/>
      <c r="C367" s="55"/>
      <c r="D367" s="55"/>
      <c r="E367" s="55"/>
      <c r="F367" s="55"/>
      <c r="G367" s="55"/>
      <c r="H367" s="55"/>
      <c r="I367" s="55"/>
      <c r="J367" s="55"/>
      <c r="K367" s="55"/>
      <c r="L367" s="39"/>
      <c r="M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</row>
  </sheetData>
  <sheetProtection algorithmName="SHA-512" hashValue="+nW7NBb0rNg+m+BX8SaFwvwwbisWJmDoXzAA5rd3Gwao/OMC3H0P48msx7D0O3/M0YLdzJjt2jYd+O5iU+5COA==" saltValue="N9pmepDBAz9EMUlu4RcBmjYz1lKPzeGQdQlq9spBFRGY+XsS6q8oBk7sKvFPa2ndtodmUDj8FvrAM2zUBP93lA==" spinCount="100000" sheet="1" objects="1" scenarios="1" formatColumns="0" formatRows="0" autoFilter="0"/>
  <autoFilter ref="C129:K36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7"/>
  <sheetViews>
    <sheetView showGridLines="0" workbookViewId="0" topLeftCell="A7">
      <selection activeCell="E39" sqref="E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91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499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ROUND((SUM(BE118:BE126)),2)</f>
        <v>0</v>
      </c>
      <c r="G33" s="34"/>
      <c r="H33" s="34"/>
      <c r="I33" s="124">
        <v>0.21</v>
      </c>
      <c r="J33" s="123">
        <f>ROUND(((SUM(BE118:BE126))*I33),2)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ROUND((SUM(BF118:BF126)),2)</f>
        <v>0</v>
      </c>
      <c r="G34" s="34"/>
      <c r="H34" s="34"/>
      <c r="I34" s="124">
        <v>0.15</v>
      </c>
      <c r="J34" s="123">
        <f>ROUND(((SUM(BF118:BF126))*I34),2)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44</v>
      </c>
      <c r="F35" s="123">
        <f>ROUND((SUM(BG118:BG126)),2)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45</v>
      </c>
      <c r="F36" s="123">
        <f>ROUND((SUM(BH118:BH126)),2)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46</v>
      </c>
      <c r="F37" s="123">
        <f>ROUND((SUM(BI118:BI126)),2)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IO 102 - Místo pro přecházení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10" customFormat="1" ht="19.95" customHeight="1">
      <c r="B98" s="153"/>
      <c r="C98" s="154"/>
      <c r="D98" s="155" t="s">
        <v>110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" customHeight="1">
      <c r="A105" s="34"/>
      <c r="B105" s="35"/>
      <c r="C105" s="23" t="s">
        <v>120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9" t="str">
        <f>E7</f>
        <v>Dačice, Oprava chodníků v ul. Nádražní</v>
      </c>
      <c r="F108" s="310"/>
      <c r="G108" s="310"/>
      <c r="H108" s="310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99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61" t="str">
        <f>E9</f>
        <v>IO 102 - Místo pro přecházení</v>
      </c>
      <c r="F110" s="311"/>
      <c r="G110" s="311"/>
      <c r="H110" s="311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Dačice</v>
      </c>
      <c r="G112" s="36"/>
      <c r="H112" s="36"/>
      <c r="I112" s="29" t="s">
        <v>22</v>
      </c>
      <c r="J112" s="66">
        <f>IF(J12="","",J12)</f>
        <v>44316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5.65" customHeight="1">
      <c r="A114" s="34"/>
      <c r="B114" s="35"/>
      <c r="C114" s="29" t="s">
        <v>23</v>
      </c>
      <c r="D114" s="36"/>
      <c r="E114" s="36"/>
      <c r="F114" s="27" t="str">
        <f>E15</f>
        <v>Město Dačice, Krajířova 27/I, 380 13 Dačice</v>
      </c>
      <c r="G114" s="36"/>
      <c r="H114" s="36"/>
      <c r="I114" s="29" t="s">
        <v>30</v>
      </c>
      <c r="J114" s="32" t="str">
        <f>E21</f>
        <v>Agroprojekt Jihlava, spol s.r.o.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5.65" customHeight="1">
      <c r="A115" s="34"/>
      <c r="B115" s="35"/>
      <c r="C115" s="29" t="s">
        <v>28</v>
      </c>
      <c r="D115" s="36"/>
      <c r="E115" s="36"/>
      <c r="F115" s="27" t="str">
        <f>IF(E18="","",E18)</f>
        <v>Vyplň údaj</v>
      </c>
      <c r="G115" s="36"/>
      <c r="H115" s="36"/>
      <c r="I115" s="29" t="s">
        <v>34</v>
      </c>
      <c r="J115" s="32" t="str">
        <f>E24</f>
        <v>Agroprojekt Jihlava, spol s.r.o.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121</v>
      </c>
      <c r="D117" s="162" t="s">
        <v>62</v>
      </c>
      <c r="E117" s="162" t="s">
        <v>58</v>
      </c>
      <c r="F117" s="162" t="s">
        <v>59</v>
      </c>
      <c r="G117" s="162" t="s">
        <v>122</v>
      </c>
      <c r="H117" s="162" t="s">
        <v>123</v>
      </c>
      <c r="I117" s="162" t="s">
        <v>124</v>
      </c>
      <c r="J117" s="163" t="s">
        <v>103</v>
      </c>
      <c r="K117" s="164" t="s">
        <v>125</v>
      </c>
      <c r="L117" s="165"/>
      <c r="M117" s="75" t="s">
        <v>1</v>
      </c>
      <c r="N117" s="76" t="s">
        <v>41</v>
      </c>
      <c r="O117" s="76" t="s">
        <v>126</v>
      </c>
      <c r="P117" s="76" t="s">
        <v>127</v>
      </c>
      <c r="Q117" s="76" t="s">
        <v>128</v>
      </c>
      <c r="R117" s="76" t="s">
        <v>129</v>
      </c>
      <c r="S117" s="76" t="s">
        <v>130</v>
      </c>
      <c r="T117" s="77" t="s">
        <v>131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8" customHeight="1">
      <c r="A118" s="34"/>
      <c r="B118" s="35"/>
      <c r="C118" s="82" t="s">
        <v>132</v>
      </c>
      <c r="D118" s="36"/>
      <c r="E118" s="36"/>
      <c r="F118" s="36"/>
      <c r="G118" s="36"/>
      <c r="H118" s="36"/>
      <c r="I118" s="36"/>
      <c r="J118" s="166">
        <f>BK118</f>
        <v>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0.0015859999999999997</v>
      </c>
      <c r="S118" s="79"/>
      <c r="T118" s="169">
        <f>T119</f>
        <v>0.488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76</v>
      </c>
      <c r="AU118" s="17" t="s">
        <v>105</v>
      </c>
      <c r="BK118" s="170">
        <f>BK119</f>
        <v>0</v>
      </c>
    </row>
    <row r="119" spans="2:63" s="12" customFormat="1" ht="25.95" customHeight="1">
      <c r="B119" s="171"/>
      <c r="C119" s="172"/>
      <c r="D119" s="173" t="s">
        <v>76</v>
      </c>
      <c r="E119" s="174" t="s">
        <v>133</v>
      </c>
      <c r="F119" s="174" t="s">
        <v>134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0.0015859999999999997</v>
      </c>
      <c r="S119" s="179"/>
      <c r="T119" s="181">
        <f>T120</f>
        <v>0.488</v>
      </c>
      <c r="AR119" s="182" t="s">
        <v>85</v>
      </c>
      <c r="AT119" s="183" t="s">
        <v>76</v>
      </c>
      <c r="AU119" s="183" t="s">
        <v>77</v>
      </c>
      <c r="AY119" s="182" t="s">
        <v>135</v>
      </c>
      <c r="BK119" s="184">
        <f>BK120</f>
        <v>0</v>
      </c>
    </row>
    <row r="120" spans="2:63" s="12" customFormat="1" ht="22.8" customHeight="1">
      <c r="B120" s="171"/>
      <c r="C120" s="172"/>
      <c r="D120" s="173" t="s">
        <v>76</v>
      </c>
      <c r="E120" s="185" t="s">
        <v>200</v>
      </c>
      <c r="F120" s="185" t="s">
        <v>353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SUM(P121:P126)</f>
        <v>0</v>
      </c>
      <c r="Q120" s="179"/>
      <c r="R120" s="180">
        <f>SUM(R121:R126)</f>
        <v>0.0015859999999999997</v>
      </c>
      <c r="S120" s="179"/>
      <c r="T120" s="181">
        <f>SUM(T121:T126)</f>
        <v>0.488</v>
      </c>
      <c r="AR120" s="182" t="s">
        <v>85</v>
      </c>
      <c r="AT120" s="183" t="s">
        <v>76</v>
      </c>
      <c r="AU120" s="183" t="s">
        <v>85</v>
      </c>
      <c r="AY120" s="182" t="s">
        <v>135</v>
      </c>
      <c r="BK120" s="184">
        <f>SUM(BK121:BK126)</f>
        <v>0</v>
      </c>
    </row>
    <row r="121" spans="1:65" s="2" customFormat="1" ht="24.15" customHeight="1">
      <c r="A121" s="34"/>
      <c r="B121" s="35"/>
      <c r="C121" s="187" t="s">
        <v>85</v>
      </c>
      <c r="D121" s="187" t="s">
        <v>137</v>
      </c>
      <c r="E121" s="188" t="s">
        <v>500</v>
      </c>
      <c r="F121" s="189" t="s">
        <v>501</v>
      </c>
      <c r="G121" s="190" t="s">
        <v>193</v>
      </c>
      <c r="H121" s="191">
        <v>12.2</v>
      </c>
      <c r="I121" s="192"/>
      <c r="J121" s="193">
        <f>ROUND(I121*H121,2)</f>
        <v>0</v>
      </c>
      <c r="K121" s="194"/>
      <c r="L121" s="39"/>
      <c r="M121" s="195" t="s">
        <v>1</v>
      </c>
      <c r="N121" s="196" t="s">
        <v>42</v>
      </c>
      <c r="O121" s="71"/>
      <c r="P121" s="197">
        <f>O121*H121</f>
        <v>0</v>
      </c>
      <c r="Q121" s="197">
        <v>0.00013</v>
      </c>
      <c r="R121" s="197">
        <f>Q121*H121</f>
        <v>0.0015859999999999997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141</v>
      </c>
      <c r="AT121" s="199" t="s">
        <v>137</v>
      </c>
      <c r="AU121" s="199" t="s">
        <v>87</v>
      </c>
      <c r="AY121" s="17" t="s">
        <v>135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85</v>
      </c>
      <c r="BK121" s="200">
        <f>ROUND(I121*H121,2)</f>
        <v>0</v>
      </c>
      <c r="BL121" s="17" t="s">
        <v>141</v>
      </c>
      <c r="BM121" s="199" t="s">
        <v>502</v>
      </c>
    </row>
    <row r="122" spans="2:51" s="13" customFormat="1" ht="10.2">
      <c r="B122" s="201"/>
      <c r="C122" s="202"/>
      <c r="D122" s="203" t="s">
        <v>143</v>
      </c>
      <c r="E122" s="204" t="s">
        <v>1</v>
      </c>
      <c r="F122" s="205" t="s">
        <v>503</v>
      </c>
      <c r="G122" s="202"/>
      <c r="H122" s="204" t="s">
        <v>1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143</v>
      </c>
      <c r="AU122" s="211" t="s">
        <v>87</v>
      </c>
      <c r="AV122" s="13" t="s">
        <v>85</v>
      </c>
      <c r="AW122" s="13" t="s">
        <v>33</v>
      </c>
      <c r="AX122" s="13" t="s">
        <v>77</v>
      </c>
      <c r="AY122" s="211" t="s">
        <v>135</v>
      </c>
    </row>
    <row r="123" spans="2:51" s="14" customFormat="1" ht="10.2">
      <c r="B123" s="212"/>
      <c r="C123" s="213"/>
      <c r="D123" s="203" t="s">
        <v>143</v>
      </c>
      <c r="E123" s="214" t="s">
        <v>1</v>
      </c>
      <c r="F123" s="215" t="s">
        <v>504</v>
      </c>
      <c r="G123" s="213"/>
      <c r="H123" s="216">
        <v>12.2</v>
      </c>
      <c r="I123" s="217"/>
      <c r="J123" s="213"/>
      <c r="K123" s="213"/>
      <c r="L123" s="218"/>
      <c r="M123" s="219"/>
      <c r="N123" s="220"/>
      <c r="O123" s="220"/>
      <c r="P123" s="220"/>
      <c r="Q123" s="220"/>
      <c r="R123" s="220"/>
      <c r="S123" s="220"/>
      <c r="T123" s="221"/>
      <c r="AT123" s="222" t="s">
        <v>143</v>
      </c>
      <c r="AU123" s="222" t="s">
        <v>87</v>
      </c>
      <c r="AV123" s="14" t="s">
        <v>87</v>
      </c>
      <c r="AW123" s="14" t="s">
        <v>33</v>
      </c>
      <c r="AX123" s="14" t="s">
        <v>85</v>
      </c>
      <c r="AY123" s="222" t="s">
        <v>135</v>
      </c>
    </row>
    <row r="124" spans="1:65" s="2" customFormat="1" ht="14.4" customHeight="1">
      <c r="A124" s="34"/>
      <c r="B124" s="35"/>
      <c r="C124" s="187" t="s">
        <v>87</v>
      </c>
      <c r="D124" s="187" t="s">
        <v>137</v>
      </c>
      <c r="E124" s="188" t="s">
        <v>505</v>
      </c>
      <c r="F124" s="189" t="s">
        <v>506</v>
      </c>
      <c r="G124" s="190" t="s">
        <v>193</v>
      </c>
      <c r="H124" s="191">
        <v>12.2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42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141</v>
      </c>
      <c r="AT124" s="199" t="s">
        <v>137</v>
      </c>
      <c r="AU124" s="199" t="s">
        <v>87</v>
      </c>
      <c r="AY124" s="17" t="s">
        <v>135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85</v>
      </c>
      <c r="BK124" s="200">
        <f>ROUND(I124*H124,2)</f>
        <v>0</v>
      </c>
      <c r="BL124" s="17" t="s">
        <v>141</v>
      </c>
      <c r="BM124" s="199" t="s">
        <v>507</v>
      </c>
    </row>
    <row r="125" spans="1:65" s="2" customFormat="1" ht="24.15" customHeight="1">
      <c r="A125" s="34"/>
      <c r="B125" s="35"/>
      <c r="C125" s="187" t="s">
        <v>155</v>
      </c>
      <c r="D125" s="187" t="s">
        <v>137</v>
      </c>
      <c r="E125" s="188" t="s">
        <v>508</v>
      </c>
      <c r="F125" s="189" t="s">
        <v>509</v>
      </c>
      <c r="G125" s="190" t="s">
        <v>140</v>
      </c>
      <c r="H125" s="191">
        <v>24.4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42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0.02</v>
      </c>
      <c r="T125" s="198">
        <f>S125*H125</f>
        <v>0.488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141</v>
      </c>
      <c r="AT125" s="199" t="s">
        <v>137</v>
      </c>
      <c r="AU125" s="199" t="s">
        <v>87</v>
      </c>
      <c r="AY125" s="17" t="s">
        <v>135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85</v>
      </c>
      <c r="BK125" s="200">
        <f>ROUND(I125*H125,2)</f>
        <v>0</v>
      </c>
      <c r="BL125" s="17" t="s">
        <v>141</v>
      </c>
      <c r="BM125" s="199" t="s">
        <v>510</v>
      </c>
    </row>
    <row r="126" spans="2:51" s="14" customFormat="1" ht="10.2">
      <c r="B126" s="212"/>
      <c r="C126" s="213"/>
      <c r="D126" s="203" t="s">
        <v>143</v>
      </c>
      <c r="E126" s="214" t="s">
        <v>1</v>
      </c>
      <c r="F126" s="215" t="s">
        <v>511</v>
      </c>
      <c r="G126" s="213"/>
      <c r="H126" s="216">
        <v>24.4</v>
      </c>
      <c r="I126" s="217"/>
      <c r="J126" s="213"/>
      <c r="K126" s="213"/>
      <c r="L126" s="218"/>
      <c r="M126" s="254"/>
      <c r="N126" s="255"/>
      <c r="O126" s="255"/>
      <c r="P126" s="255"/>
      <c r="Q126" s="255"/>
      <c r="R126" s="255"/>
      <c r="S126" s="255"/>
      <c r="T126" s="256"/>
      <c r="AT126" s="222" t="s">
        <v>143</v>
      </c>
      <c r="AU126" s="222" t="s">
        <v>87</v>
      </c>
      <c r="AV126" s="14" t="s">
        <v>87</v>
      </c>
      <c r="AW126" s="14" t="s">
        <v>33</v>
      </c>
      <c r="AX126" s="14" t="s">
        <v>85</v>
      </c>
      <c r="AY126" s="222" t="s">
        <v>135</v>
      </c>
    </row>
    <row r="127" spans="1:31" s="2" customFormat="1" ht="6.9" customHeight="1">
      <c r="A127" s="34"/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39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 algorithmName="SHA-512" hashValue="HgMZ7QkVF+gt6tPS2lEiy7zZGKnHVnW5r/BbHsVWZnUBfNf4FQ0sAMCG0WQcnqX5iW8u3MO376bG1z7hyduN3A==" saltValue="jBb9MhLKbj9j/J/pBz25hLKjsx2TOtvVuQbpULXyXgI6f1q/c4jm8OKES9NYaA4e2BxOOEplLIPGWHBRY24r2A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16"/>
  <sheetViews>
    <sheetView showGridLines="0" workbookViewId="0" topLeftCell="A4">
      <selection activeCell="E9" sqref="E9:H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94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512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>00246476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Město Dačice, Krajířova 27/I, 380 13 Dačice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1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>49974424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>Agroprojekt Jihlava, spol s.r.o.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ROUND((SUM(BE121:BE215)),2)</f>
        <v>0</v>
      </c>
      <c r="G33" s="34"/>
      <c r="H33" s="34"/>
      <c r="I33" s="124">
        <v>0.21</v>
      </c>
      <c r="J33" s="123">
        <f>ROUND(((SUM(BE121:BE215))*I33),2)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ROUND((SUM(BF121:BF215)),2)</f>
        <v>0</v>
      </c>
      <c r="G34" s="34"/>
      <c r="H34" s="34"/>
      <c r="I34" s="124">
        <v>0.15</v>
      </c>
      <c r="J34" s="123">
        <f>ROUND(((SUM(BF121:BF215))*I34),2)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44</v>
      </c>
      <c r="F35" s="123">
        <f>ROUND((SUM(BG121:BG215)),2)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45</v>
      </c>
      <c r="F36" s="123">
        <f>ROUND((SUM(BH121:BH215)),2)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46</v>
      </c>
      <c r="F37" s="123">
        <f>ROUND((SUM(BI121:BI215)),2)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IO 401 - Veřejné osvětlení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" customHeight="1">
      <c r="B97" s="147"/>
      <c r="C97" s="148"/>
      <c r="D97" s="149" t="s">
        <v>513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5" customHeight="1">
      <c r="B98" s="153"/>
      <c r="C98" s="154"/>
      <c r="D98" s="155" t="s">
        <v>514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5" customHeight="1">
      <c r="B99" s="153"/>
      <c r="C99" s="154"/>
      <c r="D99" s="155" t="s">
        <v>515</v>
      </c>
      <c r="E99" s="156"/>
      <c r="F99" s="156"/>
      <c r="G99" s="156"/>
      <c r="H99" s="156"/>
      <c r="I99" s="156"/>
      <c r="J99" s="157">
        <f>J165</f>
        <v>0</v>
      </c>
      <c r="K99" s="154"/>
      <c r="L99" s="158"/>
    </row>
    <row r="100" spans="2:12" s="9" customFormat="1" ht="24.9" customHeight="1">
      <c r="B100" s="147"/>
      <c r="C100" s="148"/>
      <c r="D100" s="149" t="s">
        <v>516</v>
      </c>
      <c r="E100" s="150"/>
      <c r="F100" s="150"/>
      <c r="G100" s="150"/>
      <c r="H100" s="150"/>
      <c r="I100" s="150"/>
      <c r="J100" s="151">
        <f>J204</f>
        <v>0</v>
      </c>
      <c r="K100" s="148"/>
      <c r="L100" s="152"/>
    </row>
    <row r="101" spans="2:12" s="10" customFormat="1" ht="19.95" customHeight="1">
      <c r="B101" s="153"/>
      <c r="C101" s="154"/>
      <c r="D101" s="155" t="s">
        <v>517</v>
      </c>
      <c r="E101" s="156"/>
      <c r="F101" s="156"/>
      <c r="G101" s="156"/>
      <c r="H101" s="156"/>
      <c r="I101" s="156"/>
      <c r="J101" s="157">
        <f>J205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" customHeight="1">
      <c r="A108" s="34"/>
      <c r="B108" s="35"/>
      <c r="C108" s="23" t="s">
        <v>120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9" t="str">
        <f>E7</f>
        <v>Dačice, Oprava chodníků v ul. Nádražní</v>
      </c>
      <c r="F111" s="310"/>
      <c r="G111" s="310"/>
      <c r="H111" s="310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61" t="str">
        <f>E9</f>
        <v>IO 401 - Veřejné osvětlení</v>
      </c>
      <c r="F113" s="311"/>
      <c r="G113" s="311"/>
      <c r="H113" s="311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Dačice</v>
      </c>
      <c r="G115" s="36"/>
      <c r="H115" s="36"/>
      <c r="I115" s="29" t="s">
        <v>22</v>
      </c>
      <c r="J115" s="66">
        <f>IF(J12="","",J12)</f>
        <v>44316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65" customHeight="1">
      <c r="A117" s="34"/>
      <c r="B117" s="35"/>
      <c r="C117" s="29" t="s">
        <v>23</v>
      </c>
      <c r="D117" s="36"/>
      <c r="E117" s="36"/>
      <c r="F117" s="27" t="str">
        <f>E15</f>
        <v>Město Dačice, Krajířova 27/I, 380 13 Dačice</v>
      </c>
      <c r="G117" s="36"/>
      <c r="H117" s="36"/>
      <c r="I117" s="29" t="s">
        <v>30</v>
      </c>
      <c r="J117" s="32" t="str">
        <f>E21</f>
        <v>Agroprojekt Jihlava, spol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65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34</v>
      </c>
      <c r="J118" s="32" t="str">
        <f>E24</f>
        <v>Agroprojekt Jihlava, spol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121</v>
      </c>
      <c r="D120" s="162" t="s">
        <v>62</v>
      </c>
      <c r="E120" s="162" t="s">
        <v>58</v>
      </c>
      <c r="F120" s="162" t="s">
        <v>59</v>
      </c>
      <c r="G120" s="162" t="s">
        <v>122</v>
      </c>
      <c r="H120" s="162" t="s">
        <v>123</v>
      </c>
      <c r="I120" s="162" t="s">
        <v>124</v>
      </c>
      <c r="J120" s="163" t="s">
        <v>103</v>
      </c>
      <c r="K120" s="164" t="s">
        <v>125</v>
      </c>
      <c r="L120" s="165"/>
      <c r="M120" s="75" t="s">
        <v>1</v>
      </c>
      <c r="N120" s="76" t="s">
        <v>41</v>
      </c>
      <c r="O120" s="76" t="s">
        <v>126</v>
      </c>
      <c r="P120" s="76" t="s">
        <v>127</v>
      </c>
      <c r="Q120" s="76" t="s">
        <v>128</v>
      </c>
      <c r="R120" s="76" t="s">
        <v>129</v>
      </c>
      <c r="S120" s="76" t="s">
        <v>130</v>
      </c>
      <c r="T120" s="77" t="s">
        <v>131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8" customHeight="1">
      <c r="A121" s="34"/>
      <c r="B121" s="35"/>
      <c r="C121" s="82" t="s">
        <v>132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P122+P204</f>
        <v>0</v>
      </c>
      <c r="Q121" s="79"/>
      <c r="R121" s="168">
        <f>R122+R204</f>
        <v>61.039793739999986</v>
      </c>
      <c r="S121" s="79"/>
      <c r="T121" s="169">
        <f>T122+T204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76</v>
      </c>
      <c r="AU121" s="17" t="s">
        <v>105</v>
      </c>
      <c r="BK121" s="170">
        <f>BK122+BK204</f>
        <v>0</v>
      </c>
    </row>
    <row r="122" spans="2:63" s="12" customFormat="1" ht="25.95" customHeight="1">
      <c r="B122" s="171"/>
      <c r="C122" s="172"/>
      <c r="D122" s="173" t="s">
        <v>76</v>
      </c>
      <c r="E122" s="174" t="s">
        <v>276</v>
      </c>
      <c r="F122" s="174" t="s">
        <v>276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P123+P165</f>
        <v>0</v>
      </c>
      <c r="Q122" s="179"/>
      <c r="R122" s="180">
        <f>R123+R165</f>
        <v>61.039793739999986</v>
      </c>
      <c r="S122" s="179"/>
      <c r="T122" s="181">
        <f>T123+T165</f>
        <v>0</v>
      </c>
      <c r="AR122" s="182" t="s">
        <v>155</v>
      </c>
      <c r="AT122" s="183" t="s">
        <v>76</v>
      </c>
      <c r="AU122" s="183" t="s">
        <v>77</v>
      </c>
      <c r="AY122" s="182" t="s">
        <v>135</v>
      </c>
      <c r="BK122" s="184">
        <f>BK123+BK165</f>
        <v>0</v>
      </c>
    </row>
    <row r="123" spans="2:63" s="12" customFormat="1" ht="22.8" customHeight="1">
      <c r="B123" s="171"/>
      <c r="C123" s="172"/>
      <c r="D123" s="173" t="s">
        <v>76</v>
      </c>
      <c r="E123" s="185" t="s">
        <v>518</v>
      </c>
      <c r="F123" s="185" t="s">
        <v>519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SUM(P124:P164)</f>
        <v>0</v>
      </c>
      <c r="Q123" s="179"/>
      <c r="R123" s="180">
        <f>SUM(R124:R164)</f>
        <v>1.312937</v>
      </c>
      <c r="S123" s="179"/>
      <c r="T123" s="181">
        <f>SUM(T124:T164)</f>
        <v>0</v>
      </c>
      <c r="AR123" s="182" t="s">
        <v>155</v>
      </c>
      <c r="AT123" s="183" t="s">
        <v>76</v>
      </c>
      <c r="AU123" s="183" t="s">
        <v>85</v>
      </c>
      <c r="AY123" s="182" t="s">
        <v>135</v>
      </c>
      <c r="BK123" s="184">
        <f>SUM(BK124:BK164)</f>
        <v>0</v>
      </c>
    </row>
    <row r="124" spans="1:65" s="2" customFormat="1" ht="24.15" customHeight="1">
      <c r="A124" s="34"/>
      <c r="B124" s="35"/>
      <c r="C124" s="187" t="s">
        <v>85</v>
      </c>
      <c r="D124" s="187" t="s">
        <v>137</v>
      </c>
      <c r="E124" s="188" t="s">
        <v>520</v>
      </c>
      <c r="F124" s="189" t="s">
        <v>521</v>
      </c>
      <c r="G124" s="190" t="s">
        <v>293</v>
      </c>
      <c r="H124" s="191">
        <v>14</v>
      </c>
      <c r="I124" s="192"/>
      <c r="J124" s="193">
        <f aca="true" t="shared" si="0" ref="J124:J164">ROUND(I124*H124,2)</f>
        <v>0</v>
      </c>
      <c r="K124" s="194"/>
      <c r="L124" s="39"/>
      <c r="M124" s="195" t="s">
        <v>1</v>
      </c>
      <c r="N124" s="196" t="s">
        <v>42</v>
      </c>
      <c r="O124" s="71"/>
      <c r="P124" s="197">
        <f aca="true" t="shared" si="1" ref="P124:P164">O124*H124</f>
        <v>0</v>
      </c>
      <c r="Q124" s="197">
        <v>0</v>
      </c>
      <c r="R124" s="197">
        <f aca="true" t="shared" si="2" ref="R124:R164">Q124*H124</f>
        <v>0</v>
      </c>
      <c r="S124" s="197">
        <v>0</v>
      </c>
      <c r="T124" s="198">
        <f aca="true" t="shared" si="3" ref="T124:T164"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141</v>
      </c>
      <c r="AT124" s="199" t="s">
        <v>137</v>
      </c>
      <c r="AU124" s="199" t="s">
        <v>87</v>
      </c>
      <c r="AY124" s="17" t="s">
        <v>135</v>
      </c>
      <c r="BE124" s="200">
        <f aca="true" t="shared" si="4" ref="BE124:BE164">IF(N124="základní",J124,0)</f>
        <v>0</v>
      </c>
      <c r="BF124" s="200">
        <f aca="true" t="shared" si="5" ref="BF124:BF164">IF(N124="snížená",J124,0)</f>
        <v>0</v>
      </c>
      <c r="BG124" s="200">
        <f aca="true" t="shared" si="6" ref="BG124:BG164">IF(N124="zákl. přenesená",J124,0)</f>
        <v>0</v>
      </c>
      <c r="BH124" s="200">
        <f aca="true" t="shared" si="7" ref="BH124:BH164">IF(N124="sníž. přenesená",J124,0)</f>
        <v>0</v>
      </c>
      <c r="BI124" s="200">
        <f aca="true" t="shared" si="8" ref="BI124:BI164">IF(N124="nulová",J124,0)</f>
        <v>0</v>
      </c>
      <c r="BJ124" s="17" t="s">
        <v>85</v>
      </c>
      <c r="BK124" s="200">
        <f aca="true" t="shared" si="9" ref="BK124:BK164">ROUND(I124*H124,2)</f>
        <v>0</v>
      </c>
      <c r="BL124" s="17" t="s">
        <v>141</v>
      </c>
      <c r="BM124" s="199" t="s">
        <v>85</v>
      </c>
    </row>
    <row r="125" spans="1:65" s="2" customFormat="1" ht="24.15" customHeight="1">
      <c r="A125" s="34"/>
      <c r="B125" s="35"/>
      <c r="C125" s="187" t="s">
        <v>87</v>
      </c>
      <c r="D125" s="187" t="s">
        <v>137</v>
      </c>
      <c r="E125" s="188" t="s">
        <v>522</v>
      </c>
      <c r="F125" s="189" t="s">
        <v>523</v>
      </c>
      <c r="G125" s="190" t="s">
        <v>293</v>
      </c>
      <c r="H125" s="191">
        <v>13</v>
      </c>
      <c r="I125" s="192"/>
      <c r="J125" s="193">
        <f t="shared" si="0"/>
        <v>0</v>
      </c>
      <c r="K125" s="194"/>
      <c r="L125" s="39"/>
      <c r="M125" s="195" t="s">
        <v>1</v>
      </c>
      <c r="N125" s="196" t="s">
        <v>42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141</v>
      </c>
      <c r="AT125" s="199" t="s">
        <v>137</v>
      </c>
      <c r="AU125" s="199" t="s">
        <v>87</v>
      </c>
      <c r="AY125" s="17" t="s">
        <v>135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85</v>
      </c>
      <c r="BK125" s="200">
        <f t="shared" si="9"/>
        <v>0</v>
      </c>
      <c r="BL125" s="17" t="s">
        <v>141</v>
      </c>
      <c r="BM125" s="199" t="s">
        <v>87</v>
      </c>
    </row>
    <row r="126" spans="1:65" s="2" customFormat="1" ht="24.15" customHeight="1">
      <c r="A126" s="34"/>
      <c r="B126" s="35"/>
      <c r="C126" s="238" t="s">
        <v>155</v>
      </c>
      <c r="D126" s="238" t="s">
        <v>276</v>
      </c>
      <c r="E126" s="239" t="s">
        <v>524</v>
      </c>
      <c r="F126" s="240" t="s">
        <v>525</v>
      </c>
      <c r="G126" s="241" t="s">
        <v>293</v>
      </c>
      <c r="H126" s="242">
        <v>13</v>
      </c>
      <c r="I126" s="243"/>
      <c r="J126" s="244">
        <f t="shared" si="0"/>
        <v>0</v>
      </c>
      <c r="K126" s="245"/>
      <c r="L126" s="246"/>
      <c r="M126" s="247" t="s">
        <v>1</v>
      </c>
      <c r="N126" s="248" t="s">
        <v>42</v>
      </c>
      <c r="O126" s="71"/>
      <c r="P126" s="197">
        <f t="shared" si="1"/>
        <v>0</v>
      </c>
      <c r="Q126" s="197">
        <v>0.0021</v>
      </c>
      <c r="R126" s="197">
        <f t="shared" si="2"/>
        <v>0.027299999999999998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190</v>
      </c>
      <c r="AT126" s="199" t="s">
        <v>276</v>
      </c>
      <c r="AU126" s="199" t="s">
        <v>87</v>
      </c>
      <c r="AY126" s="17" t="s">
        <v>135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85</v>
      </c>
      <c r="BK126" s="200">
        <f t="shared" si="9"/>
        <v>0</v>
      </c>
      <c r="BL126" s="17" t="s">
        <v>141</v>
      </c>
      <c r="BM126" s="199" t="s">
        <v>155</v>
      </c>
    </row>
    <row r="127" spans="1:65" s="2" customFormat="1" ht="37.8" customHeight="1">
      <c r="A127" s="34"/>
      <c r="B127" s="35"/>
      <c r="C127" s="187" t="s">
        <v>141</v>
      </c>
      <c r="D127" s="187" t="s">
        <v>137</v>
      </c>
      <c r="E127" s="188" t="s">
        <v>526</v>
      </c>
      <c r="F127" s="189" t="s">
        <v>527</v>
      </c>
      <c r="G127" s="190" t="s">
        <v>293</v>
      </c>
      <c r="H127" s="191">
        <v>1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42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141</v>
      </c>
      <c r="AT127" s="199" t="s">
        <v>137</v>
      </c>
      <c r="AU127" s="199" t="s">
        <v>87</v>
      </c>
      <c r="AY127" s="17" t="s">
        <v>135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85</v>
      </c>
      <c r="BK127" s="200">
        <f t="shared" si="9"/>
        <v>0</v>
      </c>
      <c r="BL127" s="17" t="s">
        <v>141</v>
      </c>
      <c r="BM127" s="199" t="s">
        <v>141</v>
      </c>
    </row>
    <row r="128" spans="1:65" s="2" customFormat="1" ht="24.15" customHeight="1">
      <c r="A128" s="34"/>
      <c r="B128" s="35"/>
      <c r="C128" s="238" t="s">
        <v>167</v>
      </c>
      <c r="D128" s="238" t="s">
        <v>276</v>
      </c>
      <c r="E128" s="239" t="s">
        <v>528</v>
      </c>
      <c r="F128" s="240" t="s">
        <v>529</v>
      </c>
      <c r="G128" s="241" t="s">
        <v>293</v>
      </c>
      <c r="H128" s="242">
        <v>1</v>
      </c>
      <c r="I128" s="243"/>
      <c r="J128" s="244">
        <f t="shared" si="0"/>
        <v>0</v>
      </c>
      <c r="K128" s="245"/>
      <c r="L128" s="246"/>
      <c r="M128" s="247" t="s">
        <v>1</v>
      </c>
      <c r="N128" s="248" t="s">
        <v>42</v>
      </c>
      <c r="O128" s="71"/>
      <c r="P128" s="197">
        <f t="shared" si="1"/>
        <v>0</v>
      </c>
      <c r="Q128" s="197">
        <v>0.0081</v>
      </c>
      <c r="R128" s="197">
        <f t="shared" si="2"/>
        <v>0.0081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190</v>
      </c>
      <c r="AT128" s="199" t="s">
        <v>276</v>
      </c>
      <c r="AU128" s="199" t="s">
        <v>87</v>
      </c>
      <c r="AY128" s="17" t="s">
        <v>135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85</v>
      </c>
      <c r="BK128" s="200">
        <f t="shared" si="9"/>
        <v>0</v>
      </c>
      <c r="BL128" s="17" t="s">
        <v>141</v>
      </c>
      <c r="BM128" s="199" t="s">
        <v>167</v>
      </c>
    </row>
    <row r="129" spans="1:65" s="2" customFormat="1" ht="24.15" customHeight="1">
      <c r="A129" s="34"/>
      <c r="B129" s="35"/>
      <c r="C129" s="187" t="s">
        <v>174</v>
      </c>
      <c r="D129" s="187" t="s">
        <v>137</v>
      </c>
      <c r="E129" s="188" t="s">
        <v>530</v>
      </c>
      <c r="F129" s="189" t="s">
        <v>531</v>
      </c>
      <c r="G129" s="190" t="s">
        <v>293</v>
      </c>
      <c r="H129" s="191">
        <v>7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42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141</v>
      </c>
      <c r="AT129" s="199" t="s">
        <v>137</v>
      </c>
      <c r="AU129" s="199" t="s">
        <v>87</v>
      </c>
      <c r="AY129" s="17" t="s">
        <v>135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85</v>
      </c>
      <c r="BK129" s="200">
        <f t="shared" si="9"/>
        <v>0</v>
      </c>
      <c r="BL129" s="17" t="s">
        <v>141</v>
      </c>
      <c r="BM129" s="199" t="s">
        <v>174</v>
      </c>
    </row>
    <row r="130" spans="1:65" s="2" customFormat="1" ht="14.4" customHeight="1">
      <c r="A130" s="34"/>
      <c r="B130" s="35"/>
      <c r="C130" s="238" t="s">
        <v>178</v>
      </c>
      <c r="D130" s="238" t="s">
        <v>276</v>
      </c>
      <c r="E130" s="239" t="s">
        <v>532</v>
      </c>
      <c r="F130" s="240" t="s">
        <v>533</v>
      </c>
      <c r="G130" s="241" t="s">
        <v>293</v>
      </c>
      <c r="H130" s="242">
        <v>7</v>
      </c>
      <c r="I130" s="243"/>
      <c r="J130" s="244">
        <f t="shared" si="0"/>
        <v>0</v>
      </c>
      <c r="K130" s="245"/>
      <c r="L130" s="246"/>
      <c r="M130" s="247" t="s">
        <v>1</v>
      </c>
      <c r="N130" s="248" t="s">
        <v>42</v>
      </c>
      <c r="O130" s="71"/>
      <c r="P130" s="197">
        <f t="shared" si="1"/>
        <v>0</v>
      </c>
      <c r="Q130" s="197">
        <v>3E-05</v>
      </c>
      <c r="R130" s="197">
        <f t="shared" si="2"/>
        <v>0.00021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190</v>
      </c>
      <c r="AT130" s="199" t="s">
        <v>276</v>
      </c>
      <c r="AU130" s="199" t="s">
        <v>87</v>
      </c>
      <c r="AY130" s="17" t="s">
        <v>135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85</v>
      </c>
      <c r="BK130" s="200">
        <f t="shared" si="9"/>
        <v>0</v>
      </c>
      <c r="BL130" s="17" t="s">
        <v>141</v>
      </c>
      <c r="BM130" s="199" t="s">
        <v>178</v>
      </c>
    </row>
    <row r="131" spans="1:65" s="2" customFormat="1" ht="14.4" customHeight="1">
      <c r="A131" s="34"/>
      <c r="B131" s="35"/>
      <c r="C131" s="187" t="s">
        <v>190</v>
      </c>
      <c r="D131" s="187" t="s">
        <v>137</v>
      </c>
      <c r="E131" s="188" t="s">
        <v>534</v>
      </c>
      <c r="F131" s="189" t="s">
        <v>535</v>
      </c>
      <c r="G131" s="190" t="s">
        <v>293</v>
      </c>
      <c r="H131" s="191">
        <v>5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42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141</v>
      </c>
      <c r="AT131" s="199" t="s">
        <v>137</v>
      </c>
      <c r="AU131" s="199" t="s">
        <v>87</v>
      </c>
      <c r="AY131" s="17" t="s">
        <v>135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85</v>
      </c>
      <c r="BK131" s="200">
        <f t="shared" si="9"/>
        <v>0</v>
      </c>
      <c r="BL131" s="17" t="s">
        <v>141</v>
      </c>
      <c r="BM131" s="199" t="s">
        <v>190</v>
      </c>
    </row>
    <row r="132" spans="1:65" s="2" customFormat="1" ht="24.15" customHeight="1">
      <c r="A132" s="34"/>
      <c r="B132" s="35"/>
      <c r="C132" s="238" t="s">
        <v>200</v>
      </c>
      <c r="D132" s="238" t="s">
        <v>276</v>
      </c>
      <c r="E132" s="239" t="s">
        <v>536</v>
      </c>
      <c r="F132" s="240" t="s">
        <v>537</v>
      </c>
      <c r="G132" s="241" t="s">
        <v>293</v>
      </c>
      <c r="H132" s="242">
        <v>5</v>
      </c>
      <c r="I132" s="243"/>
      <c r="J132" s="244">
        <f t="shared" si="0"/>
        <v>0</v>
      </c>
      <c r="K132" s="245"/>
      <c r="L132" s="246"/>
      <c r="M132" s="247" t="s">
        <v>1</v>
      </c>
      <c r="N132" s="248" t="s">
        <v>42</v>
      </c>
      <c r="O132" s="71"/>
      <c r="P132" s="197">
        <f t="shared" si="1"/>
        <v>0</v>
      </c>
      <c r="Q132" s="197">
        <v>0.0075</v>
      </c>
      <c r="R132" s="197">
        <f t="shared" si="2"/>
        <v>0.0375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190</v>
      </c>
      <c r="AT132" s="199" t="s">
        <v>276</v>
      </c>
      <c r="AU132" s="199" t="s">
        <v>87</v>
      </c>
      <c r="AY132" s="17" t="s">
        <v>135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85</v>
      </c>
      <c r="BK132" s="200">
        <f t="shared" si="9"/>
        <v>0</v>
      </c>
      <c r="BL132" s="17" t="s">
        <v>141</v>
      </c>
      <c r="BM132" s="199" t="s">
        <v>200</v>
      </c>
    </row>
    <row r="133" spans="1:65" s="2" customFormat="1" ht="24.15" customHeight="1">
      <c r="A133" s="34"/>
      <c r="B133" s="35"/>
      <c r="C133" s="187" t="s">
        <v>208</v>
      </c>
      <c r="D133" s="187" t="s">
        <v>137</v>
      </c>
      <c r="E133" s="188" t="s">
        <v>538</v>
      </c>
      <c r="F133" s="189" t="s">
        <v>539</v>
      </c>
      <c r="G133" s="190" t="s">
        <v>293</v>
      </c>
      <c r="H133" s="191">
        <v>5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42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87</v>
      </c>
      <c r="AY133" s="17" t="s">
        <v>135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85</v>
      </c>
      <c r="BK133" s="200">
        <f t="shared" si="9"/>
        <v>0</v>
      </c>
      <c r="BL133" s="17" t="s">
        <v>141</v>
      </c>
      <c r="BM133" s="199" t="s">
        <v>208</v>
      </c>
    </row>
    <row r="134" spans="1:65" s="2" customFormat="1" ht="14.4" customHeight="1">
      <c r="A134" s="34"/>
      <c r="B134" s="35"/>
      <c r="C134" s="238" t="s">
        <v>215</v>
      </c>
      <c r="D134" s="238" t="s">
        <v>276</v>
      </c>
      <c r="E134" s="239" t="s">
        <v>540</v>
      </c>
      <c r="F134" s="240" t="s">
        <v>541</v>
      </c>
      <c r="G134" s="241" t="s">
        <v>293</v>
      </c>
      <c r="H134" s="242">
        <v>5</v>
      </c>
      <c r="I134" s="243"/>
      <c r="J134" s="244">
        <f t="shared" si="0"/>
        <v>0</v>
      </c>
      <c r="K134" s="245"/>
      <c r="L134" s="246"/>
      <c r="M134" s="247" t="s">
        <v>1</v>
      </c>
      <c r="N134" s="248" t="s">
        <v>42</v>
      </c>
      <c r="O134" s="71"/>
      <c r="P134" s="197">
        <f t="shared" si="1"/>
        <v>0</v>
      </c>
      <c r="Q134" s="197">
        <v>0.079</v>
      </c>
      <c r="R134" s="197">
        <f t="shared" si="2"/>
        <v>0.395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190</v>
      </c>
      <c r="AT134" s="199" t="s">
        <v>276</v>
      </c>
      <c r="AU134" s="199" t="s">
        <v>87</v>
      </c>
      <c r="AY134" s="17" t="s">
        <v>135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85</v>
      </c>
      <c r="BK134" s="200">
        <f t="shared" si="9"/>
        <v>0</v>
      </c>
      <c r="BL134" s="17" t="s">
        <v>141</v>
      </c>
      <c r="BM134" s="199" t="s">
        <v>215</v>
      </c>
    </row>
    <row r="135" spans="1:65" s="2" customFormat="1" ht="14.4" customHeight="1">
      <c r="A135" s="34"/>
      <c r="B135" s="35"/>
      <c r="C135" s="238" t="s">
        <v>222</v>
      </c>
      <c r="D135" s="238" t="s">
        <v>276</v>
      </c>
      <c r="E135" s="239" t="s">
        <v>542</v>
      </c>
      <c r="F135" s="240" t="s">
        <v>543</v>
      </c>
      <c r="G135" s="241" t="s">
        <v>293</v>
      </c>
      <c r="H135" s="242">
        <v>5</v>
      </c>
      <c r="I135" s="243"/>
      <c r="J135" s="244">
        <f t="shared" si="0"/>
        <v>0</v>
      </c>
      <c r="K135" s="245"/>
      <c r="L135" s="246"/>
      <c r="M135" s="247" t="s">
        <v>1</v>
      </c>
      <c r="N135" s="248" t="s">
        <v>42</v>
      </c>
      <c r="O135" s="71"/>
      <c r="P135" s="197">
        <f t="shared" si="1"/>
        <v>0</v>
      </c>
      <c r="Q135" s="197">
        <v>0.079</v>
      </c>
      <c r="R135" s="197">
        <f t="shared" si="2"/>
        <v>0.395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190</v>
      </c>
      <c r="AT135" s="199" t="s">
        <v>276</v>
      </c>
      <c r="AU135" s="199" t="s">
        <v>87</v>
      </c>
      <c r="AY135" s="17" t="s">
        <v>135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85</v>
      </c>
      <c r="BK135" s="200">
        <f t="shared" si="9"/>
        <v>0</v>
      </c>
      <c r="BL135" s="17" t="s">
        <v>141</v>
      </c>
      <c r="BM135" s="199" t="s">
        <v>222</v>
      </c>
    </row>
    <row r="136" spans="1:65" s="2" customFormat="1" ht="14.4" customHeight="1">
      <c r="A136" s="34"/>
      <c r="B136" s="35"/>
      <c r="C136" s="187" t="s">
        <v>234</v>
      </c>
      <c r="D136" s="187" t="s">
        <v>137</v>
      </c>
      <c r="E136" s="188" t="s">
        <v>544</v>
      </c>
      <c r="F136" s="189" t="s">
        <v>545</v>
      </c>
      <c r="G136" s="190" t="s">
        <v>293</v>
      </c>
      <c r="H136" s="191">
        <v>2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42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87</v>
      </c>
      <c r="AY136" s="17" t="s">
        <v>135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85</v>
      </c>
      <c r="BK136" s="200">
        <f t="shared" si="9"/>
        <v>0</v>
      </c>
      <c r="BL136" s="17" t="s">
        <v>141</v>
      </c>
      <c r="BM136" s="199" t="s">
        <v>234</v>
      </c>
    </row>
    <row r="137" spans="1:65" s="2" customFormat="1" ht="24.15" customHeight="1">
      <c r="A137" s="34"/>
      <c r="B137" s="35"/>
      <c r="C137" s="238" t="s">
        <v>238</v>
      </c>
      <c r="D137" s="238" t="s">
        <v>276</v>
      </c>
      <c r="E137" s="239" t="s">
        <v>546</v>
      </c>
      <c r="F137" s="240" t="s">
        <v>547</v>
      </c>
      <c r="G137" s="241" t="s">
        <v>293</v>
      </c>
      <c r="H137" s="242">
        <v>2</v>
      </c>
      <c r="I137" s="243"/>
      <c r="J137" s="244">
        <f t="shared" si="0"/>
        <v>0</v>
      </c>
      <c r="K137" s="245"/>
      <c r="L137" s="246"/>
      <c r="M137" s="247" t="s">
        <v>1</v>
      </c>
      <c r="N137" s="248" t="s">
        <v>42</v>
      </c>
      <c r="O137" s="71"/>
      <c r="P137" s="197">
        <f t="shared" si="1"/>
        <v>0</v>
      </c>
      <c r="Q137" s="197">
        <v>0.00038</v>
      </c>
      <c r="R137" s="197">
        <f t="shared" si="2"/>
        <v>0.00076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190</v>
      </c>
      <c r="AT137" s="199" t="s">
        <v>276</v>
      </c>
      <c r="AU137" s="199" t="s">
        <v>87</v>
      </c>
      <c r="AY137" s="17" t="s">
        <v>135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85</v>
      </c>
      <c r="BK137" s="200">
        <f t="shared" si="9"/>
        <v>0</v>
      </c>
      <c r="BL137" s="17" t="s">
        <v>141</v>
      </c>
      <c r="BM137" s="199" t="s">
        <v>238</v>
      </c>
    </row>
    <row r="138" spans="1:65" s="2" customFormat="1" ht="24.15" customHeight="1">
      <c r="A138" s="34"/>
      <c r="B138" s="35"/>
      <c r="C138" s="238" t="s">
        <v>8</v>
      </c>
      <c r="D138" s="238" t="s">
        <v>276</v>
      </c>
      <c r="E138" s="239" t="s">
        <v>548</v>
      </c>
      <c r="F138" s="240" t="s">
        <v>549</v>
      </c>
      <c r="G138" s="241" t="s">
        <v>293</v>
      </c>
      <c r="H138" s="242">
        <v>2</v>
      </c>
      <c r="I138" s="243"/>
      <c r="J138" s="244">
        <f t="shared" si="0"/>
        <v>0</v>
      </c>
      <c r="K138" s="245"/>
      <c r="L138" s="246"/>
      <c r="M138" s="247" t="s">
        <v>1</v>
      </c>
      <c r="N138" s="248" t="s">
        <v>42</v>
      </c>
      <c r="O138" s="71"/>
      <c r="P138" s="197">
        <f t="shared" si="1"/>
        <v>0</v>
      </c>
      <c r="Q138" s="197">
        <v>0.00038</v>
      </c>
      <c r="R138" s="197">
        <f t="shared" si="2"/>
        <v>0.00076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190</v>
      </c>
      <c r="AT138" s="199" t="s">
        <v>276</v>
      </c>
      <c r="AU138" s="199" t="s">
        <v>87</v>
      </c>
      <c r="AY138" s="17" t="s">
        <v>135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85</v>
      </c>
      <c r="BK138" s="200">
        <f t="shared" si="9"/>
        <v>0</v>
      </c>
      <c r="BL138" s="17" t="s">
        <v>141</v>
      </c>
      <c r="BM138" s="199" t="s">
        <v>8</v>
      </c>
    </row>
    <row r="139" spans="1:65" s="2" customFormat="1" ht="24.15" customHeight="1">
      <c r="A139" s="34"/>
      <c r="B139" s="35"/>
      <c r="C139" s="187" t="s">
        <v>246</v>
      </c>
      <c r="D139" s="187" t="s">
        <v>137</v>
      </c>
      <c r="E139" s="188" t="s">
        <v>550</v>
      </c>
      <c r="F139" s="189" t="s">
        <v>551</v>
      </c>
      <c r="G139" s="190" t="s">
        <v>293</v>
      </c>
      <c r="H139" s="191">
        <v>5</v>
      </c>
      <c r="I139" s="192"/>
      <c r="J139" s="193">
        <f t="shared" si="0"/>
        <v>0</v>
      </c>
      <c r="K139" s="194"/>
      <c r="L139" s="39"/>
      <c r="M139" s="195" t="s">
        <v>1</v>
      </c>
      <c r="N139" s="196" t="s">
        <v>42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87</v>
      </c>
      <c r="AY139" s="17" t="s">
        <v>135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85</v>
      </c>
      <c r="BK139" s="200">
        <f t="shared" si="9"/>
        <v>0</v>
      </c>
      <c r="BL139" s="17" t="s">
        <v>141</v>
      </c>
      <c r="BM139" s="199" t="s">
        <v>246</v>
      </c>
    </row>
    <row r="140" spans="1:65" s="2" customFormat="1" ht="14.4" customHeight="1">
      <c r="A140" s="34"/>
      <c r="B140" s="35"/>
      <c r="C140" s="238" t="s">
        <v>250</v>
      </c>
      <c r="D140" s="238" t="s">
        <v>276</v>
      </c>
      <c r="E140" s="239" t="s">
        <v>552</v>
      </c>
      <c r="F140" s="240" t="s">
        <v>553</v>
      </c>
      <c r="G140" s="241" t="s">
        <v>293</v>
      </c>
      <c r="H140" s="242">
        <v>5</v>
      </c>
      <c r="I140" s="243"/>
      <c r="J140" s="244">
        <f t="shared" si="0"/>
        <v>0</v>
      </c>
      <c r="K140" s="245"/>
      <c r="L140" s="246"/>
      <c r="M140" s="247" t="s">
        <v>1</v>
      </c>
      <c r="N140" s="248" t="s">
        <v>42</v>
      </c>
      <c r="O140" s="71"/>
      <c r="P140" s="197">
        <f t="shared" si="1"/>
        <v>0</v>
      </c>
      <c r="Q140" s="197">
        <v>0.018</v>
      </c>
      <c r="R140" s="197">
        <f t="shared" si="2"/>
        <v>0.09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190</v>
      </c>
      <c r="AT140" s="199" t="s">
        <v>276</v>
      </c>
      <c r="AU140" s="199" t="s">
        <v>87</v>
      </c>
      <c r="AY140" s="17" t="s">
        <v>135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85</v>
      </c>
      <c r="BK140" s="200">
        <f t="shared" si="9"/>
        <v>0</v>
      </c>
      <c r="BL140" s="17" t="s">
        <v>141</v>
      </c>
      <c r="BM140" s="199" t="s">
        <v>250</v>
      </c>
    </row>
    <row r="141" spans="1:65" s="2" customFormat="1" ht="14.4" customHeight="1">
      <c r="A141" s="34"/>
      <c r="B141" s="35"/>
      <c r="C141" s="187" t="s">
        <v>256</v>
      </c>
      <c r="D141" s="187" t="s">
        <v>137</v>
      </c>
      <c r="E141" s="188" t="s">
        <v>554</v>
      </c>
      <c r="F141" s="189" t="s">
        <v>555</v>
      </c>
      <c r="G141" s="190" t="s">
        <v>293</v>
      </c>
      <c r="H141" s="191">
        <v>7</v>
      </c>
      <c r="I141" s="192"/>
      <c r="J141" s="193">
        <f t="shared" si="0"/>
        <v>0</v>
      </c>
      <c r="K141" s="194"/>
      <c r="L141" s="39"/>
      <c r="M141" s="195" t="s">
        <v>1</v>
      </c>
      <c r="N141" s="196" t="s">
        <v>42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141</v>
      </c>
      <c r="AT141" s="199" t="s">
        <v>137</v>
      </c>
      <c r="AU141" s="199" t="s">
        <v>87</v>
      </c>
      <c r="AY141" s="17" t="s">
        <v>135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85</v>
      </c>
      <c r="BK141" s="200">
        <f t="shared" si="9"/>
        <v>0</v>
      </c>
      <c r="BL141" s="17" t="s">
        <v>141</v>
      </c>
      <c r="BM141" s="199" t="s">
        <v>256</v>
      </c>
    </row>
    <row r="142" spans="1:65" s="2" customFormat="1" ht="24.15" customHeight="1">
      <c r="A142" s="34"/>
      <c r="B142" s="35"/>
      <c r="C142" s="238" t="s">
        <v>265</v>
      </c>
      <c r="D142" s="238" t="s">
        <v>276</v>
      </c>
      <c r="E142" s="239" t="s">
        <v>556</v>
      </c>
      <c r="F142" s="240" t="s">
        <v>557</v>
      </c>
      <c r="G142" s="241" t="s">
        <v>293</v>
      </c>
      <c r="H142" s="242">
        <v>7</v>
      </c>
      <c r="I142" s="243"/>
      <c r="J142" s="244">
        <f t="shared" si="0"/>
        <v>0</v>
      </c>
      <c r="K142" s="245"/>
      <c r="L142" s="246"/>
      <c r="M142" s="247" t="s">
        <v>1</v>
      </c>
      <c r="N142" s="248" t="s">
        <v>42</v>
      </c>
      <c r="O142" s="71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190</v>
      </c>
      <c r="AT142" s="199" t="s">
        <v>276</v>
      </c>
      <c r="AU142" s="199" t="s">
        <v>87</v>
      </c>
      <c r="AY142" s="17" t="s">
        <v>135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85</v>
      </c>
      <c r="BK142" s="200">
        <f t="shared" si="9"/>
        <v>0</v>
      </c>
      <c r="BL142" s="17" t="s">
        <v>141</v>
      </c>
      <c r="BM142" s="199" t="s">
        <v>265</v>
      </c>
    </row>
    <row r="143" spans="1:65" s="2" customFormat="1" ht="37.8" customHeight="1">
      <c r="A143" s="34"/>
      <c r="B143" s="35"/>
      <c r="C143" s="187" t="s">
        <v>271</v>
      </c>
      <c r="D143" s="187" t="s">
        <v>137</v>
      </c>
      <c r="E143" s="188" t="s">
        <v>558</v>
      </c>
      <c r="F143" s="189" t="s">
        <v>559</v>
      </c>
      <c r="G143" s="190" t="s">
        <v>193</v>
      </c>
      <c r="H143" s="191">
        <v>148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42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87</v>
      </c>
      <c r="AY143" s="17" t="s">
        <v>135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85</v>
      </c>
      <c r="BK143" s="200">
        <f t="shared" si="9"/>
        <v>0</v>
      </c>
      <c r="BL143" s="17" t="s">
        <v>141</v>
      </c>
      <c r="BM143" s="199" t="s">
        <v>271</v>
      </c>
    </row>
    <row r="144" spans="1:65" s="2" customFormat="1" ht="14.4" customHeight="1">
      <c r="A144" s="34"/>
      <c r="B144" s="35"/>
      <c r="C144" s="238" t="s">
        <v>7</v>
      </c>
      <c r="D144" s="238" t="s">
        <v>276</v>
      </c>
      <c r="E144" s="239" t="s">
        <v>560</v>
      </c>
      <c r="F144" s="240" t="s">
        <v>561</v>
      </c>
      <c r="G144" s="241" t="s">
        <v>279</v>
      </c>
      <c r="H144" s="242">
        <v>146.387</v>
      </c>
      <c r="I144" s="243"/>
      <c r="J144" s="244">
        <f t="shared" si="0"/>
        <v>0</v>
      </c>
      <c r="K144" s="245"/>
      <c r="L144" s="246"/>
      <c r="M144" s="247" t="s">
        <v>1</v>
      </c>
      <c r="N144" s="248" t="s">
        <v>42</v>
      </c>
      <c r="O144" s="71"/>
      <c r="P144" s="197">
        <f t="shared" si="1"/>
        <v>0</v>
      </c>
      <c r="Q144" s="197">
        <v>0.001</v>
      </c>
      <c r="R144" s="197">
        <f t="shared" si="2"/>
        <v>0.14638700000000002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190</v>
      </c>
      <c r="AT144" s="199" t="s">
        <v>276</v>
      </c>
      <c r="AU144" s="199" t="s">
        <v>87</v>
      </c>
      <c r="AY144" s="17" t="s">
        <v>135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85</v>
      </c>
      <c r="BK144" s="200">
        <f t="shared" si="9"/>
        <v>0</v>
      </c>
      <c r="BL144" s="17" t="s">
        <v>141</v>
      </c>
      <c r="BM144" s="199" t="s">
        <v>7</v>
      </c>
    </row>
    <row r="145" spans="1:65" s="2" customFormat="1" ht="24.15" customHeight="1">
      <c r="A145" s="34"/>
      <c r="B145" s="35"/>
      <c r="C145" s="187" t="s">
        <v>283</v>
      </c>
      <c r="D145" s="187" t="s">
        <v>137</v>
      </c>
      <c r="E145" s="188" t="s">
        <v>562</v>
      </c>
      <c r="F145" s="189" t="s">
        <v>563</v>
      </c>
      <c r="G145" s="190" t="s">
        <v>193</v>
      </c>
      <c r="H145" s="191">
        <v>35</v>
      </c>
      <c r="I145" s="192"/>
      <c r="J145" s="193">
        <f t="shared" si="0"/>
        <v>0</v>
      </c>
      <c r="K145" s="194"/>
      <c r="L145" s="39"/>
      <c r="M145" s="195" t="s">
        <v>1</v>
      </c>
      <c r="N145" s="196" t="s">
        <v>42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141</v>
      </c>
      <c r="AT145" s="199" t="s">
        <v>137</v>
      </c>
      <c r="AU145" s="199" t="s">
        <v>87</v>
      </c>
      <c r="AY145" s="17" t="s">
        <v>135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85</v>
      </c>
      <c r="BK145" s="200">
        <f t="shared" si="9"/>
        <v>0</v>
      </c>
      <c r="BL145" s="17" t="s">
        <v>141</v>
      </c>
      <c r="BM145" s="199" t="s">
        <v>283</v>
      </c>
    </row>
    <row r="146" spans="1:65" s="2" customFormat="1" ht="14.4" customHeight="1">
      <c r="A146" s="34"/>
      <c r="B146" s="35"/>
      <c r="C146" s="238" t="s">
        <v>290</v>
      </c>
      <c r="D146" s="238" t="s">
        <v>276</v>
      </c>
      <c r="E146" s="239" t="s">
        <v>564</v>
      </c>
      <c r="F146" s="240" t="s">
        <v>565</v>
      </c>
      <c r="G146" s="241" t="s">
        <v>279</v>
      </c>
      <c r="H146" s="242">
        <v>0.191</v>
      </c>
      <c r="I146" s="243"/>
      <c r="J146" s="244">
        <f t="shared" si="0"/>
        <v>0</v>
      </c>
      <c r="K146" s="245"/>
      <c r="L146" s="246"/>
      <c r="M146" s="247" t="s">
        <v>1</v>
      </c>
      <c r="N146" s="248" t="s">
        <v>42</v>
      </c>
      <c r="O146" s="71"/>
      <c r="P146" s="197">
        <f t="shared" si="1"/>
        <v>0</v>
      </c>
      <c r="Q146" s="197">
        <v>0.001</v>
      </c>
      <c r="R146" s="197">
        <f t="shared" si="2"/>
        <v>0.000191</v>
      </c>
      <c r="S146" s="197">
        <v>0</v>
      </c>
      <c r="T146" s="198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190</v>
      </c>
      <c r="AT146" s="199" t="s">
        <v>276</v>
      </c>
      <c r="AU146" s="199" t="s">
        <v>87</v>
      </c>
      <c r="AY146" s="17" t="s">
        <v>135</v>
      </c>
      <c r="BE146" s="200">
        <f t="shared" si="4"/>
        <v>0</v>
      </c>
      <c r="BF146" s="200">
        <f t="shared" si="5"/>
        <v>0</v>
      </c>
      <c r="BG146" s="200">
        <f t="shared" si="6"/>
        <v>0</v>
      </c>
      <c r="BH146" s="200">
        <f t="shared" si="7"/>
        <v>0</v>
      </c>
      <c r="BI146" s="200">
        <f t="shared" si="8"/>
        <v>0</v>
      </c>
      <c r="BJ146" s="17" t="s">
        <v>85</v>
      </c>
      <c r="BK146" s="200">
        <f t="shared" si="9"/>
        <v>0</v>
      </c>
      <c r="BL146" s="17" t="s">
        <v>141</v>
      </c>
      <c r="BM146" s="199" t="s">
        <v>290</v>
      </c>
    </row>
    <row r="147" spans="1:65" s="2" customFormat="1" ht="24.15" customHeight="1">
      <c r="A147" s="34"/>
      <c r="B147" s="35"/>
      <c r="C147" s="187" t="s">
        <v>296</v>
      </c>
      <c r="D147" s="187" t="s">
        <v>137</v>
      </c>
      <c r="E147" s="188" t="s">
        <v>566</v>
      </c>
      <c r="F147" s="189" t="s">
        <v>567</v>
      </c>
      <c r="G147" s="190" t="s">
        <v>293</v>
      </c>
      <c r="H147" s="191">
        <v>14</v>
      </c>
      <c r="I147" s="192"/>
      <c r="J147" s="193">
        <f t="shared" si="0"/>
        <v>0</v>
      </c>
      <c r="K147" s="194"/>
      <c r="L147" s="39"/>
      <c r="M147" s="195" t="s">
        <v>1</v>
      </c>
      <c r="N147" s="196" t="s">
        <v>42</v>
      </c>
      <c r="O147" s="71"/>
      <c r="P147" s="197">
        <f t="shared" si="1"/>
        <v>0</v>
      </c>
      <c r="Q147" s="197">
        <v>0</v>
      </c>
      <c r="R147" s="197">
        <f t="shared" si="2"/>
        <v>0</v>
      </c>
      <c r="S147" s="197">
        <v>0</v>
      </c>
      <c r="T147" s="198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141</v>
      </c>
      <c r="AT147" s="199" t="s">
        <v>137</v>
      </c>
      <c r="AU147" s="199" t="s">
        <v>87</v>
      </c>
      <c r="AY147" s="17" t="s">
        <v>135</v>
      </c>
      <c r="BE147" s="200">
        <f t="shared" si="4"/>
        <v>0</v>
      </c>
      <c r="BF147" s="200">
        <f t="shared" si="5"/>
        <v>0</v>
      </c>
      <c r="BG147" s="200">
        <f t="shared" si="6"/>
        <v>0</v>
      </c>
      <c r="BH147" s="200">
        <f t="shared" si="7"/>
        <v>0</v>
      </c>
      <c r="BI147" s="200">
        <f t="shared" si="8"/>
        <v>0</v>
      </c>
      <c r="BJ147" s="17" t="s">
        <v>85</v>
      </c>
      <c r="BK147" s="200">
        <f t="shared" si="9"/>
        <v>0</v>
      </c>
      <c r="BL147" s="17" t="s">
        <v>141</v>
      </c>
      <c r="BM147" s="199" t="s">
        <v>296</v>
      </c>
    </row>
    <row r="148" spans="1:65" s="2" customFormat="1" ht="24.15" customHeight="1">
      <c r="A148" s="34"/>
      <c r="B148" s="35"/>
      <c r="C148" s="238" t="s">
        <v>302</v>
      </c>
      <c r="D148" s="238" t="s">
        <v>276</v>
      </c>
      <c r="E148" s="239" t="s">
        <v>568</v>
      </c>
      <c r="F148" s="240" t="s">
        <v>569</v>
      </c>
      <c r="G148" s="241" t="s">
        <v>293</v>
      </c>
      <c r="H148" s="242">
        <v>14</v>
      </c>
      <c r="I148" s="243"/>
      <c r="J148" s="244">
        <f t="shared" si="0"/>
        <v>0</v>
      </c>
      <c r="K148" s="245"/>
      <c r="L148" s="246"/>
      <c r="M148" s="247" t="s">
        <v>1</v>
      </c>
      <c r="N148" s="248" t="s">
        <v>42</v>
      </c>
      <c r="O148" s="71"/>
      <c r="P148" s="197">
        <f t="shared" si="1"/>
        <v>0</v>
      </c>
      <c r="Q148" s="197">
        <v>0.0007</v>
      </c>
      <c r="R148" s="197">
        <f t="shared" si="2"/>
        <v>0.0098</v>
      </c>
      <c r="S148" s="197">
        <v>0</v>
      </c>
      <c r="T148" s="198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190</v>
      </c>
      <c r="AT148" s="199" t="s">
        <v>276</v>
      </c>
      <c r="AU148" s="199" t="s">
        <v>87</v>
      </c>
      <c r="AY148" s="17" t="s">
        <v>135</v>
      </c>
      <c r="BE148" s="200">
        <f t="shared" si="4"/>
        <v>0</v>
      </c>
      <c r="BF148" s="200">
        <f t="shared" si="5"/>
        <v>0</v>
      </c>
      <c r="BG148" s="200">
        <f t="shared" si="6"/>
        <v>0</v>
      </c>
      <c r="BH148" s="200">
        <f t="shared" si="7"/>
        <v>0</v>
      </c>
      <c r="BI148" s="200">
        <f t="shared" si="8"/>
        <v>0</v>
      </c>
      <c r="BJ148" s="17" t="s">
        <v>85</v>
      </c>
      <c r="BK148" s="200">
        <f t="shared" si="9"/>
        <v>0</v>
      </c>
      <c r="BL148" s="17" t="s">
        <v>141</v>
      </c>
      <c r="BM148" s="199" t="s">
        <v>302</v>
      </c>
    </row>
    <row r="149" spans="1:65" s="2" customFormat="1" ht="24.15" customHeight="1">
      <c r="A149" s="34"/>
      <c r="B149" s="35"/>
      <c r="C149" s="187" t="s">
        <v>307</v>
      </c>
      <c r="D149" s="187" t="s">
        <v>137</v>
      </c>
      <c r="E149" s="188" t="s">
        <v>570</v>
      </c>
      <c r="F149" s="189" t="s">
        <v>571</v>
      </c>
      <c r="G149" s="190" t="s">
        <v>293</v>
      </c>
      <c r="H149" s="191">
        <v>13</v>
      </c>
      <c r="I149" s="192"/>
      <c r="J149" s="193">
        <f t="shared" si="0"/>
        <v>0</v>
      </c>
      <c r="K149" s="194"/>
      <c r="L149" s="39"/>
      <c r="M149" s="195" t="s">
        <v>1</v>
      </c>
      <c r="N149" s="196" t="s">
        <v>42</v>
      </c>
      <c r="O149" s="71"/>
      <c r="P149" s="197">
        <f t="shared" si="1"/>
        <v>0</v>
      </c>
      <c r="Q149" s="197">
        <v>0</v>
      </c>
      <c r="R149" s="197">
        <f t="shared" si="2"/>
        <v>0</v>
      </c>
      <c r="S149" s="197">
        <v>0</v>
      </c>
      <c r="T149" s="198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141</v>
      </c>
      <c r="AT149" s="199" t="s">
        <v>137</v>
      </c>
      <c r="AU149" s="199" t="s">
        <v>87</v>
      </c>
      <c r="AY149" s="17" t="s">
        <v>135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17" t="s">
        <v>85</v>
      </c>
      <c r="BK149" s="200">
        <f t="shared" si="9"/>
        <v>0</v>
      </c>
      <c r="BL149" s="17" t="s">
        <v>141</v>
      </c>
      <c r="BM149" s="199" t="s">
        <v>307</v>
      </c>
    </row>
    <row r="150" spans="1:65" s="2" customFormat="1" ht="24.15" customHeight="1">
      <c r="A150" s="34"/>
      <c r="B150" s="35"/>
      <c r="C150" s="238" t="s">
        <v>313</v>
      </c>
      <c r="D150" s="238" t="s">
        <v>276</v>
      </c>
      <c r="E150" s="239" t="s">
        <v>572</v>
      </c>
      <c r="F150" s="240" t="s">
        <v>573</v>
      </c>
      <c r="G150" s="241" t="s">
        <v>293</v>
      </c>
      <c r="H150" s="242">
        <v>6</v>
      </c>
      <c r="I150" s="243"/>
      <c r="J150" s="244">
        <f t="shared" si="0"/>
        <v>0</v>
      </c>
      <c r="K150" s="245"/>
      <c r="L150" s="246"/>
      <c r="M150" s="247" t="s">
        <v>1</v>
      </c>
      <c r="N150" s="248" t="s">
        <v>42</v>
      </c>
      <c r="O150" s="71"/>
      <c r="P150" s="197">
        <f t="shared" si="1"/>
        <v>0</v>
      </c>
      <c r="Q150" s="197">
        <v>0.00026</v>
      </c>
      <c r="R150" s="197">
        <f t="shared" si="2"/>
        <v>0.0015599999999999998</v>
      </c>
      <c r="S150" s="197">
        <v>0</v>
      </c>
      <c r="T150" s="198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190</v>
      </c>
      <c r="AT150" s="199" t="s">
        <v>276</v>
      </c>
      <c r="AU150" s="199" t="s">
        <v>87</v>
      </c>
      <c r="AY150" s="17" t="s">
        <v>135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17" t="s">
        <v>85</v>
      </c>
      <c r="BK150" s="200">
        <f t="shared" si="9"/>
        <v>0</v>
      </c>
      <c r="BL150" s="17" t="s">
        <v>141</v>
      </c>
      <c r="BM150" s="199" t="s">
        <v>313</v>
      </c>
    </row>
    <row r="151" spans="1:65" s="2" customFormat="1" ht="14.4" customHeight="1">
      <c r="A151" s="34"/>
      <c r="B151" s="35"/>
      <c r="C151" s="238" t="s">
        <v>320</v>
      </c>
      <c r="D151" s="238" t="s">
        <v>276</v>
      </c>
      <c r="E151" s="239" t="s">
        <v>574</v>
      </c>
      <c r="F151" s="240" t="s">
        <v>575</v>
      </c>
      <c r="G151" s="241" t="s">
        <v>293</v>
      </c>
      <c r="H151" s="242">
        <v>7</v>
      </c>
      <c r="I151" s="243"/>
      <c r="J151" s="244">
        <f t="shared" si="0"/>
        <v>0</v>
      </c>
      <c r="K151" s="245"/>
      <c r="L151" s="246"/>
      <c r="M151" s="247" t="s">
        <v>1</v>
      </c>
      <c r="N151" s="248" t="s">
        <v>42</v>
      </c>
      <c r="O151" s="71"/>
      <c r="P151" s="197">
        <f t="shared" si="1"/>
        <v>0</v>
      </c>
      <c r="Q151" s="197">
        <v>0.0002</v>
      </c>
      <c r="R151" s="197">
        <f t="shared" si="2"/>
        <v>0.0014</v>
      </c>
      <c r="S151" s="197">
        <v>0</v>
      </c>
      <c r="T151" s="198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190</v>
      </c>
      <c r="AT151" s="199" t="s">
        <v>276</v>
      </c>
      <c r="AU151" s="199" t="s">
        <v>87</v>
      </c>
      <c r="AY151" s="17" t="s">
        <v>135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17" t="s">
        <v>85</v>
      </c>
      <c r="BK151" s="200">
        <f t="shared" si="9"/>
        <v>0</v>
      </c>
      <c r="BL151" s="17" t="s">
        <v>141</v>
      </c>
      <c r="BM151" s="199" t="s">
        <v>320</v>
      </c>
    </row>
    <row r="152" spans="1:65" s="2" customFormat="1" ht="14.4" customHeight="1">
      <c r="A152" s="34"/>
      <c r="B152" s="35"/>
      <c r="C152" s="187" t="s">
        <v>326</v>
      </c>
      <c r="D152" s="187" t="s">
        <v>137</v>
      </c>
      <c r="E152" s="188" t="s">
        <v>576</v>
      </c>
      <c r="F152" s="189" t="s">
        <v>577</v>
      </c>
      <c r="G152" s="190" t="s">
        <v>293</v>
      </c>
      <c r="H152" s="191">
        <v>14</v>
      </c>
      <c r="I152" s="192"/>
      <c r="J152" s="193">
        <f t="shared" si="0"/>
        <v>0</v>
      </c>
      <c r="K152" s="194"/>
      <c r="L152" s="39"/>
      <c r="M152" s="195" t="s">
        <v>1</v>
      </c>
      <c r="N152" s="196" t="s">
        <v>42</v>
      </c>
      <c r="O152" s="71"/>
      <c r="P152" s="197">
        <f t="shared" si="1"/>
        <v>0</v>
      </c>
      <c r="Q152" s="197">
        <v>0</v>
      </c>
      <c r="R152" s="197">
        <f t="shared" si="2"/>
        <v>0</v>
      </c>
      <c r="S152" s="197">
        <v>0</v>
      </c>
      <c r="T152" s="198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141</v>
      </c>
      <c r="AT152" s="199" t="s">
        <v>137</v>
      </c>
      <c r="AU152" s="199" t="s">
        <v>87</v>
      </c>
      <c r="AY152" s="17" t="s">
        <v>135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17" t="s">
        <v>85</v>
      </c>
      <c r="BK152" s="200">
        <f t="shared" si="9"/>
        <v>0</v>
      </c>
      <c r="BL152" s="17" t="s">
        <v>141</v>
      </c>
      <c r="BM152" s="199" t="s">
        <v>326</v>
      </c>
    </row>
    <row r="153" spans="1:65" s="2" customFormat="1" ht="14.4" customHeight="1">
      <c r="A153" s="34"/>
      <c r="B153" s="35"/>
      <c r="C153" s="238" t="s">
        <v>341</v>
      </c>
      <c r="D153" s="238" t="s">
        <v>276</v>
      </c>
      <c r="E153" s="239" t="s">
        <v>578</v>
      </c>
      <c r="F153" s="240" t="s">
        <v>579</v>
      </c>
      <c r="G153" s="241" t="s">
        <v>293</v>
      </c>
      <c r="H153" s="242">
        <v>14</v>
      </c>
      <c r="I153" s="243"/>
      <c r="J153" s="244">
        <f t="shared" si="0"/>
        <v>0</v>
      </c>
      <c r="K153" s="245"/>
      <c r="L153" s="246"/>
      <c r="M153" s="247" t="s">
        <v>1</v>
      </c>
      <c r="N153" s="248" t="s">
        <v>42</v>
      </c>
      <c r="O153" s="71"/>
      <c r="P153" s="197">
        <f t="shared" si="1"/>
        <v>0</v>
      </c>
      <c r="Q153" s="197">
        <v>0</v>
      </c>
      <c r="R153" s="197">
        <f t="shared" si="2"/>
        <v>0</v>
      </c>
      <c r="S153" s="197">
        <v>0</v>
      </c>
      <c r="T153" s="198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190</v>
      </c>
      <c r="AT153" s="199" t="s">
        <v>276</v>
      </c>
      <c r="AU153" s="199" t="s">
        <v>87</v>
      </c>
      <c r="AY153" s="17" t="s">
        <v>135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17" t="s">
        <v>85</v>
      </c>
      <c r="BK153" s="200">
        <f t="shared" si="9"/>
        <v>0</v>
      </c>
      <c r="BL153" s="17" t="s">
        <v>141</v>
      </c>
      <c r="BM153" s="199" t="s">
        <v>341</v>
      </c>
    </row>
    <row r="154" spans="1:65" s="2" customFormat="1" ht="14.4" customHeight="1">
      <c r="A154" s="34"/>
      <c r="B154" s="35"/>
      <c r="C154" s="187" t="s">
        <v>349</v>
      </c>
      <c r="D154" s="187" t="s">
        <v>137</v>
      </c>
      <c r="E154" s="188" t="s">
        <v>580</v>
      </c>
      <c r="F154" s="189" t="s">
        <v>581</v>
      </c>
      <c r="G154" s="190" t="s">
        <v>193</v>
      </c>
      <c r="H154" s="191">
        <v>10.5</v>
      </c>
      <c r="I154" s="192"/>
      <c r="J154" s="193">
        <f t="shared" si="0"/>
        <v>0</v>
      </c>
      <c r="K154" s="194"/>
      <c r="L154" s="39"/>
      <c r="M154" s="195" t="s">
        <v>1</v>
      </c>
      <c r="N154" s="196" t="s">
        <v>42</v>
      </c>
      <c r="O154" s="71"/>
      <c r="P154" s="197">
        <f t="shared" si="1"/>
        <v>0</v>
      </c>
      <c r="Q154" s="197">
        <v>0</v>
      </c>
      <c r="R154" s="197">
        <f t="shared" si="2"/>
        <v>0</v>
      </c>
      <c r="S154" s="197">
        <v>0</v>
      </c>
      <c r="T154" s="198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141</v>
      </c>
      <c r="AT154" s="199" t="s">
        <v>137</v>
      </c>
      <c r="AU154" s="199" t="s">
        <v>87</v>
      </c>
      <c r="AY154" s="17" t="s">
        <v>135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17" t="s">
        <v>85</v>
      </c>
      <c r="BK154" s="200">
        <f t="shared" si="9"/>
        <v>0</v>
      </c>
      <c r="BL154" s="17" t="s">
        <v>141</v>
      </c>
      <c r="BM154" s="199" t="s">
        <v>349</v>
      </c>
    </row>
    <row r="155" spans="1:65" s="2" customFormat="1" ht="14.4" customHeight="1">
      <c r="A155" s="34"/>
      <c r="B155" s="35"/>
      <c r="C155" s="238" t="s">
        <v>354</v>
      </c>
      <c r="D155" s="238" t="s">
        <v>276</v>
      </c>
      <c r="E155" s="239" t="s">
        <v>582</v>
      </c>
      <c r="F155" s="240" t="s">
        <v>583</v>
      </c>
      <c r="G155" s="241" t="s">
        <v>253</v>
      </c>
      <c r="H155" s="242">
        <v>0.008</v>
      </c>
      <c r="I155" s="243"/>
      <c r="J155" s="244">
        <f t="shared" si="0"/>
        <v>0</v>
      </c>
      <c r="K155" s="245"/>
      <c r="L155" s="246"/>
      <c r="M155" s="247" t="s">
        <v>1</v>
      </c>
      <c r="N155" s="248" t="s">
        <v>42</v>
      </c>
      <c r="O155" s="71"/>
      <c r="P155" s="197">
        <f t="shared" si="1"/>
        <v>0</v>
      </c>
      <c r="Q155" s="197">
        <v>1</v>
      </c>
      <c r="R155" s="197">
        <f t="shared" si="2"/>
        <v>0.008</v>
      </c>
      <c r="S155" s="197">
        <v>0</v>
      </c>
      <c r="T155" s="198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190</v>
      </c>
      <c r="AT155" s="199" t="s">
        <v>276</v>
      </c>
      <c r="AU155" s="199" t="s">
        <v>87</v>
      </c>
      <c r="AY155" s="17" t="s">
        <v>135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17" t="s">
        <v>85</v>
      </c>
      <c r="BK155" s="200">
        <f t="shared" si="9"/>
        <v>0</v>
      </c>
      <c r="BL155" s="17" t="s">
        <v>141</v>
      </c>
      <c r="BM155" s="199" t="s">
        <v>354</v>
      </c>
    </row>
    <row r="156" spans="1:65" s="2" customFormat="1" ht="14.4" customHeight="1">
      <c r="A156" s="34"/>
      <c r="B156" s="35"/>
      <c r="C156" s="187" t="s">
        <v>360</v>
      </c>
      <c r="D156" s="187" t="s">
        <v>137</v>
      </c>
      <c r="E156" s="188" t="s">
        <v>584</v>
      </c>
      <c r="F156" s="189" t="s">
        <v>585</v>
      </c>
      <c r="G156" s="190" t="s">
        <v>293</v>
      </c>
      <c r="H156" s="191">
        <v>7</v>
      </c>
      <c r="I156" s="192"/>
      <c r="J156" s="193">
        <f t="shared" si="0"/>
        <v>0</v>
      </c>
      <c r="K156" s="194"/>
      <c r="L156" s="39"/>
      <c r="M156" s="195" t="s">
        <v>1</v>
      </c>
      <c r="N156" s="196" t="s">
        <v>42</v>
      </c>
      <c r="O156" s="71"/>
      <c r="P156" s="197">
        <f t="shared" si="1"/>
        <v>0</v>
      </c>
      <c r="Q156" s="197">
        <v>0</v>
      </c>
      <c r="R156" s="197">
        <f t="shared" si="2"/>
        <v>0</v>
      </c>
      <c r="S156" s="197">
        <v>0</v>
      </c>
      <c r="T156" s="198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141</v>
      </c>
      <c r="AT156" s="199" t="s">
        <v>137</v>
      </c>
      <c r="AU156" s="199" t="s">
        <v>87</v>
      </c>
      <c r="AY156" s="17" t="s">
        <v>135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17" t="s">
        <v>85</v>
      </c>
      <c r="BK156" s="200">
        <f t="shared" si="9"/>
        <v>0</v>
      </c>
      <c r="BL156" s="17" t="s">
        <v>141</v>
      </c>
      <c r="BM156" s="199" t="s">
        <v>360</v>
      </c>
    </row>
    <row r="157" spans="1:65" s="2" customFormat="1" ht="24.15" customHeight="1">
      <c r="A157" s="34"/>
      <c r="B157" s="35"/>
      <c r="C157" s="187" t="s">
        <v>364</v>
      </c>
      <c r="D157" s="187" t="s">
        <v>137</v>
      </c>
      <c r="E157" s="188" t="s">
        <v>586</v>
      </c>
      <c r="F157" s="189" t="s">
        <v>587</v>
      </c>
      <c r="G157" s="190" t="s">
        <v>193</v>
      </c>
      <c r="H157" s="191">
        <v>70</v>
      </c>
      <c r="I157" s="192"/>
      <c r="J157" s="193">
        <f t="shared" si="0"/>
        <v>0</v>
      </c>
      <c r="K157" s="194"/>
      <c r="L157" s="39"/>
      <c r="M157" s="195" t="s">
        <v>1</v>
      </c>
      <c r="N157" s="196" t="s">
        <v>42</v>
      </c>
      <c r="O157" s="71"/>
      <c r="P157" s="197">
        <f t="shared" si="1"/>
        <v>0</v>
      </c>
      <c r="Q157" s="197">
        <v>0</v>
      </c>
      <c r="R157" s="197">
        <f t="shared" si="2"/>
        <v>0</v>
      </c>
      <c r="S157" s="197">
        <v>0</v>
      </c>
      <c r="T157" s="198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141</v>
      </c>
      <c r="AT157" s="199" t="s">
        <v>137</v>
      </c>
      <c r="AU157" s="199" t="s">
        <v>87</v>
      </c>
      <c r="AY157" s="17" t="s">
        <v>135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17" t="s">
        <v>85</v>
      </c>
      <c r="BK157" s="200">
        <f t="shared" si="9"/>
        <v>0</v>
      </c>
      <c r="BL157" s="17" t="s">
        <v>141</v>
      </c>
      <c r="BM157" s="199" t="s">
        <v>364</v>
      </c>
    </row>
    <row r="158" spans="1:65" s="2" customFormat="1" ht="14.4" customHeight="1">
      <c r="A158" s="34"/>
      <c r="B158" s="35"/>
      <c r="C158" s="238" t="s">
        <v>376</v>
      </c>
      <c r="D158" s="238" t="s">
        <v>276</v>
      </c>
      <c r="E158" s="239" t="s">
        <v>588</v>
      </c>
      <c r="F158" s="240" t="s">
        <v>589</v>
      </c>
      <c r="G158" s="241" t="s">
        <v>193</v>
      </c>
      <c r="H158" s="242">
        <v>80.5</v>
      </c>
      <c r="I158" s="243"/>
      <c r="J158" s="244">
        <f t="shared" si="0"/>
        <v>0</v>
      </c>
      <c r="K158" s="245"/>
      <c r="L158" s="246"/>
      <c r="M158" s="247" t="s">
        <v>1</v>
      </c>
      <c r="N158" s="248" t="s">
        <v>42</v>
      </c>
      <c r="O158" s="71"/>
      <c r="P158" s="197">
        <f t="shared" si="1"/>
        <v>0</v>
      </c>
      <c r="Q158" s="197">
        <v>0.00017</v>
      </c>
      <c r="R158" s="197">
        <f t="shared" si="2"/>
        <v>0.013685000000000001</v>
      </c>
      <c r="S158" s="197">
        <v>0</v>
      </c>
      <c r="T158" s="198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190</v>
      </c>
      <c r="AT158" s="199" t="s">
        <v>276</v>
      </c>
      <c r="AU158" s="199" t="s">
        <v>87</v>
      </c>
      <c r="AY158" s="17" t="s">
        <v>135</v>
      </c>
      <c r="BE158" s="200">
        <f t="shared" si="4"/>
        <v>0</v>
      </c>
      <c r="BF158" s="200">
        <f t="shared" si="5"/>
        <v>0</v>
      </c>
      <c r="BG158" s="200">
        <f t="shared" si="6"/>
        <v>0</v>
      </c>
      <c r="BH158" s="200">
        <f t="shared" si="7"/>
        <v>0</v>
      </c>
      <c r="BI158" s="200">
        <f t="shared" si="8"/>
        <v>0</v>
      </c>
      <c r="BJ158" s="17" t="s">
        <v>85</v>
      </c>
      <c r="BK158" s="200">
        <f t="shared" si="9"/>
        <v>0</v>
      </c>
      <c r="BL158" s="17" t="s">
        <v>141</v>
      </c>
      <c r="BM158" s="199" t="s">
        <v>376</v>
      </c>
    </row>
    <row r="159" spans="1:65" s="2" customFormat="1" ht="24.15" customHeight="1">
      <c r="A159" s="34"/>
      <c r="B159" s="35"/>
      <c r="C159" s="187" t="s">
        <v>381</v>
      </c>
      <c r="D159" s="187" t="s">
        <v>137</v>
      </c>
      <c r="E159" s="188" t="s">
        <v>590</v>
      </c>
      <c r="F159" s="189" t="s">
        <v>591</v>
      </c>
      <c r="G159" s="190" t="s">
        <v>193</v>
      </c>
      <c r="H159" s="191">
        <v>188</v>
      </c>
      <c r="I159" s="192"/>
      <c r="J159" s="193">
        <f t="shared" si="0"/>
        <v>0</v>
      </c>
      <c r="K159" s="194"/>
      <c r="L159" s="39"/>
      <c r="M159" s="195" t="s">
        <v>1</v>
      </c>
      <c r="N159" s="196" t="s">
        <v>42</v>
      </c>
      <c r="O159" s="71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141</v>
      </c>
      <c r="AT159" s="199" t="s">
        <v>137</v>
      </c>
      <c r="AU159" s="199" t="s">
        <v>87</v>
      </c>
      <c r="AY159" s="17" t="s">
        <v>135</v>
      </c>
      <c r="BE159" s="200">
        <f t="shared" si="4"/>
        <v>0</v>
      </c>
      <c r="BF159" s="200">
        <f t="shared" si="5"/>
        <v>0</v>
      </c>
      <c r="BG159" s="200">
        <f t="shared" si="6"/>
        <v>0</v>
      </c>
      <c r="BH159" s="200">
        <f t="shared" si="7"/>
        <v>0</v>
      </c>
      <c r="BI159" s="200">
        <f t="shared" si="8"/>
        <v>0</v>
      </c>
      <c r="BJ159" s="17" t="s">
        <v>85</v>
      </c>
      <c r="BK159" s="200">
        <f t="shared" si="9"/>
        <v>0</v>
      </c>
      <c r="BL159" s="17" t="s">
        <v>141</v>
      </c>
      <c r="BM159" s="199" t="s">
        <v>381</v>
      </c>
    </row>
    <row r="160" spans="1:65" s="2" customFormat="1" ht="14.4" customHeight="1">
      <c r="A160" s="34"/>
      <c r="B160" s="35"/>
      <c r="C160" s="238" t="s">
        <v>387</v>
      </c>
      <c r="D160" s="238" t="s">
        <v>276</v>
      </c>
      <c r="E160" s="239" t="s">
        <v>592</v>
      </c>
      <c r="F160" s="240" t="s">
        <v>593</v>
      </c>
      <c r="G160" s="241" t="s">
        <v>193</v>
      </c>
      <c r="H160" s="242">
        <v>216.2</v>
      </c>
      <c r="I160" s="243"/>
      <c r="J160" s="244">
        <f t="shared" si="0"/>
        <v>0</v>
      </c>
      <c r="K160" s="245"/>
      <c r="L160" s="246"/>
      <c r="M160" s="247" t="s">
        <v>1</v>
      </c>
      <c r="N160" s="248" t="s">
        <v>42</v>
      </c>
      <c r="O160" s="71"/>
      <c r="P160" s="197">
        <f t="shared" si="1"/>
        <v>0</v>
      </c>
      <c r="Q160" s="197">
        <v>0.00082</v>
      </c>
      <c r="R160" s="197">
        <f t="shared" si="2"/>
        <v>0.177284</v>
      </c>
      <c r="S160" s="197">
        <v>0</v>
      </c>
      <c r="T160" s="198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190</v>
      </c>
      <c r="AT160" s="199" t="s">
        <v>276</v>
      </c>
      <c r="AU160" s="199" t="s">
        <v>87</v>
      </c>
      <c r="AY160" s="17" t="s">
        <v>135</v>
      </c>
      <c r="BE160" s="200">
        <f t="shared" si="4"/>
        <v>0</v>
      </c>
      <c r="BF160" s="200">
        <f t="shared" si="5"/>
        <v>0</v>
      </c>
      <c r="BG160" s="200">
        <f t="shared" si="6"/>
        <v>0</v>
      </c>
      <c r="BH160" s="200">
        <f t="shared" si="7"/>
        <v>0</v>
      </c>
      <c r="BI160" s="200">
        <f t="shared" si="8"/>
        <v>0</v>
      </c>
      <c r="BJ160" s="17" t="s">
        <v>85</v>
      </c>
      <c r="BK160" s="200">
        <f t="shared" si="9"/>
        <v>0</v>
      </c>
      <c r="BL160" s="17" t="s">
        <v>141</v>
      </c>
      <c r="BM160" s="199" t="s">
        <v>387</v>
      </c>
    </row>
    <row r="161" spans="1:65" s="2" customFormat="1" ht="24.15" customHeight="1">
      <c r="A161" s="34"/>
      <c r="B161" s="35"/>
      <c r="C161" s="187" t="s">
        <v>397</v>
      </c>
      <c r="D161" s="187" t="s">
        <v>137</v>
      </c>
      <c r="E161" s="188" t="s">
        <v>594</v>
      </c>
      <c r="F161" s="189" t="s">
        <v>595</v>
      </c>
      <c r="G161" s="190" t="s">
        <v>193</v>
      </c>
      <c r="H161" s="191">
        <v>14</v>
      </c>
      <c r="I161" s="192"/>
      <c r="J161" s="193">
        <f t="shared" si="0"/>
        <v>0</v>
      </c>
      <c r="K161" s="194"/>
      <c r="L161" s="39"/>
      <c r="M161" s="195" t="s">
        <v>1</v>
      </c>
      <c r="N161" s="196" t="s">
        <v>42</v>
      </c>
      <c r="O161" s="71"/>
      <c r="P161" s="197">
        <f t="shared" si="1"/>
        <v>0</v>
      </c>
      <c r="Q161" s="197">
        <v>0</v>
      </c>
      <c r="R161" s="197">
        <f t="shared" si="2"/>
        <v>0</v>
      </c>
      <c r="S161" s="197">
        <v>0</v>
      </c>
      <c r="T161" s="198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141</v>
      </c>
      <c r="AT161" s="199" t="s">
        <v>137</v>
      </c>
      <c r="AU161" s="199" t="s">
        <v>87</v>
      </c>
      <c r="AY161" s="17" t="s">
        <v>135</v>
      </c>
      <c r="BE161" s="200">
        <f t="shared" si="4"/>
        <v>0</v>
      </c>
      <c r="BF161" s="200">
        <f t="shared" si="5"/>
        <v>0</v>
      </c>
      <c r="BG161" s="200">
        <f t="shared" si="6"/>
        <v>0</v>
      </c>
      <c r="BH161" s="200">
        <f t="shared" si="7"/>
        <v>0</v>
      </c>
      <c r="BI161" s="200">
        <f t="shared" si="8"/>
        <v>0</v>
      </c>
      <c r="BJ161" s="17" t="s">
        <v>85</v>
      </c>
      <c r="BK161" s="200">
        <f t="shared" si="9"/>
        <v>0</v>
      </c>
      <c r="BL161" s="17" t="s">
        <v>141</v>
      </c>
      <c r="BM161" s="199" t="s">
        <v>397</v>
      </c>
    </row>
    <row r="162" spans="1:65" s="2" customFormat="1" ht="14.4" customHeight="1">
      <c r="A162" s="34"/>
      <c r="B162" s="35"/>
      <c r="C162" s="187" t="s">
        <v>403</v>
      </c>
      <c r="D162" s="187" t="s">
        <v>137</v>
      </c>
      <c r="E162" s="188" t="s">
        <v>596</v>
      </c>
      <c r="F162" s="189" t="s">
        <v>597</v>
      </c>
      <c r="G162" s="190" t="s">
        <v>469</v>
      </c>
      <c r="H162" s="249"/>
      <c r="I162" s="192"/>
      <c r="J162" s="193">
        <f t="shared" si="0"/>
        <v>0</v>
      </c>
      <c r="K162" s="194"/>
      <c r="L162" s="39"/>
      <c r="M162" s="195" t="s">
        <v>1</v>
      </c>
      <c r="N162" s="196" t="s">
        <v>42</v>
      </c>
      <c r="O162" s="71"/>
      <c r="P162" s="197">
        <f t="shared" si="1"/>
        <v>0</v>
      </c>
      <c r="Q162" s="197">
        <v>0</v>
      </c>
      <c r="R162" s="197">
        <f t="shared" si="2"/>
        <v>0</v>
      </c>
      <c r="S162" s="197">
        <v>0</v>
      </c>
      <c r="T162" s="198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141</v>
      </c>
      <c r="AT162" s="199" t="s">
        <v>137</v>
      </c>
      <c r="AU162" s="199" t="s">
        <v>87</v>
      </c>
      <c r="AY162" s="17" t="s">
        <v>135</v>
      </c>
      <c r="BE162" s="200">
        <f t="shared" si="4"/>
        <v>0</v>
      </c>
      <c r="BF162" s="200">
        <f t="shared" si="5"/>
        <v>0</v>
      </c>
      <c r="BG162" s="200">
        <f t="shared" si="6"/>
        <v>0</v>
      </c>
      <c r="BH162" s="200">
        <f t="shared" si="7"/>
        <v>0</v>
      </c>
      <c r="BI162" s="200">
        <f t="shared" si="8"/>
        <v>0</v>
      </c>
      <c r="BJ162" s="17" t="s">
        <v>85</v>
      </c>
      <c r="BK162" s="200">
        <f t="shared" si="9"/>
        <v>0</v>
      </c>
      <c r="BL162" s="17" t="s">
        <v>141</v>
      </c>
      <c r="BM162" s="199" t="s">
        <v>403</v>
      </c>
    </row>
    <row r="163" spans="1:65" s="2" customFormat="1" ht="14.4" customHeight="1">
      <c r="A163" s="34"/>
      <c r="B163" s="35"/>
      <c r="C163" s="187" t="s">
        <v>408</v>
      </c>
      <c r="D163" s="187" t="s">
        <v>137</v>
      </c>
      <c r="E163" s="188" t="s">
        <v>598</v>
      </c>
      <c r="F163" s="189" t="s">
        <v>599</v>
      </c>
      <c r="G163" s="190" t="s">
        <v>469</v>
      </c>
      <c r="H163" s="249"/>
      <c r="I163" s="192"/>
      <c r="J163" s="193">
        <f t="shared" si="0"/>
        <v>0</v>
      </c>
      <c r="K163" s="194"/>
      <c r="L163" s="39"/>
      <c r="M163" s="195" t="s">
        <v>1</v>
      </c>
      <c r="N163" s="196" t="s">
        <v>42</v>
      </c>
      <c r="O163" s="71"/>
      <c r="P163" s="197">
        <f t="shared" si="1"/>
        <v>0</v>
      </c>
      <c r="Q163" s="197">
        <v>0</v>
      </c>
      <c r="R163" s="197">
        <f t="shared" si="2"/>
        <v>0</v>
      </c>
      <c r="S163" s="197">
        <v>0</v>
      </c>
      <c r="T163" s="198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141</v>
      </c>
      <c r="AT163" s="199" t="s">
        <v>137</v>
      </c>
      <c r="AU163" s="199" t="s">
        <v>87</v>
      </c>
      <c r="AY163" s="17" t="s">
        <v>135</v>
      </c>
      <c r="BE163" s="200">
        <f t="shared" si="4"/>
        <v>0</v>
      </c>
      <c r="BF163" s="200">
        <f t="shared" si="5"/>
        <v>0</v>
      </c>
      <c r="BG163" s="200">
        <f t="shared" si="6"/>
        <v>0</v>
      </c>
      <c r="BH163" s="200">
        <f t="shared" si="7"/>
        <v>0</v>
      </c>
      <c r="BI163" s="200">
        <f t="shared" si="8"/>
        <v>0</v>
      </c>
      <c r="BJ163" s="17" t="s">
        <v>85</v>
      </c>
      <c r="BK163" s="200">
        <f t="shared" si="9"/>
        <v>0</v>
      </c>
      <c r="BL163" s="17" t="s">
        <v>141</v>
      </c>
      <c r="BM163" s="199" t="s">
        <v>408</v>
      </c>
    </row>
    <row r="164" spans="1:65" s="2" customFormat="1" ht="14.4" customHeight="1">
      <c r="A164" s="34"/>
      <c r="B164" s="35"/>
      <c r="C164" s="187" t="s">
        <v>414</v>
      </c>
      <c r="D164" s="187" t="s">
        <v>137</v>
      </c>
      <c r="E164" s="188" t="s">
        <v>600</v>
      </c>
      <c r="F164" s="189" t="s">
        <v>601</v>
      </c>
      <c r="G164" s="190" t="s">
        <v>469</v>
      </c>
      <c r="H164" s="249"/>
      <c r="I164" s="192"/>
      <c r="J164" s="193">
        <f t="shared" si="0"/>
        <v>0</v>
      </c>
      <c r="K164" s="194"/>
      <c r="L164" s="39"/>
      <c r="M164" s="195" t="s">
        <v>1</v>
      </c>
      <c r="N164" s="196" t="s">
        <v>42</v>
      </c>
      <c r="O164" s="71"/>
      <c r="P164" s="197">
        <f t="shared" si="1"/>
        <v>0</v>
      </c>
      <c r="Q164" s="197">
        <v>0</v>
      </c>
      <c r="R164" s="197">
        <f t="shared" si="2"/>
        <v>0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141</v>
      </c>
      <c r="AT164" s="199" t="s">
        <v>137</v>
      </c>
      <c r="AU164" s="199" t="s">
        <v>87</v>
      </c>
      <c r="AY164" s="17" t="s">
        <v>135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85</v>
      </c>
      <c r="BK164" s="200">
        <f t="shared" si="9"/>
        <v>0</v>
      </c>
      <c r="BL164" s="17" t="s">
        <v>141</v>
      </c>
      <c r="BM164" s="199" t="s">
        <v>414</v>
      </c>
    </row>
    <row r="165" spans="2:63" s="12" customFormat="1" ht="22.8" customHeight="1">
      <c r="B165" s="171"/>
      <c r="C165" s="172"/>
      <c r="D165" s="173" t="s">
        <v>76</v>
      </c>
      <c r="E165" s="185" t="s">
        <v>602</v>
      </c>
      <c r="F165" s="185" t="s">
        <v>603</v>
      </c>
      <c r="G165" s="172"/>
      <c r="H165" s="172"/>
      <c r="I165" s="175"/>
      <c r="J165" s="186">
        <f>BK165</f>
        <v>0</v>
      </c>
      <c r="K165" s="172"/>
      <c r="L165" s="177"/>
      <c r="M165" s="178"/>
      <c r="N165" s="179"/>
      <c r="O165" s="179"/>
      <c r="P165" s="180">
        <f>SUM(P166:P203)</f>
        <v>0</v>
      </c>
      <c r="Q165" s="179"/>
      <c r="R165" s="180">
        <f>SUM(R166:R203)</f>
        <v>59.72685673999999</v>
      </c>
      <c r="S165" s="179"/>
      <c r="T165" s="181">
        <f>SUM(T166:T203)</f>
        <v>0</v>
      </c>
      <c r="AR165" s="182" t="s">
        <v>155</v>
      </c>
      <c r="AT165" s="183" t="s">
        <v>76</v>
      </c>
      <c r="AU165" s="183" t="s">
        <v>85</v>
      </c>
      <c r="AY165" s="182" t="s">
        <v>135</v>
      </c>
      <c r="BK165" s="184">
        <f>SUM(BK166:BK203)</f>
        <v>0</v>
      </c>
    </row>
    <row r="166" spans="1:65" s="2" customFormat="1" ht="24.15" customHeight="1">
      <c r="A166" s="34"/>
      <c r="B166" s="35"/>
      <c r="C166" s="187" t="s">
        <v>420</v>
      </c>
      <c r="D166" s="187" t="s">
        <v>137</v>
      </c>
      <c r="E166" s="188" t="s">
        <v>604</v>
      </c>
      <c r="F166" s="189" t="s">
        <v>605</v>
      </c>
      <c r="G166" s="190" t="s">
        <v>606</v>
      </c>
      <c r="H166" s="191">
        <v>0.151</v>
      </c>
      <c r="I166" s="192"/>
      <c r="J166" s="193">
        <f aca="true" t="shared" si="10" ref="J166:J203">ROUND(I166*H166,2)</f>
        <v>0</v>
      </c>
      <c r="K166" s="194"/>
      <c r="L166" s="39"/>
      <c r="M166" s="195" t="s">
        <v>1</v>
      </c>
      <c r="N166" s="196" t="s">
        <v>42</v>
      </c>
      <c r="O166" s="71"/>
      <c r="P166" s="197">
        <f aca="true" t="shared" si="11" ref="P166:P203">O166*H166</f>
        <v>0</v>
      </c>
      <c r="Q166" s="197">
        <v>0.0088</v>
      </c>
      <c r="R166" s="197">
        <f aca="true" t="shared" si="12" ref="R166:R203">Q166*H166</f>
        <v>0.0013288</v>
      </c>
      <c r="S166" s="197">
        <v>0</v>
      </c>
      <c r="T166" s="198">
        <f aca="true" t="shared" si="13" ref="T166:T203"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141</v>
      </c>
      <c r="AT166" s="199" t="s">
        <v>137</v>
      </c>
      <c r="AU166" s="199" t="s">
        <v>87</v>
      </c>
      <c r="AY166" s="17" t="s">
        <v>135</v>
      </c>
      <c r="BE166" s="200">
        <f aca="true" t="shared" si="14" ref="BE166:BE203">IF(N166="základní",J166,0)</f>
        <v>0</v>
      </c>
      <c r="BF166" s="200">
        <f aca="true" t="shared" si="15" ref="BF166:BF203">IF(N166="snížená",J166,0)</f>
        <v>0</v>
      </c>
      <c r="BG166" s="200">
        <f aca="true" t="shared" si="16" ref="BG166:BG203">IF(N166="zákl. přenesená",J166,0)</f>
        <v>0</v>
      </c>
      <c r="BH166" s="200">
        <f aca="true" t="shared" si="17" ref="BH166:BH203">IF(N166="sníž. přenesená",J166,0)</f>
        <v>0</v>
      </c>
      <c r="BI166" s="200">
        <f aca="true" t="shared" si="18" ref="BI166:BI203">IF(N166="nulová",J166,0)</f>
        <v>0</v>
      </c>
      <c r="BJ166" s="17" t="s">
        <v>85</v>
      </c>
      <c r="BK166" s="200">
        <f aca="true" t="shared" si="19" ref="BK166:BK203">ROUND(I166*H166,2)</f>
        <v>0</v>
      </c>
      <c r="BL166" s="17" t="s">
        <v>141</v>
      </c>
      <c r="BM166" s="199" t="s">
        <v>420</v>
      </c>
    </row>
    <row r="167" spans="1:65" s="2" customFormat="1" ht="14.4" customHeight="1">
      <c r="A167" s="34"/>
      <c r="B167" s="35"/>
      <c r="C167" s="187" t="s">
        <v>425</v>
      </c>
      <c r="D167" s="187" t="s">
        <v>137</v>
      </c>
      <c r="E167" s="188" t="s">
        <v>607</v>
      </c>
      <c r="F167" s="189" t="s">
        <v>608</v>
      </c>
      <c r="G167" s="190" t="s">
        <v>140</v>
      </c>
      <c r="H167" s="191">
        <v>10.5</v>
      </c>
      <c r="I167" s="192"/>
      <c r="J167" s="193">
        <f t="shared" si="10"/>
        <v>0</v>
      </c>
      <c r="K167" s="194"/>
      <c r="L167" s="39"/>
      <c r="M167" s="195" t="s">
        <v>1</v>
      </c>
      <c r="N167" s="196" t="s">
        <v>42</v>
      </c>
      <c r="O167" s="71"/>
      <c r="P167" s="197">
        <f t="shared" si="11"/>
        <v>0</v>
      </c>
      <c r="Q167" s="197">
        <v>0</v>
      </c>
      <c r="R167" s="197">
        <f t="shared" si="12"/>
        <v>0</v>
      </c>
      <c r="S167" s="197">
        <v>0</v>
      </c>
      <c r="T167" s="198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141</v>
      </c>
      <c r="AT167" s="199" t="s">
        <v>137</v>
      </c>
      <c r="AU167" s="199" t="s">
        <v>87</v>
      </c>
      <c r="AY167" s="17" t="s">
        <v>135</v>
      </c>
      <c r="BE167" s="200">
        <f t="shared" si="14"/>
        <v>0</v>
      </c>
      <c r="BF167" s="200">
        <f t="shared" si="15"/>
        <v>0</v>
      </c>
      <c r="BG167" s="200">
        <f t="shared" si="16"/>
        <v>0</v>
      </c>
      <c r="BH167" s="200">
        <f t="shared" si="17"/>
        <v>0</v>
      </c>
      <c r="BI167" s="200">
        <f t="shared" si="18"/>
        <v>0</v>
      </c>
      <c r="BJ167" s="17" t="s">
        <v>85</v>
      </c>
      <c r="BK167" s="200">
        <f t="shared" si="19"/>
        <v>0</v>
      </c>
      <c r="BL167" s="17" t="s">
        <v>141</v>
      </c>
      <c r="BM167" s="199" t="s">
        <v>425</v>
      </c>
    </row>
    <row r="168" spans="1:65" s="2" customFormat="1" ht="24.15" customHeight="1">
      <c r="A168" s="34"/>
      <c r="B168" s="35"/>
      <c r="C168" s="187" t="s">
        <v>432</v>
      </c>
      <c r="D168" s="187" t="s">
        <v>137</v>
      </c>
      <c r="E168" s="188" t="s">
        <v>609</v>
      </c>
      <c r="F168" s="189" t="s">
        <v>610</v>
      </c>
      <c r="G168" s="190" t="s">
        <v>193</v>
      </c>
      <c r="H168" s="191">
        <v>2</v>
      </c>
      <c r="I168" s="192"/>
      <c r="J168" s="193">
        <f t="shared" si="10"/>
        <v>0</v>
      </c>
      <c r="K168" s="194"/>
      <c r="L168" s="39"/>
      <c r="M168" s="195" t="s">
        <v>1</v>
      </c>
      <c r="N168" s="196" t="s">
        <v>42</v>
      </c>
      <c r="O168" s="71"/>
      <c r="P168" s="197">
        <f t="shared" si="11"/>
        <v>0</v>
      </c>
      <c r="Q168" s="197">
        <v>0</v>
      </c>
      <c r="R168" s="197">
        <f t="shared" si="12"/>
        <v>0</v>
      </c>
      <c r="S168" s="197">
        <v>0</v>
      </c>
      <c r="T168" s="198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141</v>
      </c>
      <c r="AT168" s="199" t="s">
        <v>137</v>
      </c>
      <c r="AU168" s="199" t="s">
        <v>87</v>
      </c>
      <c r="AY168" s="17" t="s">
        <v>135</v>
      </c>
      <c r="BE168" s="200">
        <f t="shared" si="14"/>
        <v>0</v>
      </c>
      <c r="BF168" s="200">
        <f t="shared" si="15"/>
        <v>0</v>
      </c>
      <c r="BG168" s="200">
        <f t="shared" si="16"/>
        <v>0</v>
      </c>
      <c r="BH168" s="200">
        <f t="shared" si="17"/>
        <v>0</v>
      </c>
      <c r="BI168" s="200">
        <f t="shared" si="18"/>
        <v>0</v>
      </c>
      <c r="BJ168" s="17" t="s">
        <v>85</v>
      </c>
      <c r="BK168" s="200">
        <f t="shared" si="19"/>
        <v>0</v>
      </c>
      <c r="BL168" s="17" t="s">
        <v>141</v>
      </c>
      <c r="BM168" s="199" t="s">
        <v>432</v>
      </c>
    </row>
    <row r="169" spans="1:65" s="2" customFormat="1" ht="24.15" customHeight="1">
      <c r="A169" s="34"/>
      <c r="B169" s="35"/>
      <c r="C169" s="187" t="s">
        <v>437</v>
      </c>
      <c r="D169" s="187" t="s">
        <v>137</v>
      </c>
      <c r="E169" s="188" t="s">
        <v>611</v>
      </c>
      <c r="F169" s="189" t="s">
        <v>612</v>
      </c>
      <c r="G169" s="190" t="s">
        <v>140</v>
      </c>
      <c r="H169" s="191">
        <v>4</v>
      </c>
      <c r="I169" s="192"/>
      <c r="J169" s="193">
        <f t="shared" si="10"/>
        <v>0</v>
      </c>
      <c r="K169" s="194"/>
      <c r="L169" s="39"/>
      <c r="M169" s="195" t="s">
        <v>1</v>
      </c>
      <c r="N169" s="196" t="s">
        <v>42</v>
      </c>
      <c r="O169" s="71"/>
      <c r="P169" s="197">
        <f t="shared" si="11"/>
        <v>0</v>
      </c>
      <c r="Q169" s="197">
        <v>0</v>
      </c>
      <c r="R169" s="197">
        <f t="shared" si="12"/>
        <v>0</v>
      </c>
      <c r="S169" s="197">
        <v>0</v>
      </c>
      <c r="T169" s="198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141</v>
      </c>
      <c r="AT169" s="199" t="s">
        <v>137</v>
      </c>
      <c r="AU169" s="199" t="s">
        <v>87</v>
      </c>
      <c r="AY169" s="17" t="s">
        <v>135</v>
      </c>
      <c r="BE169" s="200">
        <f t="shared" si="14"/>
        <v>0</v>
      </c>
      <c r="BF169" s="200">
        <f t="shared" si="15"/>
        <v>0</v>
      </c>
      <c r="BG169" s="200">
        <f t="shared" si="16"/>
        <v>0</v>
      </c>
      <c r="BH169" s="200">
        <f t="shared" si="17"/>
        <v>0</v>
      </c>
      <c r="BI169" s="200">
        <f t="shared" si="18"/>
        <v>0</v>
      </c>
      <c r="BJ169" s="17" t="s">
        <v>85</v>
      </c>
      <c r="BK169" s="200">
        <f t="shared" si="19"/>
        <v>0</v>
      </c>
      <c r="BL169" s="17" t="s">
        <v>141</v>
      </c>
      <c r="BM169" s="199" t="s">
        <v>437</v>
      </c>
    </row>
    <row r="170" spans="1:65" s="2" customFormat="1" ht="24.15" customHeight="1">
      <c r="A170" s="34"/>
      <c r="B170" s="35"/>
      <c r="C170" s="187" t="s">
        <v>445</v>
      </c>
      <c r="D170" s="187" t="s">
        <v>137</v>
      </c>
      <c r="E170" s="188" t="s">
        <v>613</v>
      </c>
      <c r="F170" s="189" t="s">
        <v>614</v>
      </c>
      <c r="G170" s="190" t="s">
        <v>193</v>
      </c>
      <c r="H170" s="191">
        <v>11.2</v>
      </c>
      <c r="I170" s="192"/>
      <c r="J170" s="193">
        <f t="shared" si="10"/>
        <v>0</v>
      </c>
      <c r="K170" s="194"/>
      <c r="L170" s="39"/>
      <c r="M170" s="195" t="s">
        <v>1</v>
      </c>
      <c r="N170" s="196" t="s">
        <v>42</v>
      </c>
      <c r="O170" s="71"/>
      <c r="P170" s="197">
        <f t="shared" si="11"/>
        <v>0</v>
      </c>
      <c r="Q170" s="197">
        <v>0</v>
      </c>
      <c r="R170" s="197">
        <f t="shared" si="12"/>
        <v>0</v>
      </c>
      <c r="S170" s="197">
        <v>0</v>
      </c>
      <c r="T170" s="198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141</v>
      </c>
      <c r="AT170" s="199" t="s">
        <v>137</v>
      </c>
      <c r="AU170" s="199" t="s">
        <v>87</v>
      </c>
      <c r="AY170" s="17" t="s">
        <v>135</v>
      </c>
      <c r="BE170" s="200">
        <f t="shared" si="14"/>
        <v>0</v>
      </c>
      <c r="BF170" s="200">
        <f t="shared" si="15"/>
        <v>0</v>
      </c>
      <c r="BG170" s="200">
        <f t="shared" si="16"/>
        <v>0</v>
      </c>
      <c r="BH170" s="200">
        <f t="shared" si="17"/>
        <v>0</v>
      </c>
      <c r="BI170" s="200">
        <f t="shared" si="18"/>
        <v>0</v>
      </c>
      <c r="BJ170" s="17" t="s">
        <v>85</v>
      </c>
      <c r="BK170" s="200">
        <f t="shared" si="19"/>
        <v>0</v>
      </c>
      <c r="BL170" s="17" t="s">
        <v>141</v>
      </c>
      <c r="BM170" s="199" t="s">
        <v>445</v>
      </c>
    </row>
    <row r="171" spans="1:65" s="2" customFormat="1" ht="24.15" customHeight="1">
      <c r="A171" s="34"/>
      <c r="B171" s="35"/>
      <c r="C171" s="187" t="s">
        <v>453</v>
      </c>
      <c r="D171" s="187" t="s">
        <v>137</v>
      </c>
      <c r="E171" s="188" t="s">
        <v>615</v>
      </c>
      <c r="F171" s="189" t="s">
        <v>616</v>
      </c>
      <c r="G171" s="190" t="s">
        <v>293</v>
      </c>
      <c r="H171" s="191">
        <v>7</v>
      </c>
      <c r="I171" s="192"/>
      <c r="J171" s="193">
        <f t="shared" si="10"/>
        <v>0</v>
      </c>
      <c r="K171" s="194"/>
      <c r="L171" s="39"/>
      <c r="M171" s="195" t="s">
        <v>1</v>
      </c>
      <c r="N171" s="196" t="s">
        <v>42</v>
      </c>
      <c r="O171" s="71"/>
      <c r="P171" s="197">
        <f t="shared" si="11"/>
        <v>0</v>
      </c>
      <c r="Q171" s="197">
        <v>0</v>
      </c>
      <c r="R171" s="197">
        <f t="shared" si="12"/>
        <v>0</v>
      </c>
      <c r="S171" s="197">
        <v>0</v>
      </c>
      <c r="T171" s="198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141</v>
      </c>
      <c r="AT171" s="199" t="s">
        <v>137</v>
      </c>
      <c r="AU171" s="199" t="s">
        <v>87</v>
      </c>
      <c r="AY171" s="17" t="s">
        <v>135</v>
      </c>
      <c r="BE171" s="200">
        <f t="shared" si="14"/>
        <v>0</v>
      </c>
      <c r="BF171" s="200">
        <f t="shared" si="15"/>
        <v>0</v>
      </c>
      <c r="BG171" s="200">
        <f t="shared" si="16"/>
        <v>0</v>
      </c>
      <c r="BH171" s="200">
        <f t="shared" si="17"/>
        <v>0</v>
      </c>
      <c r="BI171" s="200">
        <f t="shared" si="18"/>
        <v>0</v>
      </c>
      <c r="BJ171" s="17" t="s">
        <v>85</v>
      </c>
      <c r="BK171" s="200">
        <f t="shared" si="19"/>
        <v>0</v>
      </c>
      <c r="BL171" s="17" t="s">
        <v>141</v>
      </c>
      <c r="BM171" s="199" t="s">
        <v>453</v>
      </c>
    </row>
    <row r="172" spans="1:65" s="2" customFormat="1" ht="24.15" customHeight="1">
      <c r="A172" s="34"/>
      <c r="B172" s="35"/>
      <c r="C172" s="187" t="s">
        <v>459</v>
      </c>
      <c r="D172" s="187" t="s">
        <v>137</v>
      </c>
      <c r="E172" s="188" t="s">
        <v>617</v>
      </c>
      <c r="F172" s="189" t="s">
        <v>618</v>
      </c>
      <c r="G172" s="190" t="s">
        <v>211</v>
      </c>
      <c r="H172" s="191">
        <v>7.616</v>
      </c>
      <c r="I172" s="192"/>
      <c r="J172" s="193">
        <f t="shared" si="10"/>
        <v>0</v>
      </c>
      <c r="K172" s="194"/>
      <c r="L172" s="39"/>
      <c r="M172" s="195" t="s">
        <v>1</v>
      </c>
      <c r="N172" s="196" t="s">
        <v>42</v>
      </c>
      <c r="O172" s="71"/>
      <c r="P172" s="197">
        <f t="shared" si="11"/>
        <v>0</v>
      </c>
      <c r="Q172" s="197">
        <v>2.25634</v>
      </c>
      <c r="R172" s="197">
        <f t="shared" si="12"/>
        <v>17.184285439999996</v>
      </c>
      <c r="S172" s="197">
        <v>0</v>
      </c>
      <c r="T172" s="198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141</v>
      </c>
      <c r="AT172" s="199" t="s">
        <v>137</v>
      </c>
      <c r="AU172" s="199" t="s">
        <v>87</v>
      </c>
      <c r="AY172" s="17" t="s">
        <v>135</v>
      </c>
      <c r="BE172" s="200">
        <f t="shared" si="14"/>
        <v>0</v>
      </c>
      <c r="BF172" s="200">
        <f t="shared" si="15"/>
        <v>0</v>
      </c>
      <c r="BG172" s="200">
        <f t="shared" si="16"/>
        <v>0</v>
      </c>
      <c r="BH172" s="200">
        <f t="shared" si="17"/>
        <v>0</v>
      </c>
      <c r="BI172" s="200">
        <f t="shared" si="18"/>
        <v>0</v>
      </c>
      <c r="BJ172" s="17" t="s">
        <v>85</v>
      </c>
      <c r="BK172" s="200">
        <f t="shared" si="19"/>
        <v>0</v>
      </c>
      <c r="BL172" s="17" t="s">
        <v>141</v>
      </c>
      <c r="BM172" s="199" t="s">
        <v>459</v>
      </c>
    </row>
    <row r="173" spans="1:65" s="2" customFormat="1" ht="24.15" customHeight="1">
      <c r="A173" s="34"/>
      <c r="B173" s="35"/>
      <c r="C173" s="187" t="s">
        <v>467</v>
      </c>
      <c r="D173" s="187" t="s">
        <v>137</v>
      </c>
      <c r="E173" s="188" t="s">
        <v>619</v>
      </c>
      <c r="F173" s="189" t="s">
        <v>620</v>
      </c>
      <c r="G173" s="190" t="s">
        <v>193</v>
      </c>
      <c r="H173" s="191">
        <v>65</v>
      </c>
      <c r="I173" s="192"/>
      <c r="J173" s="193">
        <f t="shared" si="10"/>
        <v>0</v>
      </c>
      <c r="K173" s="194"/>
      <c r="L173" s="39"/>
      <c r="M173" s="195" t="s">
        <v>1</v>
      </c>
      <c r="N173" s="196" t="s">
        <v>42</v>
      </c>
      <c r="O173" s="71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141</v>
      </c>
      <c r="AT173" s="199" t="s">
        <v>137</v>
      </c>
      <c r="AU173" s="199" t="s">
        <v>87</v>
      </c>
      <c r="AY173" s="17" t="s">
        <v>135</v>
      </c>
      <c r="BE173" s="200">
        <f t="shared" si="14"/>
        <v>0</v>
      </c>
      <c r="BF173" s="200">
        <f t="shared" si="15"/>
        <v>0</v>
      </c>
      <c r="BG173" s="200">
        <f t="shared" si="16"/>
        <v>0</v>
      </c>
      <c r="BH173" s="200">
        <f t="shared" si="17"/>
        <v>0</v>
      </c>
      <c r="BI173" s="200">
        <f t="shared" si="18"/>
        <v>0</v>
      </c>
      <c r="BJ173" s="17" t="s">
        <v>85</v>
      </c>
      <c r="BK173" s="200">
        <f t="shared" si="19"/>
        <v>0</v>
      </c>
      <c r="BL173" s="17" t="s">
        <v>141</v>
      </c>
      <c r="BM173" s="199" t="s">
        <v>467</v>
      </c>
    </row>
    <row r="174" spans="1:65" s="2" customFormat="1" ht="24.15" customHeight="1">
      <c r="A174" s="34"/>
      <c r="B174" s="35"/>
      <c r="C174" s="187" t="s">
        <v>475</v>
      </c>
      <c r="D174" s="187" t="s">
        <v>137</v>
      </c>
      <c r="E174" s="188" t="s">
        <v>621</v>
      </c>
      <c r="F174" s="189" t="s">
        <v>622</v>
      </c>
      <c r="G174" s="190" t="s">
        <v>193</v>
      </c>
      <c r="H174" s="191">
        <v>10</v>
      </c>
      <c r="I174" s="192"/>
      <c r="J174" s="193">
        <f t="shared" si="10"/>
        <v>0</v>
      </c>
      <c r="K174" s="194"/>
      <c r="L174" s="39"/>
      <c r="M174" s="195" t="s">
        <v>1</v>
      </c>
      <c r="N174" s="196" t="s">
        <v>42</v>
      </c>
      <c r="O174" s="71"/>
      <c r="P174" s="197">
        <f t="shared" si="11"/>
        <v>0</v>
      </c>
      <c r="Q174" s="197">
        <v>0</v>
      </c>
      <c r="R174" s="197">
        <f t="shared" si="12"/>
        <v>0</v>
      </c>
      <c r="S174" s="197">
        <v>0</v>
      </c>
      <c r="T174" s="198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141</v>
      </c>
      <c r="AT174" s="199" t="s">
        <v>137</v>
      </c>
      <c r="AU174" s="199" t="s">
        <v>87</v>
      </c>
      <c r="AY174" s="17" t="s">
        <v>135</v>
      </c>
      <c r="BE174" s="200">
        <f t="shared" si="14"/>
        <v>0</v>
      </c>
      <c r="BF174" s="200">
        <f t="shared" si="15"/>
        <v>0</v>
      </c>
      <c r="BG174" s="200">
        <f t="shared" si="16"/>
        <v>0</v>
      </c>
      <c r="BH174" s="200">
        <f t="shared" si="17"/>
        <v>0</v>
      </c>
      <c r="BI174" s="200">
        <f t="shared" si="18"/>
        <v>0</v>
      </c>
      <c r="BJ174" s="17" t="s">
        <v>85</v>
      </c>
      <c r="BK174" s="200">
        <f t="shared" si="19"/>
        <v>0</v>
      </c>
      <c r="BL174" s="17" t="s">
        <v>141</v>
      </c>
      <c r="BM174" s="199" t="s">
        <v>475</v>
      </c>
    </row>
    <row r="175" spans="1:65" s="2" customFormat="1" ht="24.15" customHeight="1">
      <c r="A175" s="34"/>
      <c r="B175" s="35"/>
      <c r="C175" s="187" t="s">
        <v>481</v>
      </c>
      <c r="D175" s="187" t="s">
        <v>137</v>
      </c>
      <c r="E175" s="188" t="s">
        <v>623</v>
      </c>
      <c r="F175" s="189" t="s">
        <v>624</v>
      </c>
      <c r="G175" s="190" t="s">
        <v>193</v>
      </c>
      <c r="H175" s="191">
        <v>48</v>
      </c>
      <c r="I175" s="192"/>
      <c r="J175" s="193">
        <f t="shared" si="10"/>
        <v>0</v>
      </c>
      <c r="K175" s="194"/>
      <c r="L175" s="39"/>
      <c r="M175" s="195" t="s">
        <v>1</v>
      </c>
      <c r="N175" s="196" t="s">
        <v>42</v>
      </c>
      <c r="O175" s="71"/>
      <c r="P175" s="197">
        <f t="shared" si="11"/>
        <v>0</v>
      </c>
      <c r="Q175" s="197">
        <v>0</v>
      </c>
      <c r="R175" s="197">
        <f t="shared" si="12"/>
        <v>0</v>
      </c>
      <c r="S175" s="197">
        <v>0</v>
      </c>
      <c r="T175" s="198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141</v>
      </c>
      <c r="AT175" s="199" t="s">
        <v>137</v>
      </c>
      <c r="AU175" s="199" t="s">
        <v>87</v>
      </c>
      <c r="AY175" s="17" t="s">
        <v>135</v>
      </c>
      <c r="BE175" s="200">
        <f t="shared" si="14"/>
        <v>0</v>
      </c>
      <c r="BF175" s="200">
        <f t="shared" si="15"/>
        <v>0</v>
      </c>
      <c r="BG175" s="200">
        <f t="shared" si="16"/>
        <v>0</v>
      </c>
      <c r="BH175" s="200">
        <f t="shared" si="17"/>
        <v>0</v>
      </c>
      <c r="BI175" s="200">
        <f t="shared" si="18"/>
        <v>0</v>
      </c>
      <c r="BJ175" s="17" t="s">
        <v>85</v>
      </c>
      <c r="BK175" s="200">
        <f t="shared" si="19"/>
        <v>0</v>
      </c>
      <c r="BL175" s="17" t="s">
        <v>141</v>
      </c>
      <c r="BM175" s="199" t="s">
        <v>481</v>
      </c>
    </row>
    <row r="176" spans="1:65" s="2" customFormat="1" ht="14.4" customHeight="1">
      <c r="A176" s="34"/>
      <c r="B176" s="35"/>
      <c r="C176" s="238" t="s">
        <v>489</v>
      </c>
      <c r="D176" s="238" t="s">
        <v>276</v>
      </c>
      <c r="E176" s="239" t="s">
        <v>625</v>
      </c>
      <c r="F176" s="240" t="s">
        <v>626</v>
      </c>
      <c r="G176" s="241" t="s">
        <v>193</v>
      </c>
      <c r="H176" s="242">
        <v>48</v>
      </c>
      <c r="I176" s="243"/>
      <c r="J176" s="244">
        <f t="shared" si="10"/>
        <v>0</v>
      </c>
      <c r="K176" s="245"/>
      <c r="L176" s="246"/>
      <c r="M176" s="247" t="s">
        <v>1</v>
      </c>
      <c r="N176" s="248" t="s">
        <v>42</v>
      </c>
      <c r="O176" s="71"/>
      <c r="P176" s="197">
        <f t="shared" si="11"/>
        <v>0</v>
      </c>
      <c r="Q176" s="197">
        <v>0.00274</v>
      </c>
      <c r="R176" s="197">
        <f t="shared" si="12"/>
        <v>0.13152</v>
      </c>
      <c r="S176" s="197">
        <v>0</v>
      </c>
      <c r="T176" s="198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190</v>
      </c>
      <c r="AT176" s="199" t="s">
        <v>276</v>
      </c>
      <c r="AU176" s="199" t="s">
        <v>87</v>
      </c>
      <c r="AY176" s="17" t="s">
        <v>135</v>
      </c>
      <c r="BE176" s="200">
        <f t="shared" si="14"/>
        <v>0</v>
      </c>
      <c r="BF176" s="200">
        <f t="shared" si="15"/>
        <v>0</v>
      </c>
      <c r="BG176" s="200">
        <f t="shared" si="16"/>
        <v>0</v>
      </c>
      <c r="BH176" s="200">
        <f t="shared" si="17"/>
        <v>0</v>
      </c>
      <c r="BI176" s="200">
        <f t="shared" si="18"/>
        <v>0</v>
      </c>
      <c r="BJ176" s="17" t="s">
        <v>85</v>
      </c>
      <c r="BK176" s="200">
        <f t="shared" si="19"/>
        <v>0</v>
      </c>
      <c r="BL176" s="17" t="s">
        <v>141</v>
      </c>
      <c r="BM176" s="199" t="s">
        <v>489</v>
      </c>
    </row>
    <row r="177" spans="1:65" s="2" customFormat="1" ht="24.15" customHeight="1">
      <c r="A177" s="34"/>
      <c r="B177" s="35"/>
      <c r="C177" s="187" t="s">
        <v>494</v>
      </c>
      <c r="D177" s="187" t="s">
        <v>137</v>
      </c>
      <c r="E177" s="188" t="s">
        <v>627</v>
      </c>
      <c r="F177" s="189" t="s">
        <v>628</v>
      </c>
      <c r="G177" s="190" t="s">
        <v>211</v>
      </c>
      <c r="H177" s="191">
        <v>23.94</v>
      </c>
      <c r="I177" s="192"/>
      <c r="J177" s="193">
        <f t="shared" si="10"/>
        <v>0</v>
      </c>
      <c r="K177" s="194"/>
      <c r="L177" s="39"/>
      <c r="M177" s="195" t="s">
        <v>1</v>
      </c>
      <c r="N177" s="196" t="s">
        <v>42</v>
      </c>
      <c r="O177" s="71"/>
      <c r="P177" s="197">
        <f t="shared" si="11"/>
        <v>0</v>
      </c>
      <c r="Q177" s="197">
        <v>0.0385</v>
      </c>
      <c r="R177" s="197">
        <f t="shared" si="12"/>
        <v>0.92169</v>
      </c>
      <c r="S177" s="197">
        <v>0</v>
      </c>
      <c r="T177" s="198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141</v>
      </c>
      <c r="AT177" s="199" t="s">
        <v>137</v>
      </c>
      <c r="AU177" s="199" t="s">
        <v>87</v>
      </c>
      <c r="AY177" s="17" t="s">
        <v>135</v>
      </c>
      <c r="BE177" s="200">
        <f t="shared" si="14"/>
        <v>0</v>
      </c>
      <c r="BF177" s="200">
        <f t="shared" si="15"/>
        <v>0</v>
      </c>
      <c r="BG177" s="200">
        <f t="shared" si="16"/>
        <v>0</v>
      </c>
      <c r="BH177" s="200">
        <f t="shared" si="17"/>
        <v>0</v>
      </c>
      <c r="BI177" s="200">
        <f t="shared" si="18"/>
        <v>0</v>
      </c>
      <c r="BJ177" s="17" t="s">
        <v>85</v>
      </c>
      <c r="BK177" s="200">
        <f t="shared" si="19"/>
        <v>0</v>
      </c>
      <c r="BL177" s="17" t="s">
        <v>141</v>
      </c>
      <c r="BM177" s="199" t="s">
        <v>494</v>
      </c>
    </row>
    <row r="178" spans="1:65" s="2" customFormat="1" ht="14.4" customHeight="1">
      <c r="A178" s="34"/>
      <c r="B178" s="35"/>
      <c r="C178" s="187" t="s">
        <v>629</v>
      </c>
      <c r="D178" s="187" t="s">
        <v>137</v>
      </c>
      <c r="E178" s="188" t="s">
        <v>630</v>
      </c>
      <c r="F178" s="189" t="s">
        <v>631</v>
      </c>
      <c r="G178" s="190" t="s">
        <v>211</v>
      </c>
      <c r="H178" s="191">
        <v>23.94</v>
      </c>
      <c r="I178" s="192"/>
      <c r="J178" s="193">
        <f t="shared" si="10"/>
        <v>0</v>
      </c>
      <c r="K178" s="194"/>
      <c r="L178" s="39"/>
      <c r="M178" s="195" t="s">
        <v>1</v>
      </c>
      <c r="N178" s="196" t="s">
        <v>42</v>
      </c>
      <c r="O178" s="71"/>
      <c r="P178" s="197">
        <f t="shared" si="11"/>
        <v>0</v>
      </c>
      <c r="Q178" s="197">
        <v>0.02475</v>
      </c>
      <c r="R178" s="197">
        <f t="shared" si="12"/>
        <v>0.592515</v>
      </c>
      <c r="S178" s="197">
        <v>0</v>
      </c>
      <c r="T178" s="198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141</v>
      </c>
      <c r="AT178" s="199" t="s">
        <v>137</v>
      </c>
      <c r="AU178" s="199" t="s">
        <v>87</v>
      </c>
      <c r="AY178" s="17" t="s">
        <v>135</v>
      </c>
      <c r="BE178" s="200">
        <f t="shared" si="14"/>
        <v>0</v>
      </c>
      <c r="BF178" s="200">
        <f t="shared" si="15"/>
        <v>0</v>
      </c>
      <c r="BG178" s="200">
        <f t="shared" si="16"/>
        <v>0</v>
      </c>
      <c r="BH178" s="200">
        <f t="shared" si="17"/>
        <v>0</v>
      </c>
      <c r="BI178" s="200">
        <f t="shared" si="18"/>
        <v>0</v>
      </c>
      <c r="BJ178" s="17" t="s">
        <v>85</v>
      </c>
      <c r="BK178" s="200">
        <f t="shared" si="19"/>
        <v>0</v>
      </c>
      <c r="BL178" s="17" t="s">
        <v>141</v>
      </c>
      <c r="BM178" s="199" t="s">
        <v>629</v>
      </c>
    </row>
    <row r="179" spans="1:65" s="2" customFormat="1" ht="24.15" customHeight="1">
      <c r="A179" s="34"/>
      <c r="B179" s="35"/>
      <c r="C179" s="187" t="s">
        <v>632</v>
      </c>
      <c r="D179" s="187" t="s">
        <v>137</v>
      </c>
      <c r="E179" s="188" t="s">
        <v>633</v>
      </c>
      <c r="F179" s="189" t="s">
        <v>634</v>
      </c>
      <c r="G179" s="190" t="s">
        <v>193</v>
      </c>
      <c r="H179" s="191">
        <v>159</v>
      </c>
      <c r="I179" s="192"/>
      <c r="J179" s="193">
        <f t="shared" si="10"/>
        <v>0</v>
      </c>
      <c r="K179" s="194"/>
      <c r="L179" s="39"/>
      <c r="M179" s="195" t="s">
        <v>1</v>
      </c>
      <c r="N179" s="196" t="s">
        <v>42</v>
      </c>
      <c r="O179" s="71"/>
      <c r="P179" s="197">
        <f t="shared" si="11"/>
        <v>0</v>
      </c>
      <c r="Q179" s="197">
        <v>0.065</v>
      </c>
      <c r="R179" s="197">
        <f t="shared" si="12"/>
        <v>10.335</v>
      </c>
      <c r="S179" s="197">
        <v>0</v>
      </c>
      <c r="T179" s="198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141</v>
      </c>
      <c r="AT179" s="199" t="s">
        <v>137</v>
      </c>
      <c r="AU179" s="199" t="s">
        <v>87</v>
      </c>
      <c r="AY179" s="17" t="s">
        <v>135</v>
      </c>
      <c r="BE179" s="200">
        <f t="shared" si="14"/>
        <v>0</v>
      </c>
      <c r="BF179" s="200">
        <f t="shared" si="15"/>
        <v>0</v>
      </c>
      <c r="BG179" s="200">
        <f t="shared" si="16"/>
        <v>0</v>
      </c>
      <c r="BH179" s="200">
        <f t="shared" si="17"/>
        <v>0</v>
      </c>
      <c r="BI179" s="200">
        <f t="shared" si="18"/>
        <v>0</v>
      </c>
      <c r="BJ179" s="17" t="s">
        <v>85</v>
      </c>
      <c r="BK179" s="200">
        <f t="shared" si="19"/>
        <v>0</v>
      </c>
      <c r="BL179" s="17" t="s">
        <v>141</v>
      </c>
      <c r="BM179" s="199" t="s">
        <v>632</v>
      </c>
    </row>
    <row r="180" spans="1:65" s="2" customFormat="1" ht="24.15" customHeight="1">
      <c r="A180" s="34"/>
      <c r="B180" s="35"/>
      <c r="C180" s="187" t="s">
        <v>635</v>
      </c>
      <c r="D180" s="187" t="s">
        <v>137</v>
      </c>
      <c r="E180" s="188" t="s">
        <v>636</v>
      </c>
      <c r="F180" s="189" t="s">
        <v>637</v>
      </c>
      <c r="G180" s="190" t="s">
        <v>193</v>
      </c>
      <c r="H180" s="191">
        <v>47</v>
      </c>
      <c r="I180" s="192"/>
      <c r="J180" s="193">
        <f t="shared" si="10"/>
        <v>0</v>
      </c>
      <c r="K180" s="194"/>
      <c r="L180" s="39"/>
      <c r="M180" s="195" t="s">
        <v>1</v>
      </c>
      <c r="N180" s="196" t="s">
        <v>42</v>
      </c>
      <c r="O180" s="71"/>
      <c r="P180" s="197">
        <f t="shared" si="11"/>
        <v>0</v>
      </c>
      <c r="Q180" s="197">
        <v>0.323</v>
      </c>
      <c r="R180" s="197">
        <f t="shared" si="12"/>
        <v>15.181000000000001</v>
      </c>
      <c r="S180" s="197">
        <v>0</v>
      </c>
      <c r="T180" s="198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141</v>
      </c>
      <c r="AT180" s="199" t="s">
        <v>137</v>
      </c>
      <c r="AU180" s="199" t="s">
        <v>87</v>
      </c>
      <c r="AY180" s="17" t="s">
        <v>135</v>
      </c>
      <c r="BE180" s="200">
        <f t="shared" si="14"/>
        <v>0</v>
      </c>
      <c r="BF180" s="200">
        <f t="shared" si="15"/>
        <v>0</v>
      </c>
      <c r="BG180" s="200">
        <f t="shared" si="16"/>
        <v>0</v>
      </c>
      <c r="BH180" s="200">
        <f t="shared" si="17"/>
        <v>0</v>
      </c>
      <c r="BI180" s="200">
        <f t="shared" si="18"/>
        <v>0</v>
      </c>
      <c r="BJ180" s="17" t="s">
        <v>85</v>
      </c>
      <c r="BK180" s="200">
        <f t="shared" si="19"/>
        <v>0</v>
      </c>
      <c r="BL180" s="17" t="s">
        <v>141</v>
      </c>
      <c r="BM180" s="199" t="s">
        <v>635</v>
      </c>
    </row>
    <row r="181" spans="1:65" s="2" customFormat="1" ht="24.15" customHeight="1">
      <c r="A181" s="34"/>
      <c r="B181" s="35"/>
      <c r="C181" s="187" t="s">
        <v>638</v>
      </c>
      <c r="D181" s="187" t="s">
        <v>137</v>
      </c>
      <c r="E181" s="188" t="s">
        <v>639</v>
      </c>
      <c r="F181" s="189" t="s">
        <v>640</v>
      </c>
      <c r="G181" s="190" t="s">
        <v>293</v>
      </c>
      <c r="H181" s="191">
        <v>4</v>
      </c>
      <c r="I181" s="192"/>
      <c r="J181" s="193">
        <f t="shared" si="10"/>
        <v>0</v>
      </c>
      <c r="K181" s="194"/>
      <c r="L181" s="39"/>
      <c r="M181" s="195" t="s">
        <v>1</v>
      </c>
      <c r="N181" s="196" t="s">
        <v>42</v>
      </c>
      <c r="O181" s="71"/>
      <c r="P181" s="197">
        <f t="shared" si="11"/>
        <v>0</v>
      </c>
      <c r="Q181" s="197">
        <v>0.0038</v>
      </c>
      <c r="R181" s="197">
        <f t="shared" si="12"/>
        <v>0.0152</v>
      </c>
      <c r="S181" s="197">
        <v>0</v>
      </c>
      <c r="T181" s="198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141</v>
      </c>
      <c r="AT181" s="199" t="s">
        <v>137</v>
      </c>
      <c r="AU181" s="199" t="s">
        <v>87</v>
      </c>
      <c r="AY181" s="17" t="s">
        <v>135</v>
      </c>
      <c r="BE181" s="200">
        <f t="shared" si="14"/>
        <v>0</v>
      </c>
      <c r="BF181" s="200">
        <f t="shared" si="15"/>
        <v>0</v>
      </c>
      <c r="BG181" s="200">
        <f t="shared" si="16"/>
        <v>0</v>
      </c>
      <c r="BH181" s="200">
        <f t="shared" si="17"/>
        <v>0</v>
      </c>
      <c r="BI181" s="200">
        <f t="shared" si="18"/>
        <v>0</v>
      </c>
      <c r="BJ181" s="17" t="s">
        <v>85</v>
      </c>
      <c r="BK181" s="200">
        <f t="shared" si="19"/>
        <v>0</v>
      </c>
      <c r="BL181" s="17" t="s">
        <v>141</v>
      </c>
      <c r="BM181" s="199" t="s">
        <v>638</v>
      </c>
    </row>
    <row r="182" spans="1:65" s="2" customFormat="1" ht="14.4" customHeight="1">
      <c r="A182" s="34"/>
      <c r="B182" s="35"/>
      <c r="C182" s="187" t="s">
        <v>641</v>
      </c>
      <c r="D182" s="187" t="s">
        <v>137</v>
      </c>
      <c r="E182" s="188" t="s">
        <v>642</v>
      </c>
      <c r="F182" s="189" t="s">
        <v>643</v>
      </c>
      <c r="G182" s="190" t="s">
        <v>293</v>
      </c>
      <c r="H182" s="191">
        <v>10</v>
      </c>
      <c r="I182" s="192"/>
      <c r="J182" s="193">
        <f t="shared" si="10"/>
        <v>0</v>
      </c>
      <c r="K182" s="194"/>
      <c r="L182" s="39"/>
      <c r="M182" s="195" t="s">
        <v>1</v>
      </c>
      <c r="N182" s="196" t="s">
        <v>42</v>
      </c>
      <c r="O182" s="71"/>
      <c r="P182" s="197">
        <f t="shared" si="11"/>
        <v>0</v>
      </c>
      <c r="Q182" s="197">
        <v>0.0076</v>
      </c>
      <c r="R182" s="197">
        <f t="shared" si="12"/>
        <v>0.076</v>
      </c>
      <c r="S182" s="197">
        <v>0</v>
      </c>
      <c r="T182" s="198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141</v>
      </c>
      <c r="AT182" s="199" t="s">
        <v>137</v>
      </c>
      <c r="AU182" s="199" t="s">
        <v>87</v>
      </c>
      <c r="AY182" s="17" t="s">
        <v>135</v>
      </c>
      <c r="BE182" s="200">
        <f t="shared" si="14"/>
        <v>0</v>
      </c>
      <c r="BF182" s="200">
        <f t="shared" si="15"/>
        <v>0</v>
      </c>
      <c r="BG182" s="200">
        <f t="shared" si="16"/>
        <v>0</v>
      </c>
      <c r="BH182" s="200">
        <f t="shared" si="17"/>
        <v>0</v>
      </c>
      <c r="BI182" s="200">
        <f t="shared" si="18"/>
        <v>0</v>
      </c>
      <c r="BJ182" s="17" t="s">
        <v>85</v>
      </c>
      <c r="BK182" s="200">
        <f t="shared" si="19"/>
        <v>0</v>
      </c>
      <c r="BL182" s="17" t="s">
        <v>141</v>
      </c>
      <c r="BM182" s="199" t="s">
        <v>641</v>
      </c>
    </row>
    <row r="183" spans="1:65" s="2" customFormat="1" ht="24.15" customHeight="1">
      <c r="A183" s="34"/>
      <c r="B183" s="35"/>
      <c r="C183" s="187" t="s">
        <v>644</v>
      </c>
      <c r="D183" s="187" t="s">
        <v>137</v>
      </c>
      <c r="E183" s="188" t="s">
        <v>645</v>
      </c>
      <c r="F183" s="189" t="s">
        <v>646</v>
      </c>
      <c r="G183" s="190" t="s">
        <v>193</v>
      </c>
      <c r="H183" s="191">
        <v>20</v>
      </c>
      <c r="I183" s="192"/>
      <c r="J183" s="193">
        <f t="shared" si="10"/>
        <v>0</v>
      </c>
      <c r="K183" s="194"/>
      <c r="L183" s="39"/>
      <c r="M183" s="195" t="s">
        <v>1</v>
      </c>
      <c r="N183" s="196" t="s">
        <v>42</v>
      </c>
      <c r="O183" s="71"/>
      <c r="P183" s="197">
        <f t="shared" si="11"/>
        <v>0</v>
      </c>
      <c r="Q183" s="197">
        <v>0.0019</v>
      </c>
      <c r="R183" s="197">
        <f t="shared" si="12"/>
        <v>0.038</v>
      </c>
      <c r="S183" s="197">
        <v>0</v>
      </c>
      <c r="T183" s="198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141</v>
      </c>
      <c r="AT183" s="199" t="s">
        <v>137</v>
      </c>
      <c r="AU183" s="199" t="s">
        <v>87</v>
      </c>
      <c r="AY183" s="17" t="s">
        <v>135</v>
      </c>
      <c r="BE183" s="200">
        <f t="shared" si="14"/>
        <v>0</v>
      </c>
      <c r="BF183" s="200">
        <f t="shared" si="15"/>
        <v>0</v>
      </c>
      <c r="BG183" s="200">
        <f t="shared" si="16"/>
        <v>0</v>
      </c>
      <c r="BH183" s="200">
        <f t="shared" si="17"/>
        <v>0</v>
      </c>
      <c r="BI183" s="200">
        <f t="shared" si="18"/>
        <v>0</v>
      </c>
      <c r="BJ183" s="17" t="s">
        <v>85</v>
      </c>
      <c r="BK183" s="200">
        <f t="shared" si="19"/>
        <v>0</v>
      </c>
      <c r="BL183" s="17" t="s">
        <v>141</v>
      </c>
      <c r="BM183" s="199" t="s">
        <v>644</v>
      </c>
    </row>
    <row r="184" spans="1:65" s="2" customFormat="1" ht="14.4" customHeight="1">
      <c r="A184" s="34"/>
      <c r="B184" s="35"/>
      <c r="C184" s="187" t="s">
        <v>647</v>
      </c>
      <c r="D184" s="187" t="s">
        <v>137</v>
      </c>
      <c r="E184" s="188" t="s">
        <v>648</v>
      </c>
      <c r="F184" s="189" t="s">
        <v>649</v>
      </c>
      <c r="G184" s="190" t="s">
        <v>193</v>
      </c>
      <c r="H184" s="191">
        <v>112</v>
      </c>
      <c r="I184" s="192"/>
      <c r="J184" s="193">
        <f t="shared" si="10"/>
        <v>0</v>
      </c>
      <c r="K184" s="194"/>
      <c r="L184" s="39"/>
      <c r="M184" s="195" t="s">
        <v>1</v>
      </c>
      <c r="N184" s="196" t="s">
        <v>42</v>
      </c>
      <c r="O184" s="71"/>
      <c r="P184" s="197">
        <f t="shared" si="11"/>
        <v>0</v>
      </c>
      <c r="Q184" s="197">
        <v>7E-05</v>
      </c>
      <c r="R184" s="197">
        <f t="shared" si="12"/>
        <v>0.00784</v>
      </c>
      <c r="S184" s="197">
        <v>0</v>
      </c>
      <c r="T184" s="198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141</v>
      </c>
      <c r="AT184" s="199" t="s">
        <v>137</v>
      </c>
      <c r="AU184" s="199" t="s">
        <v>87</v>
      </c>
      <c r="AY184" s="17" t="s">
        <v>135</v>
      </c>
      <c r="BE184" s="200">
        <f t="shared" si="14"/>
        <v>0</v>
      </c>
      <c r="BF184" s="200">
        <f t="shared" si="15"/>
        <v>0</v>
      </c>
      <c r="BG184" s="200">
        <f t="shared" si="16"/>
        <v>0</v>
      </c>
      <c r="BH184" s="200">
        <f t="shared" si="17"/>
        <v>0</v>
      </c>
      <c r="BI184" s="200">
        <f t="shared" si="18"/>
        <v>0</v>
      </c>
      <c r="BJ184" s="17" t="s">
        <v>85</v>
      </c>
      <c r="BK184" s="200">
        <f t="shared" si="19"/>
        <v>0</v>
      </c>
      <c r="BL184" s="17" t="s">
        <v>141</v>
      </c>
      <c r="BM184" s="199" t="s">
        <v>647</v>
      </c>
    </row>
    <row r="185" spans="1:65" s="2" customFormat="1" ht="24.15" customHeight="1">
      <c r="A185" s="34"/>
      <c r="B185" s="35"/>
      <c r="C185" s="187" t="s">
        <v>650</v>
      </c>
      <c r="D185" s="187" t="s">
        <v>137</v>
      </c>
      <c r="E185" s="188" t="s">
        <v>651</v>
      </c>
      <c r="F185" s="189" t="s">
        <v>652</v>
      </c>
      <c r="G185" s="190" t="s">
        <v>193</v>
      </c>
      <c r="H185" s="191">
        <v>30</v>
      </c>
      <c r="I185" s="192"/>
      <c r="J185" s="193">
        <f t="shared" si="10"/>
        <v>0</v>
      </c>
      <c r="K185" s="194"/>
      <c r="L185" s="39"/>
      <c r="M185" s="195" t="s">
        <v>1</v>
      </c>
      <c r="N185" s="196" t="s">
        <v>42</v>
      </c>
      <c r="O185" s="71"/>
      <c r="P185" s="197">
        <f t="shared" si="11"/>
        <v>0</v>
      </c>
      <c r="Q185" s="197">
        <v>0</v>
      </c>
      <c r="R185" s="197">
        <f t="shared" si="12"/>
        <v>0</v>
      </c>
      <c r="S185" s="197">
        <v>0</v>
      </c>
      <c r="T185" s="198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141</v>
      </c>
      <c r="AT185" s="199" t="s">
        <v>137</v>
      </c>
      <c r="AU185" s="199" t="s">
        <v>87</v>
      </c>
      <c r="AY185" s="17" t="s">
        <v>135</v>
      </c>
      <c r="BE185" s="200">
        <f t="shared" si="14"/>
        <v>0</v>
      </c>
      <c r="BF185" s="200">
        <f t="shared" si="15"/>
        <v>0</v>
      </c>
      <c r="BG185" s="200">
        <f t="shared" si="16"/>
        <v>0</v>
      </c>
      <c r="BH185" s="200">
        <f t="shared" si="17"/>
        <v>0</v>
      </c>
      <c r="BI185" s="200">
        <f t="shared" si="18"/>
        <v>0</v>
      </c>
      <c r="BJ185" s="17" t="s">
        <v>85</v>
      </c>
      <c r="BK185" s="200">
        <f t="shared" si="19"/>
        <v>0</v>
      </c>
      <c r="BL185" s="17" t="s">
        <v>141</v>
      </c>
      <c r="BM185" s="199" t="s">
        <v>650</v>
      </c>
    </row>
    <row r="186" spans="1:65" s="2" customFormat="1" ht="24.15" customHeight="1">
      <c r="A186" s="34"/>
      <c r="B186" s="35"/>
      <c r="C186" s="187" t="s">
        <v>653</v>
      </c>
      <c r="D186" s="187" t="s">
        <v>137</v>
      </c>
      <c r="E186" s="188" t="s">
        <v>654</v>
      </c>
      <c r="F186" s="189" t="s">
        <v>655</v>
      </c>
      <c r="G186" s="190" t="s">
        <v>193</v>
      </c>
      <c r="H186" s="191">
        <v>47</v>
      </c>
      <c r="I186" s="192"/>
      <c r="J186" s="193">
        <f t="shared" si="10"/>
        <v>0</v>
      </c>
      <c r="K186" s="194"/>
      <c r="L186" s="39"/>
      <c r="M186" s="195" t="s">
        <v>1</v>
      </c>
      <c r="N186" s="196" t="s">
        <v>42</v>
      </c>
      <c r="O186" s="71"/>
      <c r="P186" s="197">
        <f t="shared" si="11"/>
        <v>0</v>
      </c>
      <c r="Q186" s="197">
        <v>0.108</v>
      </c>
      <c r="R186" s="197">
        <f t="shared" si="12"/>
        <v>5.076</v>
      </c>
      <c r="S186" s="197">
        <v>0</v>
      </c>
      <c r="T186" s="198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141</v>
      </c>
      <c r="AT186" s="199" t="s">
        <v>137</v>
      </c>
      <c r="AU186" s="199" t="s">
        <v>87</v>
      </c>
      <c r="AY186" s="17" t="s">
        <v>135</v>
      </c>
      <c r="BE186" s="200">
        <f t="shared" si="14"/>
        <v>0</v>
      </c>
      <c r="BF186" s="200">
        <f t="shared" si="15"/>
        <v>0</v>
      </c>
      <c r="BG186" s="200">
        <f t="shared" si="16"/>
        <v>0</v>
      </c>
      <c r="BH186" s="200">
        <f t="shared" si="17"/>
        <v>0</v>
      </c>
      <c r="BI186" s="200">
        <f t="shared" si="18"/>
        <v>0</v>
      </c>
      <c r="BJ186" s="17" t="s">
        <v>85</v>
      </c>
      <c r="BK186" s="200">
        <f t="shared" si="19"/>
        <v>0</v>
      </c>
      <c r="BL186" s="17" t="s">
        <v>141</v>
      </c>
      <c r="BM186" s="199" t="s">
        <v>653</v>
      </c>
    </row>
    <row r="187" spans="1:65" s="2" customFormat="1" ht="24.15" customHeight="1">
      <c r="A187" s="34"/>
      <c r="B187" s="35"/>
      <c r="C187" s="238" t="s">
        <v>656</v>
      </c>
      <c r="D187" s="238" t="s">
        <v>276</v>
      </c>
      <c r="E187" s="239" t="s">
        <v>657</v>
      </c>
      <c r="F187" s="240" t="s">
        <v>658</v>
      </c>
      <c r="G187" s="241" t="s">
        <v>193</v>
      </c>
      <c r="H187" s="242">
        <v>47</v>
      </c>
      <c r="I187" s="243"/>
      <c r="J187" s="244">
        <f t="shared" si="10"/>
        <v>0</v>
      </c>
      <c r="K187" s="245"/>
      <c r="L187" s="246"/>
      <c r="M187" s="247" t="s">
        <v>1</v>
      </c>
      <c r="N187" s="248" t="s">
        <v>42</v>
      </c>
      <c r="O187" s="71"/>
      <c r="P187" s="197">
        <f t="shared" si="11"/>
        <v>0</v>
      </c>
      <c r="Q187" s="197">
        <v>0.00035</v>
      </c>
      <c r="R187" s="197">
        <f t="shared" si="12"/>
        <v>0.01645</v>
      </c>
      <c r="S187" s="197">
        <v>0</v>
      </c>
      <c r="T187" s="198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190</v>
      </c>
      <c r="AT187" s="199" t="s">
        <v>276</v>
      </c>
      <c r="AU187" s="199" t="s">
        <v>87</v>
      </c>
      <c r="AY187" s="17" t="s">
        <v>135</v>
      </c>
      <c r="BE187" s="200">
        <f t="shared" si="14"/>
        <v>0</v>
      </c>
      <c r="BF187" s="200">
        <f t="shared" si="15"/>
        <v>0</v>
      </c>
      <c r="BG187" s="200">
        <f t="shared" si="16"/>
        <v>0</v>
      </c>
      <c r="BH187" s="200">
        <f t="shared" si="17"/>
        <v>0</v>
      </c>
      <c r="BI187" s="200">
        <f t="shared" si="18"/>
        <v>0</v>
      </c>
      <c r="BJ187" s="17" t="s">
        <v>85</v>
      </c>
      <c r="BK187" s="200">
        <f t="shared" si="19"/>
        <v>0</v>
      </c>
      <c r="BL187" s="17" t="s">
        <v>141</v>
      </c>
      <c r="BM187" s="199" t="s">
        <v>656</v>
      </c>
    </row>
    <row r="188" spans="1:65" s="2" customFormat="1" ht="24.15" customHeight="1">
      <c r="A188" s="34"/>
      <c r="B188" s="35"/>
      <c r="C188" s="187" t="s">
        <v>659</v>
      </c>
      <c r="D188" s="187" t="s">
        <v>137</v>
      </c>
      <c r="E188" s="188" t="s">
        <v>660</v>
      </c>
      <c r="F188" s="189" t="s">
        <v>661</v>
      </c>
      <c r="G188" s="190" t="s">
        <v>193</v>
      </c>
      <c r="H188" s="191">
        <v>65</v>
      </c>
      <c r="I188" s="192"/>
      <c r="J188" s="193">
        <f t="shared" si="10"/>
        <v>0</v>
      </c>
      <c r="K188" s="194"/>
      <c r="L188" s="39"/>
      <c r="M188" s="195" t="s">
        <v>1</v>
      </c>
      <c r="N188" s="196" t="s">
        <v>42</v>
      </c>
      <c r="O188" s="71"/>
      <c r="P188" s="197">
        <f t="shared" si="11"/>
        <v>0</v>
      </c>
      <c r="Q188" s="197">
        <v>0</v>
      </c>
      <c r="R188" s="197">
        <f t="shared" si="12"/>
        <v>0</v>
      </c>
      <c r="S188" s="197">
        <v>0</v>
      </c>
      <c r="T188" s="198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141</v>
      </c>
      <c r="AT188" s="199" t="s">
        <v>137</v>
      </c>
      <c r="AU188" s="199" t="s">
        <v>87</v>
      </c>
      <c r="AY188" s="17" t="s">
        <v>135</v>
      </c>
      <c r="BE188" s="200">
        <f t="shared" si="14"/>
        <v>0</v>
      </c>
      <c r="BF188" s="200">
        <f t="shared" si="15"/>
        <v>0</v>
      </c>
      <c r="BG188" s="200">
        <f t="shared" si="16"/>
        <v>0</v>
      </c>
      <c r="BH188" s="200">
        <f t="shared" si="17"/>
        <v>0</v>
      </c>
      <c r="BI188" s="200">
        <f t="shared" si="18"/>
        <v>0</v>
      </c>
      <c r="BJ188" s="17" t="s">
        <v>85</v>
      </c>
      <c r="BK188" s="200">
        <f t="shared" si="19"/>
        <v>0</v>
      </c>
      <c r="BL188" s="17" t="s">
        <v>141</v>
      </c>
      <c r="BM188" s="199" t="s">
        <v>659</v>
      </c>
    </row>
    <row r="189" spans="1:65" s="2" customFormat="1" ht="24.15" customHeight="1">
      <c r="A189" s="34"/>
      <c r="B189" s="35"/>
      <c r="C189" s="187" t="s">
        <v>662</v>
      </c>
      <c r="D189" s="187" t="s">
        <v>137</v>
      </c>
      <c r="E189" s="188" t="s">
        <v>663</v>
      </c>
      <c r="F189" s="189" t="s">
        <v>664</v>
      </c>
      <c r="G189" s="190" t="s">
        <v>193</v>
      </c>
      <c r="H189" s="191">
        <v>10</v>
      </c>
      <c r="I189" s="192"/>
      <c r="J189" s="193">
        <f t="shared" si="10"/>
        <v>0</v>
      </c>
      <c r="K189" s="194"/>
      <c r="L189" s="39"/>
      <c r="M189" s="195" t="s">
        <v>1</v>
      </c>
      <c r="N189" s="196" t="s">
        <v>42</v>
      </c>
      <c r="O189" s="71"/>
      <c r="P189" s="197">
        <f t="shared" si="11"/>
        <v>0</v>
      </c>
      <c r="Q189" s="197">
        <v>0</v>
      </c>
      <c r="R189" s="197">
        <f t="shared" si="12"/>
        <v>0</v>
      </c>
      <c r="S189" s="197">
        <v>0</v>
      </c>
      <c r="T189" s="198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141</v>
      </c>
      <c r="AT189" s="199" t="s">
        <v>137</v>
      </c>
      <c r="AU189" s="199" t="s">
        <v>87</v>
      </c>
      <c r="AY189" s="17" t="s">
        <v>135</v>
      </c>
      <c r="BE189" s="200">
        <f t="shared" si="14"/>
        <v>0</v>
      </c>
      <c r="BF189" s="200">
        <f t="shared" si="15"/>
        <v>0</v>
      </c>
      <c r="BG189" s="200">
        <f t="shared" si="16"/>
        <v>0</v>
      </c>
      <c r="BH189" s="200">
        <f t="shared" si="17"/>
        <v>0</v>
      </c>
      <c r="BI189" s="200">
        <f t="shared" si="18"/>
        <v>0</v>
      </c>
      <c r="BJ189" s="17" t="s">
        <v>85</v>
      </c>
      <c r="BK189" s="200">
        <f t="shared" si="19"/>
        <v>0</v>
      </c>
      <c r="BL189" s="17" t="s">
        <v>141</v>
      </c>
      <c r="BM189" s="199" t="s">
        <v>662</v>
      </c>
    </row>
    <row r="190" spans="1:65" s="2" customFormat="1" ht="14.4" customHeight="1">
      <c r="A190" s="34"/>
      <c r="B190" s="35"/>
      <c r="C190" s="187" t="s">
        <v>665</v>
      </c>
      <c r="D190" s="187" t="s">
        <v>137</v>
      </c>
      <c r="E190" s="188" t="s">
        <v>666</v>
      </c>
      <c r="F190" s="189" t="s">
        <v>667</v>
      </c>
      <c r="G190" s="190" t="s">
        <v>211</v>
      </c>
      <c r="H190" s="191">
        <v>25</v>
      </c>
      <c r="I190" s="192"/>
      <c r="J190" s="193">
        <f t="shared" si="10"/>
        <v>0</v>
      </c>
      <c r="K190" s="194"/>
      <c r="L190" s="39"/>
      <c r="M190" s="195" t="s">
        <v>1</v>
      </c>
      <c r="N190" s="196" t="s">
        <v>42</v>
      </c>
      <c r="O190" s="71"/>
      <c r="P190" s="197">
        <f t="shared" si="11"/>
        <v>0</v>
      </c>
      <c r="Q190" s="197">
        <v>0</v>
      </c>
      <c r="R190" s="197">
        <f t="shared" si="12"/>
        <v>0</v>
      </c>
      <c r="S190" s="197">
        <v>0</v>
      </c>
      <c r="T190" s="198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141</v>
      </c>
      <c r="AT190" s="199" t="s">
        <v>137</v>
      </c>
      <c r="AU190" s="199" t="s">
        <v>87</v>
      </c>
      <c r="AY190" s="17" t="s">
        <v>135</v>
      </c>
      <c r="BE190" s="200">
        <f t="shared" si="14"/>
        <v>0</v>
      </c>
      <c r="BF190" s="200">
        <f t="shared" si="15"/>
        <v>0</v>
      </c>
      <c r="BG190" s="200">
        <f t="shared" si="16"/>
        <v>0</v>
      </c>
      <c r="BH190" s="200">
        <f t="shared" si="17"/>
        <v>0</v>
      </c>
      <c r="BI190" s="200">
        <f t="shared" si="18"/>
        <v>0</v>
      </c>
      <c r="BJ190" s="17" t="s">
        <v>85</v>
      </c>
      <c r="BK190" s="200">
        <f t="shared" si="19"/>
        <v>0</v>
      </c>
      <c r="BL190" s="17" t="s">
        <v>141</v>
      </c>
      <c r="BM190" s="199" t="s">
        <v>665</v>
      </c>
    </row>
    <row r="191" spans="1:65" s="2" customFormat="1" ht="14.4" customHeight="1">
      <c r="A191" s="34"/>
      <c r="B191" s="35"/>
      <c r="C191" s="187" t="s">
        <v>668</v>
      </c>
      <c r="D191" s="187" t="s">
        <v>137</v>
      </c>
      <c r="E191" s="188" t="s">
        <v>669</v>
      </c>
      <c r="F191" s="189" t="s">
        <v>670</v>
      </c>
      <c r="G191" s="190" t="s">
        <v>253</v>
      </c>
      <c r="H191" s="191">
        <v>2</v>
      </c>
      <c r="I191" s="192"/>
      <c r="J191" s="193">
        <f t="shared" si="10"/>
        <v>0</v>
      </c>
      <c r="K191" s="194"/>
      <c r="L191" s="39"/>
      <c r="M191" s="195" t="s">
        <v>1</v>
      </c>
      <c r="N191" s="196" t="s">
        <v>42</v>
      </c>
      <c r="O191" s="71"/>
      <c r="P191" s="197">
        <f t="shared" si="11"/>
        <v>0</v>
      </c>
      <c r="Q191" s="197">
        <v>0</v>
      </c>
      <c r="R191" s="197">
        <f t="shared" si="12"/>
        <v>0</v>
      </c>
      <c r="S191" s="197">
        <v>0</v>
      </c>
      <c r="T191" s="198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141</v>
      </c>
      <c r="AT191" s="199" t="s">
        <v>137</v>
      </c>
      <c r="AU191" s="199" t="s">
        <v>87</v>
      </c>
      <c r="AY191" s="17" t="s">
        <v>135</v>
      </c>
      <c r="BE191" s="200">
        <f t="shared" si="14"/>
        <v>0</v>
      </c>
      <c r="BF191" s="200">
        <f t="shared" si="15"/>
        <v>0</v>
      </c>
      <c r="BG191" s="200">
        <f t="shared" si="16"/>
        <v>0</v>
      </c>
      <c r="BH191" s="200">
        <f t="shared" si="17"/>
        <v>0</v>
      </c>
      <c r="BI191" s="200">
        <f t="shared" si="18"/>
        <v>0</v>
      </c>
      <c r="BJ191" s="17" t="s">
        <v>85</v>
      </c>
      <c r="BK191" s="200">
        <f t="shared" si="19"/>
        <v>0</v>
      </c>
      <c r="BL191" s="17" t="s">
        <v>141</v>
      </c>
      <c r="BM191" s="199" t="s">
        <v>668</v>
      </c>
    </row>
    <row r="192" spans="1:65" s="2" customFormat="1" ht="24.15" customHeight="1">
      <c r="A192" s="34"/>
      <c r="B192" s="35"/>
      <c r="C192" s="187" t="s">
        <v>671</v>
      </c>
      <c r="D192" s="187" t="s">
        <v>137</v>
      </c>
      <c r="E192" s="188" t="s">
        <v>672</v>
      </c>
      <c r="F192" s="189" t="s">
        <v>673</v>
      </c>
      <c r="G192" s="190" t="s">
        <v>253</v>
      </c>
      <c r="H192" s="191">
        <v>20</v>
      </c>
      <c r="I192" s="192"/>
      <c r="J192" s="193">
        <f t="shared" si="10"/>
        <v>0</v>
      </c>
      <c r="K192" s="194"/>
      <c r="L192" s="39"/>
      <c r="M192" s="195" t="s">
        <v>1</v>
      </c>
      <c r="N192" s="196" t="s">
        <v>42</v>
      </c>
      <c r="O192" s="71"/>
      <c r="P192" s="197">
        <f t="shared" si="11"/>
        <v>0</v>
      </c>
      <c r="Q192" s="197">
        <v>0</v>
      </c>
      <c r="R192" s="197">
        <f t="shared" si="12"/>
        <v>0</v>
      </c>
      <c r="S192" s="197">
        <v>0</v>
      </c>
      <c r="T192" s="198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141</v>
      </c>
      <c r="AT192" s="199" t="s">
        <v>137</v>
      </c>
      <c r="AU192" s="199" t="s">
        <v>87</v>
      </c>
      <c r="AY192" s="17" t="s">
        <v>135</v>
      </c>
      <c r="BE192" s="200">
        <f t="shared" si="14"/>
        <v>0</v>
      </c>
      <c r="BF192" s="200">
        <f t="shared" si="15"/>
        <v>0</v>
      </c>
      <c r="BG192" s="200">
        <f t="shared" si="16"/>
        <v>0</v>
      </c>
      <c r="BH192" s="200">
        <f t="shared" si="17"/>
        <v>0</v>
      </c>
      <c r="BI192" s="200">
        <f t="shared" si="18"/>
        <v>0</v>
      </c>
      <c r="BJ192" s="17" t="s">
        <v>85</v>
      </c>
      <c r="BK192" s="200">
        <f t="shared" si="19"/>
        <v>0</v>
      </c>
      <c r="BL192" s="17" t="s">
        <v>141</v>
      </c>
      <c r="BM192" s="199" t="s">
        <v>671</v>
      </c>
    </row>
    <row r="193" spans="1:65" s="2" customFormat="1" ht="14.4" customHeight="1">
      <c r="A193" s="34"/>
      <c r="B193" s="35"/>
      <c r="C193" s="187" t="s">
        <v>674</v>
      </c>
      <c r="D193" s="187" t="s">
        <v>137</v>
      </c>
      <c r="E193" s="188" t="s">
        <v>675</v>
      </c>
      <c r="F193" s="189" t="s">
        <v>676</v>
      </c>
      <c r="G193" s="190" t="s">
        <v>140</v>
      </c>
      <c r="H193" s="191">
        <v>46.95</v>
      </c>
      <c r="I193" s="192"/>
      <c r="J193" s="193">
        <f t="shared" si="10"/>
        <v>0</v>
      </c>
      <c r="K193" s="194"/>
      <c r="L193" s="39"/>
      <c r="M193" s="195" t="s">
        <v>1</v>
      </c>
      <c r="N193" s="196" t="s">
        <v>42</v>
      </c>
      <c r="O193" s="71"/>
      <c r="P193" s="197">
        <f t="shared" si="11"/>
        <v>0</v>
      </c>
      <c r="Q193" s="197">
        <v>0</v>
      </c>
      <c r="R193" s="197">
        <f t="shared" si="12"/>
        <v>0</v>
      </c>
      <c r="S193" s="197">
        <v>0</v>
      </c>
      <c r="T193" s="198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141</v>
      </c>
      <c r="AT193" s="199" t="s">
        <v>137</v>
      </c>
      <c r="AU193" s="199" t="s">
        <v>87</v>
      </c>
      <c r="AY193" s="17" t="s">
        <v>135</v>
      </c>
      <c r="BE193" s="200">
        <f t="shared" si="14"/>
        <v>0</v>
      </c>
      <c r="BF193" s="200">
        <f t="shared" si="15"/>
        <v>0</v>
      </c>
      <c r="BG193" s="200">
        <f t="shared" si="16"/>
        <v>0</v>
      </c>
      <c r="BH193" s="200">
        <f t="shared" si="17"/>
        <v>0</v>
      </c>
      <c r="BI193" s="200">
        <f t="shared" si="18"/>
        <v>0</v>
      </c>
      <c r="BJ193" s="17" t="s">
        <v>85</v>
      </c>
      <c r="BK193" s="200">
        <f t="shared" si="19"/>
        <v>0</v>
      </c>
      <c r="BL193" s="17" t="s">
        <v>141</v>
      </c>
      <c r="BM193" s="199" t="s">
        <v>674</v>
      </c>
    </row>
    <row r="194" spans="1:65" s="2" customFormat="1" ht="24.15" customHeight="1">
      <c r="A194" s="34"/>
      <c r="B194" s="35"/>
      <c r="C194" s="187" t="s">
        <v>677</v>
      </c>
      <c r="D194" s="187" t="s">
        <v>137</v>
      </c>
      <c r="E194" s="188" t="s">
        <v>678</v>
      </c>
      <c r="F194" s="189" t="s">
        <v>679</v>
      </c>
      <c r="G194" s="190" t="s">
        <v>140</v>
      </c>
      <c r="H194" s="191">
        <v>13.5</v>
      </c>
      <c r="I194" s="192"/>
      <c r="J194" s="193">
        <f t="shared" si="10"/>
        <v>0</v>
      </c>
      <c r="K194" s="194"/>
      <c r="L194" s="39"/>
      <c r="M194" s="195" t="s">
        <v>1</v>
      </c>
      <c r="N194" s="196" t="s">
        <v>42</v>
      </c>
      <c r="O194" s="71"/>
      <c r="P194" s="197">
        <f t="shared" si="11"/>
        <v>0</v>
      </c>
      <c r="Q194" s="197">
        <v>0.18907</v>
      </c>
      <c r="R194" s="197">
        <f t="shared" si="12"/>
        <v>2.5524449999999996</v>
      </c>
      <c r="S194" s="197">
        <v>0</v>
      </c>
      <c r="T194" s="198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141</v>
      </c>
      <c r="AT194" s="199" t="s">
        <v>137</v>
      </c>
      <c r="AU194" s="199" t="s">
        <v>87</v>
      </c>
      <c r="AY194" s="17" t="s">
        <v>135</v>
      </c>
      <c r="BE194" s="200">
        <f t="shared" si="14"/>
        <v>0</v>
      </c>
      <c r="BF194" s="200">
        <f t="shared" si="15"/>
        <v>0</v>
      </c>
      <c r="BG194" s="200">
        <f t="shared" si="16"/>
        <v>0</v>
      </c>
      <c r="BH194" s="200">
        <f t="shared" si="17"/>
        <v>0</v>
      </c>
      <c r="BI194" s="200">
        <f t="shared" si="18"/>
        <v>0</v>
      </c>
      <c r="BJ194" s="17" t="s">
        <v>85</v>
      </c>
      <c r="BK194" s="200">
        <f t="shared" si="19"/>
        <v>0</v>
      </c>
      <c r="BL194" s="17" t="s">
        <v>141</v>
      </c>
      <c r="BM194" s="199" t="s">
        <v>677</v>
      </c>
    </row>
    <row r="195" spans="1:65" s="2" customFormat="1" ht="24.15" customHeight="1">
      <c r="A195" s="34"/>
      <c r="B195" s="35"/>
      <c r="C195" s="187" t="s">
        <v>680</v>
      </c>
      <c r="D195" s="187" t="s">
        <v>137</v>
      </c>
      <c r="E195" s="188" t="s">
        <v>681</v>
      </c>
      <c r="F195" s="189" t="s">
        <v>682</v>
      </c>
      <c r="G195" s="190" t="s">
        <v>140</v>
      </c>
      <c r="H195" s="191">
        <v>13.5</v>
      </c>
      <c r="I195" s="192"/>
      <c r="J195" s="193">
        <f t="shared" si="10"/>
        <v>0</v>
      </c>
      <c r="K195" s="194"/>
      <c r="L195" s="39"/>
      <c r="M195" s="195" t="s">
        <v>1</v>
      </c>
      <c r="N195" s="196" t="s">
        <v>42</v>
      </c>
      <c r="O195" s="71"/>
      <c r="P195" s="197">
        <f t="shared" si="11"/>
        <v>0</v>
      </c>
      <c r="Q195" s="197">
        <v>0.2916</v>
      </c>
      <c r="R195" s="197">
        <f t="shared" si="12"/>
        <v>3.9366000000000003</v>
      </c>
      <c r="S195" s="197">
        <v>0</v>
      </c>
      <c r="T195" s="198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141</v>
      </c>
      <c r="AT195" s="199" t="s">
        <v>137</v>
      </c>
      <c r="AU195" s="199" t="s">
        <v>87</v>
      </c>
      <c r="AY195" s="17" t="s">
        <v>135</v>
      </c>
      <c r="BE195" s="200">
        <f t="shared" si="14"/>
        <v>0</v>
      </c>
      <c r="BF195" s="200">
        <f t="shared" si="15"/>
        <v>0</v>
      </c>
      <c r="BG195" s="200">
        <f t="shared" si="16"/>
        <v>0</v>
      </c>
      <c r="BH195" s="200">
        <f t="shared" si="17"/>
        <v>0</v>
      </c>
      <c r="BI195" s="200">
        <f t="shared" si="18"/>
        <v>0</v>
      </c>
      <c r="BJ195" s="17" t="s">
        <v>85</v>
      </c>
      <c r="BK195" s="200">
        <f t="shared" si="19"/>
        <v>0</v>
      </c>
      <c r="BL195" s="17" t="s">
        <v>141</v>
      </c>
      <c r="BM195" s="199" t="s">
        <v>680</v>
      </c>
    </row>
    <row r="196" spans="1:65" s="2" customFormat="1" ht="24.15" customHeight="1">
      <c r="A196" s="34"/>
      <c r="B196" s="35"/>
      <c r="C196" s="187" t="s">
        <v>683</v>
      </c>
      <c r="D196" s="187" t="s">
        <v>137</v>
      </c>
      <c r="E196" s="188" t="s">
        <v>684</v>
      </c>
      <c r="F196" s="189" t="s">
        <v>685</v>
      </c>
      <c r="G196" s="190" t="s">
        <v>140</v>
      </c>
      <c r="H196" s="191">
        <v>13.5</v>
      </c>
      <c r="I196" s="192"/>
      <c r="J196" s="193">
        <f t="shared" si="10"/>
        <v>0</v>
      </c>
      <c r="K196" s="194"/>
      <c r="L196" s="39"/>
      <c r="M196" s="195" t="s">
        <v>1</v>
      </c>
      <c r="N196" s="196" t="s">
        <v>42</v>
      </c>
      <c r="O196" s="71"/>
      <c r="P196" s="197">
        <f t="shared" si="11"/>
        <v>0</v>
      </c>
      <c r="Q196" s="197">
        <v>0.18025</v>
      </c>
      <c r="R196" s="197">
        <f t="shared" si="12"/>
        <v>2.433375</v>
      </c>
      <c r="S196" s="197">
        <v>0</v>
      </c>
      <c r="T196" s="198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141</v>
      </c>
      <c r="AT196" s="199" t="s">
        <v>137</v>
      </c>
      <c r="AU196" s="199" t="s">
        <v>87</v>
      </c>
      <c r="AY196" s="17" t="s">
        <v>135</v>
      </c>
      <c r="BE196" s="200">
        <f t="shared" si="14"/>
        <v>0</v>
      </c>
      <c r="BF196" s="200">
        <f t="shared" si="15"/>
        <v>0</v>
      </c>
      <c r="BG196" s="200">
        <f t="shared" si="16"/>
        <v>0</v>
      </c>
      <c r="BH196" s="200">
        <f t="shared" si="17"/>
        <v>0</v>
      </c>
      <c r="BI196" s="200">
        <f t="shared" si="18"/>
        <v>0</v>
      </c>
      <c r="BJ196" s="17" t="s">
        <v>85</v>
      </c>
      <c r="BK196" s="200">
        <f t="shared" si="19"/>
        <v>0</v>
      </c>
      <c r="BL196" s="17" t="s">
        <v>141</v>
      </c>
      <c r="BM196" s="199" t="s">
        <v>683</v>
      </c>
    </row>
    <row r="197" spans="1:65" s="2" customFormat="1" ht="24.15" customHeight="1">
      <c r="A197" s="34"/>
      <c r="B197" s="35"/>
      <c r="C197" s="187" t="s">
        <v>686</v>
      </c>
      <c r="D197" s="187" t="s">
        <v>137</v>
      </c>
      <c r="E197" s="188" t="s">
        <v>687</v>
      </c>
      <c r="F197" s="189" t="s">
        <v>688</v>
      </c>
      <c r="G197" s="190" t="s">
        <v>140</v>
      </c>
      <c r="H197" s="191">
        <v>8.75</v>
      </c>
      <c r="I197" s="192"/>
      <c r="J197" s="193">
        <f t="shared" si="10"/>
        <v>0</v>
      </c>
      <c r="K197" s="194"/>
      <c r="L197" s="39"/>
      <c r="M197" s="195" t="s">
        <v>1</v>
      </c>
      <c r="N197" s="196" t="s">
        <v>42</v>
      </c>
      <c r="O197" s="71"/>
      <c r="P197" s="197">
        <f t="shared" si="11"/>
        <v>0</v>
      </c>
      <c r="Q197" s="197">
        <v>0.08425</v>
      </c>
      <c r="R197" s="197">
        <f t="shared" si="12"/>
        <v>0.7371875</v>
      </c>
      <c r="S197" s="197">
        <v>0</v>
      </c>
      <c r="T197" s="198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141</v>
      </c>
      <c r="AT197" s="199" t="s">
        <v>137</v>
      </c>
      <c r="AU197" s="199" t="s">
        <v>87</v>
      </c>
      <c r="AY197" s="17" t="s">
        <v>135</v>
      </c>
      <c r="BE197" s="200">
        <f t="shared" si="14"/>
        <v>0</v>
      </c>
      <c r="BF197" s="200">
        <f t="shared" si="15"/>
        <v>0</v>
      </c>
      <c r="BG197" s="200">
        <f t="shared" si="16"/>
        <v>0</v>
      </c>
      <c r="BH197" s="200">
        <f t="shared" si="17"/>
        <v>0</v>
      </c>
      <c r="BI197" s="200">
        <f t="shared" si="18"/>
        <v>0</v>
      </c>
      <c r="BJ197" s="17" t="s">
        <v>85</v>
      </c>
      <c r="BK197" s="200">
        <f t="shared" si="19"/>
        <v>0</v>
      </c>
      <c r="BL197" s="17" t="s">
        <v>141</v>
      </c>
      <c r="BM197" s="199" t="s">
        <v>686</v>
      </c>
    </row>
    <row r="198" spans="1:65" s="2" customFormat="1" ht="24.15" customHeight="1">
      <c r="A198" s="34"/>
      <c r="B198" s="35"/>
      <c r="C198" s="187" t="s">
        <v>689</v>
      </c>
      <c r="D198" s="187" t="s">
        <v>137</v>
      </c>
      <c r="E198" s="188" t="s">
        <v>690</v>
      </c>
      <c r="F198" s="189" t="s">
        <v>691</v>
      </c>
      <c r="G198" s="190" t="s">
        <v>140</v>
      </c>
      <c r="H198" s="191">
        <v>8.75</v>
      </c>
      <c r="I198" s="192"/>
      <c r="J198" s="193">
        <f t="shared" si="10"/>
        <v>0</v>
      </c>
      <c r="K198" s="194"/>
      <c r="L198" s="39"/>
      <c r="M198" s="195" t="s">
        <v>1</v>
      </c>
      <c r="N198" s="196" t="s">
        <v>42</v>
      </c>
      <c r="O198" s="71"/>
      <c r="P198" s="197">
        <f t="shared" si="11"/>
        <v>0</v>
      </c>
      <c r="Q198" s="197">
        <v>0</v>
      </c>
      <c r="R198" s="197">
        <f t="shared" si="12"/>
        <v>0</v>
      </c>
      <c r="S198" s="197">
        <v>0</v>
      </c>
      <c r="T198" s="198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141</v>
      </c>
      <c r="AT198" s="199" t="s">
        <v>137</v>
      </c>
      <c r="AU198" s="199" t="s">
        <v>87</v>
      </c>
      <c r="AY198" s="17" t="s">
        <v>135</v>
      </c>
      <c r="BE198" s="200">
        <f t="shared" si="14"/>
        <v>0</v>
      </c>
      <c r="BF198" s="200">
        <f t="shared" si="15"/>
        <v>0</v>
      </c>
      <c r="BG198" s="200">
        <f t="shared" si="16"/>
        <v>0</v>
      </c>
      <c r="BH198" s="200">
        <f t="shared" si="17"/>
        <v>0</v>
      </c>
      <c r="BI198" s="200">
        <f t="shared" si="18"/>
        <v>0</v>
      </c>
      <c r="BJ198" s="17" t="s">
        <v>85</v>
      </c>
      <c r="BK198" s="200">
        <f t="shared" si="19"/>
        <v>0</v>
      </c>
      <c r="BL198" s="17" t="s">
        <v>141</v>
      </c>
      <c r="BM198" s="199" t="s">
        <v>689</v>
      </c>
    </row>
    <row r="199" spans="1:65" s="2" customFormat="1" ht="24.15" customHeight="1">
      <c r="A199" s="34"/>
      <c r="B199" s="35"/>
      <c r="C199" s="187" t="s">
        <v>692</v>
      </c>
      <c r="D199" s="187" t="s">
        <v>137</v>
      </c>
      <c r="E199" s="188" t="s">
        <v>693</v>
      </c>
      <c r="F199" s="189" t="s">
        <v>694</v>
      </c>
      <c r="G199" s="190" t="s">
        <v>193</v>
      </c>
      <c r="H199" s="191">
        <v>2</v>
      </c>
      <c r="I199" s="192"/>
      <c r="J199" s="193">
        <f t="shared" si="10"/>
        <v>0</v>
      </c>
      <c r="K199" s="194"/>
      <c r="L199" s="39"/>
      <c r="M199" s="195" t="s">
        <v>1</v>
      </c>
      <c r="N199" s="196" t="s">
        <v>42</v>
      </c>
      <c r="O199" s="71"/>
      <c r="P199" s="197">
        <f t="shared" si="11"/>
        <v>0</v>
      </c>
      <c r="Q199" s="197">
        <v>0.14321</v>
      </c>
      <c r="R199" s="197">
        <f t="shared" si="12"/>
        <v>0.28642</v>
      </c>
      <c r="S199" s="197">
        <v>0</v>
      </c>
      <c r="T199" s="198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141</v>
      </c>
      <c r="AT199" s="199" t="s">
        <v>137</v>
      </c>
      <c r="AU199" s="199" t="s">
        <v>87</v>
      </c>
      <c r="AY199" s="17" t="s">
        <v>135</v>
      </c>
      <c r="BE199" s="200">
        <f t="shared" si="14"/>
        <v>0</v>
      </c>
      <c r="BF199" s="200">
        <f t="shared" si="15"/>
        <v>0</v>
      </c>
      <c r="BG199" s="200">
        <f t="shared" si="16"/>
        <v>0</v>
      </c>
      <c r="BH199" s="200">
        <f t="shared" si="17"/>
        <v>0</v>
      </c>
      <c r="BI199" s="200">
        <f t="shared" si="18"/>
        <v>0</v>
      </c>
      <c r="BJ199" s="17" t="s">
        <v>85</v>
      </c>
      <c r="BK199" s="200">
        <f t="shared" si="19"/>
        <v>0</v>
      </c>
      <c r="BL199" s="17" t="s">
        <v>141</v>
      </c>
      <c r="BM199" s="199" t="s">
        <v>692</v>
      </c>
    </row>
    <row r="200" spans="1:65" s="2" customFormat="1" ht="14.4" customHeight="1">
      <c r="A200" s="34"/>
      <c r="B200" s="35"/>
      <c r="C200" s="238" t="s">
        <v>695</v>
      </c>
      <c r="D200" s="238" t="s">
        <v>276</v>
      </c>
      <c r="E200" s="239" t="s">
        <v>696</v>
      </c>
      <c r="F200" s="240" t="s">
        <v>697</v>
      </c>
      <c r="G200" s="241" t="s">
        <v>193</v>
      </c>
      <c r="H200" s="242">
        <v>2</v>
      </c>
      <c r="I200" s="243"/>
      <c r="J200" s="244">
        <f t="shared" si="10"/>
        <v>0</v>
      </c>
      <c r="K200" s="245"/>
      <c r="L200" s="246"/>
      <c r="M200" s="247" t="s">
        <v>1</v>
      </c>
      <c r="N200" s="248" t="s">
        <v>42</v>
      </c>
      <c r="O200" s="71"/>
      <c r="P200" s="197">
        <f t="shared" si="11"/>
        <v>0</v>
      </c>
      <c r="Q200" s="197">
        <v>0.102</v>
      </c>
      <c r="R200" s="197">
        <f t="shared" si="12"/>
        <v>0.204</v>
      </c>
      <c r="S200" s="197">
        <v>0</v>
      </c>
      <c r="T200" s="198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190</v>
      </c>
      <c r="AT200" s="199" t="s">
        <v>276</v>
      </c>
      <c r="AU200" s="199" t="s">
        <v>87</v>
      </c>
      <c r="AY200" s="17" t="s">
        <v>135</v>
      </c>
      <c r="BE200" s="200">
        <f t="shared" si="14"/>
        <v>0</v>
      </c>
      <c r="BF200" s="200">
        <f t="shared" si="15"/>
        <v>0</v>
      </c>
      <c r="BG200" s="200">
        <f t="shared" si="16"/>
        <v>0</v>
      </c>
      <c r="BH200" s="200">
        <f t="shared" si="17"/>
        <v>0</v>
      </c>
      <c r="BI200" s="200">
        <f t="shared" si="18"/>
        <v>0</v>
      </c>
      <c r="BJ200" s="17" t="s">
        <v>85</v>
      </c>
      <c r="BK200" s="200">
        <f t="shared" si="19"/>
        <v>0</v>
      </c>
      <c r="BL200" s="17" t="s">
        <v>141</v>
      </c>
      <c r="BM200" s="199" t="s">
        <v>695</v>
      </c>
    </row>
    <row r="201" spans="1:65" s="2" customFormat="1" ht="14.4" customHeight="1">
      <c r="A201" s="34"/>
      <c r="B201" s="35"/>
      <c r="C201" s="187" t="s">
        <v>698</v>
      </c>
      <c r="D201" s="187" t="s">
        <v>137</v>
      </c>
      <c r="E201" s="188" t="s">
        <v>596</v>
      </c>
      <c r="F201" s="189" t="s">
        <v>597</v>
      </c>
      <c r="G201" s="190" t="s">
        <v>469</v>
      </c>
      <c r="H201" s="249"/>
      <c r="I201" s="192"/>
      <c r="J201" s="193">
        <f t="shared" si="10"/>
        <v>0</v>
      </c>
      <c r="K201" s="194"/>
      <c r="L201" s="39"/>
      <c r="M201" s="195" t="s">
        <v>1</v>
      </c>
      <c r="N201" s="196" t="s">
        <v>42</v>
      </c>
      <c r="O201" s="71"/>
      <c r="P201" s="197">
        <f t="shared" si="11"/>
        <v>0</v>
      </c>
      <c r="Q201" s="197">
        <v>0</v>
      </c>
      <c r="R201" s="197">
        <f t="shared" si="12"/>
        <v>0</v>
      </c>
      <c r="S201" s="197">
        <v>0</v>
      </c>
      <c r="T201" s="198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141</v>
      </c>
      <c r="AT201" s="199" t="s">
        <v>137</v>
      </c>
      <c r="AU201" s="199" t="s">
        <v>87</v>
      </c>
      <c r="AY201" s="17" t="s">
        <v>135</v>
      </c>
      <c r="BE201" s="200">
        <f t="shared" si="14"/>
        <v>0</v>
      </c>
      <c r="BF201" s="200">
        <f t="shared" si="15"/>
        <v>0</v>
      </c>
      <c r="BG201" s="200">
        <f t="shared" si="16"/>
        <v>0</v>
      </c>
      <c r="BH201" s="200">
        <f t="shared" si="17"/>
        <v>0</v>
      </c>
      <c r="BI201" s="200">
        <f t="shared" si="18"/>
        <v>0</v>
      </c>
      <c r="BJ201" s="17" t="s">
        <v>85</v>
      </c>
      <c r="BK201" s="200">
        <f t="shared" si="19"/>
        <v>0</v>
      </c>
      <c r="BL201" s="17" t="s">
        <v>141</v>
      </c>
      <c r="BM201" s="199" t="s">
        <v>698</v>
      </c>
    </row>
    <row r="202" spans="1:65" s="2" customFormat="1" ht="14.4" customHeight="1">
      <c r="A202" s="34"/>
      <c r="B202" s="35"/>
      <c r="C202" s="187" t="s">
        <v>699</v>
      </c>
      <c r="D202" s="187" t="s">
        <v>137</v>
      </c>
      <c r="E202" s="188" t="s">
        <v>598</v>
      </c>
      <c r="F202" s="189" t="s">
        <v>599</v>
      </c>
      <c r="G202" s="190" t="s">
        <v>469</v>
      </c>
      <c r="H202" s="249"/>
      <c r="I202" s="192"/>
      <c r="J202" s="193">
        <f t="shared" si="10"/>
        <v>0</v>
      </c>
      <c r="K202" s="194"/>
      <c r="L202" s="39"/>
      <c r="M202" s="195" t="s">
        <v>1</v>
      </c>
      <c r="N202" s="196" t="s">
        <v>42</v>
      </c>
      <c r="O202" s="71"/>
      <c r="P202" s="197">
        <f t="shared" si="11"/>
        <v>0</v>
      </c>
      <c r="Q202" s="197">
        <v>0</v>
      </c>
      <c r="R202" s="197">
        <f t="shared" si="12"/>
        <v>0</v>
      </c>
      <c r="S202" s="197">
        <v>0</v>
      </c>
      <c r="T202" s="198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141</v>
      </c>
      <c r="AT202" s="199" t="s">
        <v>137</v>
      </c>
      <c r="AU202" s="199" t="s">
        <v>87</v>
      </c>
      <c r="AY202" s="17" t="s">
        <v>135</v>
      </c>
      <c r="BE202" s="200">
        <f t="shared" si="14"/>
        <v>0</v>
      </c>
      <c r="BF202" s="200">
        <f t="shared" si="15"/>
        <v>0</v>
      </c>
      <c r="BG202" s="200">
        <f t="shared" si="16"/>
        <v>0</v>
      </c>
      <c r="BH202" s="200">
        <f t="shared" si="17"/>
        <v>0</v>
      </c>
      <c r="BI202" s="200">
        <f t="shared" si="18"/>
        <v>0</v>
      </c>
      <c r="BJ202" s="17" t="s">
        <v>85</v>
      </c>
      <c r="BK202" s="200">
        <f t="shared" si="19"/>
        <v>0</v>
      </c>
      <c r="BL202" s="17" t="s">
        <v>141</v>
      </c>
      <c r="BM202" s="199" t="s">
        <v>699</v>
      </c>
    </row>
    <row r="203" spans="1:65" s="2" customFormat="1" ht="14.4" customHeight="1">
      <c r="A203" s="34"/>
      <c r="B203" s="35"/>
      <c r="C203" s="187" t="s">
        <v>700</v>
      </c>
      <c r="D203" s="187" t="s">
        <v>137</v>
      </c>
      <c r="E203" s="188" t="s">
        <v>600</v>
      </c>
      <c r="F203" s="189" t="s">
        <v>601</v>
      </c>
      <c r="G203" s="190" t="s">
        <v>469</v>
      </c>
      <c r="H203" s="249"/>
      <c r="I203" s="192"/>
      <c r="J203" s="193">
        <f t="shared" si="10"/>
        <v>0</v>
      </c>
      <c r="K203" s="194"/>
      <c r="L203" s="39"/>
      <c r="M203" s="195" t="s">
        <v>1</v>
      </c>
      <c r="N203" s="196" t="s">
        <v>42</v>
      </c>
      <c r="O203" s="71"/>
      <c r="P203" s="197">
        <f t="shared" si="11"/>
        <v>0</v>
      </c>
      <c r="Q203" s="197">
        <v>0</v>
      </c>
      <c r="R203" s="197">
        <f t="shared" si="12"/>
        <v>0</v>
      </c>
      <c r="S203" s="197">
        <v>0</v>
      </c>
      <c r="T203" s="198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141</v>
      </c>
      <c r="AT203" s="199" t="s">
        <v>137</v>
      </c>
      <c r="AU203" s="199" t="s">
        <v>87</v>
      </c>
      <c r="AY203" s="17" t="s">
        <v>135</v>
      </c>
      <c r="BE203" s="200">
        <f t="shared" si="14"/>
        <v>0</v>
      </c>
      <c r="BF203" s="200">
        <f t="shared" si="15"/>
        <v>0</v>
      </c>
      <c r="BG203" s="200">
        <f t="shared" si="16"/>
        <v>0</v>
      </c>
      <c r="BH203" s="200">
        <f t="shared" si="17"/>
        <v>0</v>
      </c>
      <c r="BI203" s="200">
        <f t="shared" si="18"/>
        <v>0</v>
      </c>
      <c r="BJ203" s="17" t="s">
        <v>85</v>
      </c>
      <c r="BK203" s="200">
        <f t="shared" si="19"/>
        <v>0</v>
      </c>
      <c r="BL203" s="17" t="s">
        <v>141</v>
      </c>
      <c r="BM203" s="199" t="s">
        <v>700</v>
      </c>
    </row>
    <row r="204" spans="2:63" s="12" customFormat="1" ht="25.95" customHeight="1">
      <c r="B204" s="171"/>
      <c r="C204" s="172"/>
      <c r="D204" s="173" t="s">
        <v>76</v>
      </c>
      <c r="E204" s="174" t="s">
        <v>133</v>
      </c>
      <c r="F204" s="174" t="s">
        <v>133</v>
      </c>
      <c r="G204" s="172"/>
      <c r="H204" s="172"/>
      <c r="I204" s="175"/>
      <c r="J204" s="176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85</v>
      </c>
      <c r="AT204" s="183" t="s">
        <v>76</v>
      </c>
      <c r="AU204" s="183" t="s">
        <v>77</v>
      </c>
      <c r="AY204" s="182" t="s">
        <v>135</v>
      </c>
      <c r="BK204" s="184">
        <f>BK205</f>
        <v>0</v>
      </c>
    </row>
    <row r="205" spans="2:63" s="12" customFormat="1" ht="22.8" customHeight="1">
      <c r="B205" s="171"/>
      <c r="C205" s="172"/>
      <c r="D205" s="173" t="s">
        <v>76</v>
      </c>
      <c r="E205" s="185" t="s">
        <v>77</v>
      </c>
      <c r="F205" s="185" t="s">
        <v>701</v>
      </c>
      <c r="G205" s="172"/>
      <c r="H205" s="172"/>
      <c r="I205" s="175"/>
      <c r="J205" s="186">
        <f>BK205</f>
        <v>0</v>
      </c>
      <c r="K205" s="172"/>
      <c r="L205" s="177"/>
      <c r="M205" s="178"/>
      <c r="N205" s="179"/>
      <c r="O205" s="179"/>
      <c r="P205" s="180">
        <f>SUM(P206:P215)</f>
        <v>0</v>
      </c>
      <c r="Q205" s="179"/>
      <c r="R205" s="180">
        <f>SUM(R206:R215)</f>
        <v>0</v>
      </c>
      <c r="S205" s="179"/>
      <c r="T205" s="181">
        <f>SUM(T206:T215)</f>
        <v>0</v>
      </c>
      <c r="AR205" s="182" t="s">
        <v>85</v>
      </c>
      <c r="AT205" s="183" t="s">
        <v>76</v>
      </c>
      <c r="AU205" s="183" t="s">
        <v>85</v>
      </c>
      <c r="AY205" s="182" t="s">
        <v>135</v>
      </c>
      <c r="BK205" s="184">
        <f>SUM(BK206:BK215)</f>
        <v>0</v>
      </c>
    </row>
    <row r="206" spans="1:65" s="2" customFormat="1" ht="14.4" customHeight="1">
      <c r="A206" s="34"/>
      <c r="B206" s="35"/>
      <c r="C206" s="187" t="s">
        <v>702</v>
      </c>
      <c r="D206" s="187" t="s">
        <v>137</v>
      </c>
      <c r="E206" s="188" t="s">
        <v>703</v>
      </c>
      <c r="F206" s="189" t="s">
        <v>704</v>
      </c>
      <c r="G206" s="190" t="s">
        <v>705</v>
      </c>
      <c r="H206" s="191">
        <v>16</v>
      </c>
      <c r="I206" s="192"/>
      <c r="J206" s="193">
        <f aca="true" t="shared" si="20" ref="J206:J215">ROUND(I206*H206,2)</f>
        <v>0</v>
      </c>
      <c r="K206" s="194"/>
      <c r="L206" s="39"/>
      <c r="M206" s="195" t="s">
        <v>1</v>
      </c>
      <c r="N206" s="196" t="s">
        <v>42</v>
      </c>
      <c r="O206" s="71"/>
      <c r="P206" s="197">
        <f aca="true" t="shared" si="21" ref="P206:P215">O206*H206</f>
        <v>0</v>
      </c>
      <c r="Q206" s="197">
        <v>0</v>
      </c>
      <c r="R206" s="197">
        <f aca="true" t="shared" si="22" ref="R206:R215">Q206*H206</f>
        <v>0</v>
      </c>
      <c r="S206" s="197">
        <v>0</v>
      </c>
      <c r="T206" s="198">
        <f aca="true" t="shared" si="23" ref="T206:T215"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141</v>
      </c>
      <c r="AT206" s="199" t="s">
        <v>137</v>
      </c>
      <c r="AU206" s="199" t="s">
        <v>87</v>
      </c>
      <c r="AY206" s="17" t="s">
        <v>135</v>
      </c>
      <c r="BE206" s="200">
        <f aca="true" t="shared" si="24" ref="BE206:BE215">IF(N206="základní",J206,0)</f>
        <v>0</v>
      </c>
      <c r="BF206" s="200">
        <f aca="true" t="shared" si="25" ref="BF206:BF215">IF(N206="snížená",J206,0)</f>
        <v>0</v>
      </c>
      <c r="BG206" s="200">
        <f aca="true" t="shared" si="26" ref="BG206:BG215">IF(N206="zákl. přenesená",J206,0)</f>
        <v>0</v>
      </c>
      <c r="BH206" s="200">
        <f aca="true" t="shared" si="27" ref="BH206:BH215">IF(N206="sníž. přenesená",J206,0)</f>
        <v>0</v>
      </c>
      <c r="BI206" s="200">
        <f aca="true" t="shared" si="28" ref="BI206:BI215">IF(N206="nulová",J206,0)</f>
        <v>0</v>
      </c>
      <c r="BJ206" s="17" t="s">
        <v>85</v>
      </c>
      <c r="BK206" s="200">
        <f aca="true" t="shared" si="29" ref="BK206:BK215">ROUND(I206*H206,2)</f>
        <v>0</v>
      </c>
      <c r="BL206" s="17" t="s">
        <v>141</v>
      </c>
      <c r="BM206" s="199" t="s">
        <v>702</v>
      </c>
    </row>
    <row r="207" spans="1:65" s="2" customFormat="1" ht="14.4" customHeight="1">
      <c r="A207" s="34"/>
      <c r="B207" s="35"/>
      <c r="C207" s="187" t="s">
        <v>706</v>
      </c>
      <c r="D207" s="187" t="s">
        <v>137</v>
      </c>
      <c r="E207" s="188" t="s">
        <v>707</v>
      </c>
      <c r="F207" s="189" t="s">
        <v>708</v>
      </c>
      <c r="G207" s="190" t="s">
        <v>705</v>
      </c>
      <c r="H207" s="191">
        <v>5</v>
      </c>
      <c r="I207" s="192"/>
      <c r="J207" s="193">
        <f t="shared" si="20"/>
        <v>0</v>
      </c>
      <c r="K207" s="194"/>
      <c r="L207" s="39"/>
      <c r="M207" s="195" t="s">
        <v>1</v>
      </c>
      <c r="N207" s="196" t="s">
        <v>42</v>
      </c>
      <c r="O207" s="71"/>
      <c r="P207" s="197">
        <f t="shared" si="21"/>
        <v>0</v>
      </c>
      <c r="Q207" s="197">
        <v>0</v>
      </c>
      <c r="R207" s="197">
        <f t="shared" si="22"/>
        <v>0</v>
      </c>
      <c r="S207" s="197">
        <v>0</v>
      </c>
      <c r="T207" s="198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141</v>
      </c>
      <c r="AT207" s="199" t="s">
        <v>137</v>
      </c>
      <c r="AU207" s="199" t="s">
        <v>87</v>
      </c>
      <c r="AY207" s="17" t="s">
        <v>135</v>
      </c>
      <c r="BE207" s="200">
        <f t="shared" si="24"/>
        <v>0</v>
      </c>
      <c r="BF207" s="200">
        <f t="shared" si="25"/>
        <v>0</v>
      </c>
      <c r="BG207" s="200">
        <f t="shared" si="26"/>
        <v>0</v>
      </c>
      <c r="BH207" s="200">
        <f t="shared" si="27"/>
        <v>0</v>
      </c>
      <c r="BI207" s="200">
        <f t="shared" si="28"/>
        <v>0</v>
      </c>
      <c r="BJ207" s="17" t="s">
        <v>85</v>
      </c>
      <c r="BK207" s="200">
        <f t="shared" si="29"/>
        <v>0</v>
      </c>
      <c r="BL207" s="17" t="s">
        <v>141</v>
      </c>
      <c r="BM207" s="199" t="s">
        <v>706</v>
      </c>
    </row>
    <row r="208" spans="1:65" s="2" customFormat="1" ht="14.4" customHeight="1">
      <c r="A208" s="34"/>
      <c r="B208" s="35"/>
      <c r="C208" s="187" t="s">
        <v>709</v>
      </c>
      <c r="D208" s="187" t="s">
        <v>137</v>
      </c>
      <c r="E208" s="188" t="s">
        <v>710</v>
      </c>
      <c r="F208" s="189" t="s">
        <v>711</v>
      </c>
      <c r="G208" s="190" t="s">
        <v>293</v>
      </c>
      <c r="H208" s="191">
        <v>1</v>
      </c>
      <c r="I208" s="192"/>
      <c r="J208" s="193">
        <f t="shared" si="20"/>
        <v>0</v>
      </c>
      <c r="K208" s="194"/>
      <c r="L208" s="39"/>
      <c r="M208" s="195" t="s">
        <v>1</v>
      </c>
      <c r="N208" s="196" t="s">
        <v>42</v>
      </c>
      <c r="O208" s="71"/>
      <c r="P208" s="197">
        <f t="shared" si="21"/>
        <v>0</v>
      </c>
      <c r="Q208" s="197">
        <v>0</v>
      </c>
      <c r="R208" s="197">
        <f t="shared" si="22"/>
        <v>0</v>
      </c>
      <c r="S208" s="197">
        <v>0</v>
      </c>
      <c r="T208" s="198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141</v>
      </c>
      <c r="AT208" s="199" t="s">
        <v>137</v>
      </c>
      <c r="AU208" s="199" t="s">
        <v>87</v>
      </c>
      <c r="AY208" s="17" t="s">
        <v>135</v>
      </c>
      <c r="BE208" s="200">
        <f t="shared" si="24"/>
        <v>0</v>
      </c>
      <c r="BF208" s="200">
        <f t="shared" si="25"/>
        <v>0</v>
      </c>
      <c r="BG208" s="200">
        <f t="shared" si="26"/>
        <v>0</v>
      </c>
      <c r="BH208" s="200">
        <f t="shared" si="27"/>
        <v>0</v>
      </c>
      <c r="BI208" s="200">
        <f t="shared" si="28"/>
        <v>0</v>
      </c>
      <c r="BJ208" s="17" t="s">
        <v>85</v>
      </c>
      <c r="BK208" s="200">
        <f t="shared" si="29"/>
        <v>0</v>
      </c>
      <c r="BL208" s="17" t="s">
        <v>141</v>
      </c>
      <c r="BM208" s="199" t="s">
        <v>709</v>
      </c>
    </row>
    <row r="209" spans="1:65" s="2" customFormat="1" ht="14.4" customHeight="1">
      <c r="A209" s="34"/>
      <c r="B209" s="35"/>
      <c r="C209" s="187" t="s">
        <v>712</v>
      </c>
      <c r="D209" s="187" t="s">
        <v>137</v>
      </c>
      <c r="E209" s="188" t="s">
        <v>713</v>
      </c>
      <c r="F209" s="189" t="s">
        <v>714</v>
      </c>
      <c r="G209" s="190" t="s">
        <v>715</v>
      </c>
      <c r="H209" s="191">
        <v>1</v>
      </c>
      <c r="I209" s="192"/>
      <c r="J209" s="193">
        <f t="shared" si="20"/>
        <v>0</v>
      </c>
      <c r="K209" s="194"/>
      <c r="L209" s="39"/>
      <c r="M209" s="195" t="s">
        <v>1</v>
      </c>
      <c r="N209" s="196" t="s">
        <v>42</v>
      </c>
      <c r="O209" s="71"/>
      <c r="P209" s="197">
        <f t="shared" si="21"/>
        <v>0</v>
      </c>
      <c r="Q209" s="197">
        <v>0</v>
      </c>
      <c r="R209" s="197">
        <f t="shared" si="22"/>
        <v>0</v>
      </c>
      <c r="S209" s="197">
        <v>0</v>
      </c>
      <c r="T209" s="198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141</v>
      </c>
      <c r="AT209" s="199" t="s">
        <v>137</v>
      </c>
      <c r="AU209" s="199" t="s">
        <v>87</v>
      </c>
      <c r="AY209" s="17" t="s">
        <v>135</v>
      </c>
      <c r="BE209" s="200">
        <f t="shared" si="24"/>
        <v>0</v>
      </c>
      <c r="BF209" s="200">
        <f t="shared" si="25"/>
        <v>0</v>
      </c>
      <c r="BG209" s="200">
        <f t="shared" si="26"/>
        <v>0</v>
      </c>
      <c r="BH209" s="200">
        <f t="shared" si="27"/>
        <v>0</v>
      </c>
      <c r="BI209" s="200">
        <f t="shared" si="28"/>
        <v>0</v>
      </c>
      <c r="BJ209" s="17" t="s">
        <v>85</v>
      </c>
      <c r="BK209" s="200">
        <f t="shared" si="29"/>
        <v>0</v>
      </c>
      <c r="BL209" s="17" t="s">
        <v>141</v>
      </c>
      <c r="BM209" s="199" t="s">
        <v>712</v>
      </c>
    </row>
    <row r="210" spans="1:65" s="2" customFormat="1" ht="14.4" customHeight="1">
      <c r="A210" s="34"/>
      <c r="B210" s="35"/>
      <c r="C210" s="187" t="s">
        <v>716</v>
      </c>
      <c r="D210" s="187" t="s">
        <v>137</v>
      </c>
      <c r="E210" s="188" t="s">
        <v>717</v>
      </c>
      <c r="F210" s="189" t="s">
        <v>718</v>
      </c>
      <c r="G210" s="190" t="s">
        <v>715</v>
      </c>
      <c r="H210" s="191">
        <v>1</v>
      </c>
      <c r="I210" s="192"/>
      <c r="J210" s="193">
        <f t="shared" si="20"/>
        <v>0</v>
      </c>
      <c r="K210" s="194"/>
      <c r="L210" s="39"/>
      <c r="M210" s="195" t="s">
        <v>1</v>
      </c>
      <c r="N210" s="196" t="s">
        <v>42</v>
      </c>
      <c r="O210" s="71"/>
      <c r="P210" s="197">
        <f t="shared" si="21"/>
        <v>0</v>
      </c>
      <c r="Q210" s="197">
        <v>0</v>
      </c>
      <c r="R210" s="197">
        <f t="shared" si="22"/>
        <v>0</v>
      </c>
      <c r="S210" s="197">
        <v>0</v>
      </c>
      <c r="T210" s="198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9" t="s">
        <v>141</v>
      </c>
      <c r="AT210" s="199" t="s">
        <v>137</v>
      </c>
      <c r="AU210" s="199" t="s">
        <v>87</v>
      </c>
      <c r="AY210" s="17" t="s">
        <v>135</v>
      </c>
      <c r="BE210" s="200">
        <f t="shared" si="24"/>
        <v>0</v>
      </c>
      <c r="BF210" s="200">
        <f t="shared" si="25"/>
        <v>0</v>
      </c>
      <c r="BG210" s="200">
        <f t="shared" si="26"/>
        <v>0</v>
      </c>
      <c r="BH210" s="200">
        <f t="shared" si="27"/>
        <v>0</v>
      </c>
      <c r="BI210" s="200">
        <f t="shared" si="28"/>
        <v>0</v>
      </c>
      <c r="BJ210" s="17" t="s">
        <v>85</v>
      </c>
      <c r="BK210" s="200">
        <f t="shared" si="29"/>
        <v>0</v>
      </c>
      <c r="BL210" s="17" t="s">
        <v>141</v>
      </c>
      <c r="BM210" s="199" t="s">
        <v>716</v>
      </c>
    </row>
    <row r="211" spans="1:65" s="2" customFormat="1" ht="14.4" customHeight="1">
      <c r="A211" s="34"/>
      <c r="B211" s="35"/>
      <c r="C211" s="187" t="s">
        <v>719</v>
      </c>
      <c r="D211" s="187" t="s">
        <v>137</v>
      </c>
      <c r="E211" s="188" t="s">
        <v>720</v>
      </c>
      <c r="F211" s="189" t="s">
        <v>721</v>
      </c>
      <c r="G211" s="190" t="s">
        <v>705</v>
      </c>
      <c r="H211" s="191">
        <v>5</v>
      </c>
      <c r="I211" s="192"/>
      <c r="J211" s="193">
        <f t="shared" si="20"/>
        <v>0</v>
      </c>
      <c r="K211" s="194"/>
      <c r="L211" s="39"/>
      <c r="M211" s="195" t="s">
        <v>1</v>
      </c>
      <c r="N211" s="196" t="s">
        <v>42</v>
      </c>
      <c r="O211" s="71"/>
      <c r="P211" s="197">
        <f t="shared" si="21"/>
        <v>0</v>
      </c>
      <c r="Q211" s="197">
        <v>0</v>
      </c>
      <c r="R211" s="197">
        <f t="shared" si="22"/>
        <v>0</v>
      </c>
      <c r="S211" s="197">
        <v>0</v>
      </c>
      <c r="T211" s="198">
        <f t="shared" si="2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141</v>
      </c>
      <c r="AT211" s="199" t="s">
        <v>137</v>
      </c>
      <c r="AU211" s="199" t="s">
        <v>87</v>
      </c>
      <c r="AY211" s="17" t="s">
        <v>135</v>
      </c>
      <c r="BE211" s="200">
        <f t="shared" si="24"/>
        <v>0</v>
      </c>
      <c r="BF211" s="200">
        <f t="shared" si="25"/>
        <v>0</v>
      </c>
      <c r="BG211" s="200">
        <f t="shared" si="26"/>
        <v>0</v>
      </c>
      <c r="BH211" s="200">
        <f t="shared" si="27"/>
        <v>0</v>
      </c>
      <c r="BI211" s="200">
        <f t="shared" si="28"/>
        <v>0</v>
      </c>
      <c r="BJ211" s="17" t="s">
        <v>85</v>
      </c>
      <c r="BK211" s="200">
        <f t="shared" si="29"/>
        <v>0</v>
      </c>
      <c r="BL211" s="17" t="s">
        <v>141</v>
      </c>
      <c r="BM211" s="199" t="s">
        <v>719</v>
      </c>
    </row>
    <row r="212" spans="1:65" s="2" customFormat="1" ht="14.4" customHeight="1">
      <c r="A212" s="34"/>
      <c r="B212" s="35"/>
      <c r="C212" s="187" t="s">
        <v>722</v>
      </c>
      <c r="D212" s="187" t="s">
        <v>137</v>
      </c>
      <c r="E212" s="188" t="s">
        <v>723</v>
      </c>
      <c r="F212" s="189" t="s">
        <v>724</v>
      </c>
      <c r="G212" s="190" t="s">
        <v>715</v>
      </c>
      <c r="H212" s="191">
        <v>1</v>
      </c>
      <c r="I212" s="192"/>
      <c r="J212" s="193">
        <f t="shared" si="20"/>
        <v>0</v>
      </c>
      <c r="K212" s="194"/>
      <c r="L212" s="39"/>
      <c r="M212" s="195" t="s">
        <v>1</v>
      </c>
      <c r="N212" s="196" t="s">
        <v>42</v>
      </c>
      <c r="O212" s="71"/>
      <c r="P212" s="197">
        <f t="shared" si="21"/>
        <v>0</v>
      </c>
      <c r="Q212" s="197">
        <v>0</v>
      </c>
      <c r="R212" s="197">
        <f t="shared" si="22"/>
        <v>0</v>
      </c>
      <c r="S212" s="197">
        <v>0</v>
      </c>
      <c r="T212" s="198">
        <f t="shared" si="2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141</v>
      </c>
      <c r="AT212" s="199" t="s">
        <v>137</v>
      </c>
      <c r="AU212" s="199" t="s">
        <v>87</v>
      </c>
      <c r="AY212" s="17" t="s">
        <v>135</v>
      </c>
      <c r="BE212" s="200">
        <f t="shared" si="24"/>
        <v>0</v>
      </c>
      <c r="BF212" s="200">
        <f t="shared" si="25"/>
        <v>0</v>
      </c>
      <c r="BG212" s="200">
        <f t="shared" si="26"/>
        <v>0</v>
      </c>
      <c r="BH212" s="200">
        <f t="shared" si="27"/>
        <v>0</v>
      </c>
      <c r="BI212" s="200">
        <f t="shared" si="28"/>
        <v>0</v>
      </c>
      <c r="BJ212" s="17" t="s">
        <v>85</v>
      </c>
      <c r="BK212" s="200">
        <f t="shared" si="29"/>
        <v>0</v>
      </c>
      <c r="BL212" s="17" t="s">
        <v>141</v>
      </c>
      <c r="BM212" s="199" t="s">
        <v>722</v>
      </c>
    </row>
    <row r="213" spans="1:65" s="2" customFormat="1" ht="14.4" customHeight="1">
      <c r="A213" s="34"/>
      <c r="B213" s="35"/>
      <c r="C213" s="187" t="s">
        <v>725</v>
      </c>
      <c r="D213" s="187" t="s">
        <v>137</v>
      </c>
      <c r="E213" s="188" t="s">
        <v>726</v>
      </c>
      <c r="F213" s="189" t="s">
        <v>727</v>
      </c>
      <c r="G213" s="190" t="s">
        <v>705</v>
      </c>
      <c r="H213" s="191">
        <v>8</v>
      </c>
      <c r="I213" s="192"/>
      <c r="J213" s="193">
        <f t="shared" si="20"/>
        <v>0</v>
      </c>
      <c r="K213" s="194"/>
      <c r="L213" s="39"/>
      <c r="M213" s="195" t="s">
        <v>1</v>
      </c>
      <c r="N213" s="196" t="s">
        <v>42</v>
      </c>
      <c r="O213" s="71"/>
      <c r="P213" s="197">
        <f t="shared" si="21"/>
        <v>0</v>
      </c>
      <c r="Q213" s="197">
        <v>0</v>
      </c>
      <c r="R213" s="197">
        <f t="shared" si="22"/>
        <v>0</v>
      </c>
      <c r="S213" s="197">
        <v>0</v>
      </c>
      <c r="T213" s="198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9" t="s">
        <v>141</v>
      </c>
      <c r="AT213" s="199" t="s">
        <v>137</v>
      </c>
      <c r="AU213" s="199" t="s">
        <v>87</v>
      </c>
      <c r="AY213" s="17" t="s">
        <v>135</v>
      </c>
      <c r="BE213" s="200">
        <f t="shared" si="24"/>
        <v>0</v>
      </c>
      <c r="BF213" s="200">
        <f t="shared" si="25"/>
        <v>0</v>
      </c>
      <c r="BG213" s="200">
        <f t="shared" si="26"/>
        <v>0</v>
      </c>
      <c r="BH213" s="200">
        <f t="shared" si="27"/>
        <v>0</v>
      </c>
      <c r="BI213" s="200">
        <f t="shared" si="28"/>
        <v>0</v>
      </c>
      <c r="BJ213" s="17" t="s">
        <v>85</v>
      </c>
      <c r="BK213" s="200">
        <f t="shared" si="29"/>
        <v>0</v>
      </c>
      <c r="BL213" s="17" t="s">
        <v>141</v>
      </c>
      <c r="BM213" s="199" t="s">
        <v>725</v>
      </c>
    </row>
    <row r="214" spans="1:65" s="2" customFormat="1" ht="14.4" customHeight="1">
      <c r="A214" s="34"/>
      <c r="B214" s="35"/>
      <c r="C214" s="187" t="s">
        <v>728</v>
      </c>
      <c r="D214" s="187" t="s">
        <v>137</v>
      </c>
      <c r="E214" s="188" t="s">
        <v>729</v>
      </c>
      <c r="F214" s="189" t="s">
        <v>730</v>
      </c>
      <c r="G214" s="190" t="s">
        <v>293</v>
      </c>
      <c r="H214" s="191">
        <v>1</v>
      </c>
      <c r="I214" s="192"/>
      <c r="J214" s="193">
        <f t="shared" si="20"/>
        <v>0</v>
      </c>
      <c r="K214" s="194"/>
      <c r="L214" s="39"/>
      <c r="M214" s="195" t="s">
        <v>1</v>
      </c>
      <c r="N214" s="196" t="s">
        <v>42</v>
      </c>
      <c r="O214" s="71"/>
      <c r="P214" s="197">
        <f t="shared" si="21"/>
        <v>0</v>
      </c>
      <c r="Q214" s="197">
        <v>0</v>
      </c>
      <c r="R214" s="197">
        <f t="shared" si="22"/>
        <v>0</v>
      </c>
      <c r="S214" s="197">
        <v>0</v>
      </c>
      <c r="T214" s="198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141</v>
      </c>
      <c r="AT214" s="199" t="s">
        <v>137</v>
      </c>
      <c r="AU214" s="199" t="s">
        <v>87</v>
      </c>
      <c r="AY214" s="17" t="s">
        <v>135</v>
      </c>
      <c r="BE214" s="200">
        <f t="shared" si="24"/>
        <v>0</v>
      </c>
      <c r="BF214" s="200">
        <f t="shared" si="25"/>
        <v>0</v>
      </c>
      <c r="BG214" s="200">
        <f t="shared" si="26"/>
        <v>0</v>
      </c>
      <c r="BH214" s="200">
        <f t="shared" si="27"/>
        <v>0</v>
      </c>
      <c r="BI214" s="200">
        <f t="shared" si="28"/>
        <v>0</v>
      </c>
      <c r="BJ214" s="17" t="s">
        <v>85</v>
      </c>
      <c r="BK214" s="200">
        <f t="shared" si="29"/>
        <v>0</v>
      </c>
      <c r="BL214" s="17" t="s">
        <v>141</v>
      </c>
      <c r="BM214" s="199" t="s">
        <v>728</v>
      </c>
    </row>
    <row r="215" spans="1:65" s="2" customFormat="1" ht="14.4" customHeight="1">
      <c r="A215" s="34"/>
      <c r="B215" s="35"/>
      <c r="C215" s="187" t="s">
        <v>731</v>
      </c>
      <c r="D215" s="187" t="s">
        <v>137</v>
      </c>
      <c r="E215" s="188" t="s">
        <v>732</v>
      </c>
      <c r="F215" s="189" t="s">
        <v>733</v>
      </c>
      <c r="G215" s="190" t="s">
        <v>293</v>
      </c>
      <c r="H215" s="191">
        <v>1</v>
      </c>
      <c r="I215" s="192"/>
      <c r="J215" s="193">
        <f t="shared" si="20"/>
        <v>0</v>
      </c>
      <c r="K215" s="194"/>
      <c r="L215" s="39"/>
      <c r="M215" s="257" t="s">
        <v>1</v>
      </c>
      <c r="N215" s="258" t="s">
        <v>42</v>
      </c>
      <c r="O215" s="252"/>
      <c r="P215" s="259">
        <f t="shared" si="21"/>
        <v>0</v>
      </c>
      <c r="Q215" s="259">
        <v>0</v>
      </c>
      <c r="R215" s="259">
        <f t="shared" si="22"/>
        <v>0</v>
      </c>
      <c r="S215" s="259">
        <v>0</v>
      </c>
      <c r="T215" s="260">
        <f t="shared" si="2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141</v>
      </c>
      <c r="AT215" s="199" t="s">
        <v>137</v>
      </c>
      <c r="AU215" s="199" t="s">
        <v>87</v>
      </c>
      <c r="AY215" s="17" t="s">
        <v>135</v>
      </c>
      <c r="BE215" s="200">
        <f t="shared" si="24"/>
        <v>0</v>
      </c>
      <c r="BF215" s="200">
        <f t="shared" si="25"/>
        <v>0</v>
      </c>
      <c r="BG215" s="200">
        <f t="shared" si="26"/>
        <v>0</v>
      </c>
      <c r="BH215" s="200">
        <f t="shared" si="27"/>
        <v>0</v>
      </c>
      <c r="BI215" s="200">
        <f t="shared" si="28"/>
        <v>0</v>
      </c>
      <c r="BJ215" s="17" t="s">
        <v>85</v>
      </c>
      <c r="BK215" s="200">
        <f t="shared" si="29"/>
        <v>0</v>
      </c>
      <c r="BL215" s="17" t="s">
        <v>141</v>
      </c>
      <c r="BM215" s="199" t="s">
        <v>731</v>
      </c>
    </row>
    <row r="216" spans="1:31" s="2" customFormat="1" ht="6.9" customHeight="1">
      <c r="A216" s="34"/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39"/>
      <c r="M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</sheetData>
  <sheetProtection algorithmName="SHA-512" hashValue="x/Lc70jRlDqfSvO+LGoq4PkkEAz23OZ9HVRl/6ayZKIEf7LOE5TDQdc2Gkqb57bC3XorgnI92XiJoF/PSMtc/g==" saltValue="YFuyve+ciCkE5DcXhFZt2El6CMW+w+ysX4HCqDSY9gw9WDO4v60JlIwE84LCN10OtSg82U/vPBz7EVXO6GeOxQ==" spinCount="100000" sheet="1" objects="1" scenarios="1" formatColumns="0" formatRows="0" autoFilter="0"/>
  <autoFilter ref="C120:K21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0"/>
  <sheetViews>
    <sheetView showGridLines="0" workbookViewId="0" topLeftCell="A116">
      <selection activeCell="H189" sqref="H1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97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" customHeight="1">
      <c r="B4" s="20"/>
      <c r="D4" s="110" t="s">
        <v>98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Dačice, Oprava chodníků v ul. Nádražní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99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734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44316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25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24</v>
      </c>
      <c r="J20" s="113" t="s">
        <v>31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32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24</v>
      </c>
      <c r="J23" s="113" t="s">
        <v>31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27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ROUND((SUM(BE127:BE189)),2)</f>
        <v>0</v>
      </c>
      <c r="G33" s="34"/>
      <c r="H33" s="34"/>
      <c r="I33" s="124">
        <v>0.21</v>
      </c>
      <c r="J33" s="123">
        <f>ROUND(((SUM(BE127:BE189))*I33),2)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ROUND((SUM(BF127:BF189)),2)</f>
        <v>0</v>
      </c>
      <c r="G34" s="34"/>
      <c r="H34" s="34"/>
      <c r="I34" s="124">
        <v>0.15</v>
      </c>
      <c r="J34" s="123">
        <f>ROUND(((SUM(BF127:BF189))*I34),2)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44</v>
      </c>
      <c r="F35" s="123">
        <f>ROUND((SUM(BG127:BG189)),2)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45</v>
      </c>
      <c r="F36" s="123">
        <f>ROUND((SUM(BH127:BH189)),2)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46</v>
      </c>
      <c r="F37" s="123">
        <f>ROUND((SUM(BI127:BI189)),2)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Dačice, Oprava chodníků v ul. Nádražní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IO 901 - Plocha pro kontejnery tříděného odpadu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Dačice</v>
      </c>
      <c r="G89" s="36"/>
      <c r="H89" s="36"/>
      <c r="I89" s="29" t="s">
        <v>22</v>
      </c>
      <c r="J89" s="66">
        <f>IF(J12="","",J12)</f>
        <v>44316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65" customHeight="1">
      <c r="A91" s="34"/>
      <c r="B91" s="35"/>
      <c r="C91" s="29" t="s">
        <v>23</v>
      </c>
      <c r="D91" s="36"/>
      <c r="E91" s="36"/>
      <c r="F91" s="27" t="str">
        <f>E15</f>
        <v>Město Dačice, Krajířova 27/I, 380 13 Dačice</v>
      </c>
      <c r="G91" s="36"/>
      <c r="H91" s="36"/>
      <c r="I91" s="29" t="s">
        <v>30</v>
      </c>
      <c r="J91" s="32" t="str">
        <f>E21</f>
        <v>Agroprojekt Jihlava, spol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6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>Agroprojekt Jihlava, spol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102</v>
      </c>
      <c r="D94" s="144"/>
      <c r="E94" s="144"/>
      <c r="F94" s="144"/>
      <c r="G94" s="144"/>
      <c r="H94" s="144"/>
      <c r="I94" s="144"/>
      <c r="J94" s="145" t="s">
        <v>103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46" t="s">
        <v>104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105</v>
      </c>
    </row>
    <row r="97" spans="2:12" s="9" customFormat="1" ht="24.9" customHeight="1">
      <c r="B97" s="147"/>
      <c r="C97" s="148"/>
      <c r="D97" s="149" t="s">
        <v>106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2:12" s="10" customFormat="1" ht="19.95" customHeight="1">
      <c r="B98" s="153"/>
      <c r="C98" s="154"/>
      <c r="D98" s="155" t="s">
        <v>107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2:12" s="10" customFormat="1" ht="19.95" customHeight="1">
      <c r="B99" s="153"/>
      <c r="C99" s="154"/>
      <c r="D99" s="155" t="s">
        <v>108</v>
      </c>
      <c r="E99" s="156"/>
      <c r="F99" s="156"/>
      <c r="G99" s="156"/>
      <c r="H99" s="156"/>
      <c r="I99" s="156"/>
      <c r="J99" s="157">
        <f>J154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109</v>
      </c>
      <c r="E100" s="156"/>
      <c r="F100" s="156"/>
      <c r="G100" s="156"/>
      <c r="H100" s="156"/>
      <c r="I100" s="156"/>
      <c r="J100" s="157">
        <f>J157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110</v>
      </c>
      <c r="E101" s="156"/>
      <c r="F101" s="156"/>
      <c r="G101" s="156"/>
      <c r="H101" s="156"/>
      <c r="I101" s="156"/>
      <c r="J101" s="157">
        <f>J163</f>
        <v>0</v>
      </c>
      <c r="K101" s="154"/>
      <c r="L101" s="158"/>
    </row>
    <row r="102" spans="2:12" s="10" customFormat="1" ht="19.95" customHeight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J173</f>
        <v>0</v>
      </c>
      <c r="K102" s="154"/>
      <c r="L102" s="158"/>
    </row>
    <row r="103" spans="2:12" s="9" customFormat="1" ht="24.9" customHeight="1">
      <c r="B103" s="147"/>
      <c r="C103" s="148"/>
      <c r="D103" s="149" t="s">
        <v>115</v>
      </c>
      <c r="E103" s="150"/>
      <c r="F103" s="150"/>
      <c r="G103" s="150"/>
      <c r="H103" s="150"/>
      <c r="I103" s="150"/>
      <c r="J103" s="151">
        <f>J175</f>
        <v>0</v>
      </c>
      <c r="K103" s="148"/>
      <c r="L103" s="152"/>
    </row>
    <row r="104" spans="2:12" s="10" customFormat="1" ht="19.95" customHeight="1">
      <c r="B104" s="153"/>
      <c r="C104" s="154"/>
      <c r="D104" s="155" t="s">
        <v>116</v>
      </c>
      <c r="E104" s="156"/>
      <c r="F104" s="156"/>
      <c r="G104" s="156"/>
      <c r="H104" s="156"/>
      <c r="I104" s="156"/>
      <c r="J104" s="157">
        <f>J176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117</v>
      </c>
      <c r="E105" s="156"/>
      <c r="F105" s="156"/>
      <c r="G105" s="156"/>
      <c r="H105" s="156"/>
      <c r="I105" s="156"/>
      <c r="J105" s="157">
        <f>J179</f>
        <v>0</v>
      </c>
      <c r="K105" s="154"/>
      <c r="L105" s="158"/>
    </row>
    <row r="106" spans="2:12" s="10" customFormat="1" ht="19.95" customHeight="1">
      <c r="B106" s="153"/>
      <c r="C106" s="154"/>
      <c r="D106" s="155" t="s">
        <v>118</v>
      </c>
      <c r="E106" s="156"/>
      <c r="F106" s="156"/>
      <c r="G106" s="156"/>
      <c r="H106" s="156"/>
      <c r="I106" s="156"/>
      <c r="J106" s="157">
        <f>J182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119</v>
      </c>
      <c r="E107" s="156"/>
      <c r="F107" s="156"/>
      <c r="G107" s="156"/>
      <c r="H107" s="156"/>
      <c r="I107" s="156"/>
      <c r="J107" s="157">
        <f>J185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120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09" t="str">
        <f>E7</f>
        <v>Dačice, Oprava chodníků v ul. Nádražní</v>
      </c>
      <c r="F117" s="310"/>
      <c r="G117" s="310"/>
      <c r="H117" s="310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99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61" t="str">
        <f>E9</f>
        <v>IO 901 - Plocha pro kontejnery tříděného odpadu</v>
      </c>
      <c r="F119" s="311"/>
      <c r="G119" s="311"/>
      <c r="H119" s="311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Dačice</v>
      </c>
      <c r="G121" s="36"/>
      <c r="H121" s="36"/>
      <c r="I121" s="29" t="s">
        <v>22</v>
      </c>
      <c r="J121" s="66">
        <f>IF(J12="","",J12)</f>
        <v>44316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65" customHeight="1">
      <c r="A123" s="34"/>
      <c r="B123" s="35"/>
      <c r="C123" s="29" t="s">
        <v>23</v>
      </c>
      <c r="D123" s="36"/>
      <c r="E123" s="36"/>
      <c r="F123" s="27" t="str">
        <f>E15</f>
        <v>Město Dačice, Krajířova 27/I, 380 13 Dačice</v>
      </c>
      <c r="G123" s="36"/>
      <c r="H123" s="36"/>
      <c r="I123" s="29" t="s">
        <v>30</v>
      </c>
      <c r="J123" s="32" t="str">
        <f>E21</f>
        <v>Agroprojekt Jihlava, spol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65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34</v>
      </c>
      <c r="J124" s="32" t="str">
        <f>E24</f>
        <v>Agroprojekt Jihlava, spol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9"/>
      <c r="B126" s="160"/>
      <c r="C126" s="161" t="s">
        <v>121</v>
      </c>
      <c r="D126" s="162" t="s">
        <v>62</v>
      </c>
      <c r="E126" s="162" t="s">
        <v>58</v>
      </c>
      <c r="F126" s="162" t="s">
        <v>59</v>
      </c>
      <c r="G126" s="162" t="s">
        <v>122</v>
      </c>
      <c r="H126" s="162" t="s">
        <v>123</v>
      </c>
      <c r="I126" s="162" t="s">
        <v>124</v>
      </c>
      <c r="J126" s="163" t="s">
        <v>103</v>
      </c>
      <c r="K126" s="164" t="s">
        <v>125</v>
      </c>
      <c r="L126" s="165"/>
      <c r="M126" s="75" t="s">
        <v>1</v>
      </c>
      <c r="N126" s="76" t="s">
        <v>41</v>
      </c>
      <c r="O126" s="76" t="s">
        <v>126</v>
      </c>
      <c r="P126" s="76" t="s">
        <v>127</v>
      </c>
      <c r="Q126" s="76" t="s">
        <v>128</v>
      </c>
      <c r="R126" s="76" t="s">
        <v>129</v>
      </c>
      <c r="S126" s="76" t="s">
        <v>130</v>
      </c>
      <c r="T126" s="77" t="s">
        <v>131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8" customHeight="1">
      <c r="A127" s="34"/>
      <c r="B127" s="35"/>
      <c r="C127" s="82" t="s">
        <v>132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P128+P175</f>
        <v>0</v>
      </c>
      <c r="Q127" s="79"/>
      <c r="R127" s="168">
        <f>R128+R175</f>
        <v>3.4735980000000004</v>
      </c>
      <c r="S127" s="79"/>
      <c r="T127" s="169">
        <f>T128+T175</f>
        <v>1.553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105</v>
      </c>
      <c r="BK127" s="170">
        <f>BK128+BK175</f>
        <v>0</v>
      </c>
    </row>
    <row r="128" spans="2:63" s="12" customFormat="1" ht="25.95" customHeight="1">
      <c r="B128" s="171"/>
      <c r="C128" s="172"/>
      <c r="D128" s="173" t="s">
        <v>76</v>
      </c>
      <c r="E128" s="174" t="s">
        <v>133</v>
      </c>
      <c r="F128" s="174" t="s">
        <v>134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P129+P154+P157+P163+P173</f>
        <v>0</v>
      </c>
      <c r="Q128" s="179"/>
      <c r="R128" s="180">
        <f>R129+R154+R157+R163+R173</f>
        <v>3.4735980000000004</v>
      </c>
      <c r="S128" s="179"/>
      <c r="T128" s="181">
        <f>T129+T154+T157+T163+T173</f>
        <v>1.553</v>
      </c>
      <c r="AR128" s="182" t="s">
        <v>85</v>
      </c>
      <c r="AT128" s="183" t="s">
        <v>76</v>
      </c>
      <c r="AU128" s="183" t="s">
        <v>77</v>
      </c>
      <c r="AY128" s="182" t="s">
        <v>135</v>
      </c>
      <c r="BK128" s="184">
        <f>BK129+BK154+BK157+BK163+BK173</f>
        <v>0</v>
      </c>
    </row>
    <row r="129" spans="2:63" s="12" customFormat="1" ht="22.8" customHeight="1">
      <c r="B129" s="171"/>
      <c r="C129" s="172"/>
      <c r="D129" s="173" t="s">
        <v>76</v>
      </c>
      <c r="E129" s="185" t="s">
        <v>85</v>
      </c>
      <c r="F129" s="185" t="s">
        <v>136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SUM(P130:P153)</f>
        <v>0</v>
      </c>
      <c r="Q129" s="179"/>
      <c r="R129" s="180">
        <f>SUM(R130:R153)</f>
        <v>3E-05</v>
      </c>
      <c r="S129" s="179"/>
      <c r="T129" s="181">
        <f>SUM(T130:T153)</f>
        <v>1.553</v>
      </c>
      <c r="AR129" s="182" t="s">
        <v>85</v>
      </c>
      <c r="AT129" s="183" t="s">
        <v>76</v>
      </c>
      <c r="AU129" s="183" t="s">
        <v>85</v>
      </c>
      <c r="AY129" s="182" t="s">
        <v>135</v>
      </c>
      <c r="BK129" s="184">
        <f>SUM(BK130:BK153)</f>
        <v>0</v>
      </c>
    </row>
    <row r="130" spans="1:65" s="2" customFormat="1" ht="24.15" customHeight="1">
      <c r="A130" s="34"/>
      <c r="B130" s="35"/>
      <c r="C130" s="187" t="s">
        <v>85</v>
      </c>
      <c r="D130" s="187" t="s">
        <v>137</v>
      </c>
      <c r="E130" s="188" t="s">
        <v>179</v>
      </c>
      <c r="F130" s="189" t="s">
        <v>180</v>
      </c>
      <c r="G130" s="190" t="s">
        <v>140</v>
      </c>
      <c r="H130" s="191">
        <v>1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42</v>
      </c>
      <c r="O130" s="71"/>
      <c r="P130" s="197">
        <f>O130*H130</f>
        <v>0</v>
      </c>
      <c r="Q130" s="197">
        <v>3E-05</v>
      </c>
      <c r="R130" s="197">
        <f>Q130*H130</f>
        <v>3E-05</v>
      </c>
      <c r="S130" s="197">
        <v>0.103</v>
      </c>
      <c r="T130" s="198">
        <f>S130*H130</f>
        <v>0.103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141</v>
      </c>
      <c r="AT130" s="199" t="s">
        <v>137</v>
      </c>
      <c r="AU130" s="199" t="s">
        <v>87</v>
      </c>
      <c r="AY130" s="17" t="s">
        <v>135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85</v>
      </c>
      <c r="BK130" s="200">
        <f>ROUND(I130*H130,2)</f>
        <v>0</v>
      </c>
      <c r="BL130" s="17" t="s">
        <v>141</v>
      </c>
      <c r="BM130" s="199" t="s">
        <v>735</v>
      </c>
    </row>
    <row r="131" spans="1:47" s="2" customFormat="1" ht="48">
      <c r="A131" s="34"/>
      <c r="B131" s="35"/>
      <c r="C131" s="36"/>
      <c r="D131" s="203" t="s">
        <v>149</v>
      </c>
      <c r="E131" s="36"/>
      <c r="F131" s="223" t="s">
        <v>182</v>
      </c>
      <c r="G131" s="36"/>
      <c r="H131" s="36"/>
      <c r="I131" s="224"/>
      <c r="J131" s="36"/>
      <c r="K131" s="36"/>
      <c r="L131" s="39"/>
      <c r="M131" s="225"/>
      <c r="N131" s="226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149</v>
      </c>
      <c r="AU131" s="17" t="s">
        <v>87</v>
      </c>
    </row>
    <row r="132" spans="2:51" s="14" customFormat="1" ht="10.2">
      <c r="B132" s="212"/>
      <c r="C132" s="213"/>
      <c r="D132" s="203" t="s">
        <v>143</v>
      </c>
      <c r="E132" s="214" t="s">
        <v>1</v>
      </c>
      <c r="F132" s="215" t="s">
        <v>736</v>
      </c>
      <c r="G132" s="213"/>
      <c r="H132" s="216">
        <v>1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143</v>
      </c>
      <c r="AU132" s="222" t="s">
        <v>87</v>
      </c>
      <c r="AV132" s="14" t="s">
        <v>87</v>
      </c>
      <c r="AW132" s="14" t="s">
        <v>33</v>
      </c>
      <c r="AX132" s="14" t="s">
        <v>85</v>
      </c>
      <c r="AY132" s="222" t="s">
        <v>135</v>
      </c>
    </row>
    <row r="133" spans="1:65" s="2" customFormat="1" ht="14.4" customHeight="1">
      <c r="A133" s="34"/>
      <c r="B133" s="35"/>
      <c r="C133" s="187" t="s">
        <v>87</v>
      </c>
      <c r="D133" s="187" t="s">
        <v>137</v>
      </c>
      <c r="E133" s="188" t="s">
        <v>191</v>
      </c>
      <c r="F133" s="189" t="s">
        <v>737</v>
      </c>
      <c r="G133" s="190" t="s">
        <v>193</v>
      </c>
      <c r="H133" s="191">
        <v>5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42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0.29</v>
      </c>
      <c r="T133" s="198">
        <f>S133*H133</f>
        <v>1.45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141</v>
      </c>
      <c r="AT133" s="199" t="s">
        <v>137</v>
      </c>
      <c r="AU133" s="199" t="s">
        <v>87</v>
      </c>
      <c r="AY133" s="17" t="s">
        <v>135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85</v>
      </c>
      <c r="BK133" s="200">
        <f>ROUND(I133*H133,2)</f>
        <v>0</v>
      </c>
      <c r="BL133" s="17" t="s">
        <v>141</v>
      </c>
      <c r="BM133" s="199" t="s">
        <v>738</v>
      </c>
    </row>
    <row r="134" spans="1:47" s="2" customFormat="1" ht="67.2">
      <c r="A134" s="34"/>
      <c r="B134" s="35"/>
      <c r="C134" s="36"/>
      <c r="D134" s="203" t="s">
        <v>149</v>
      </c>
      <c r="E134" s="36"/>
      <c r="F134" s="223" t="s">
        <v>739</v>
      </c>
      <c r="G134" s="36"/>
      <c r="H134" s="36"/>
      <c r="I134" s="224"/>
      <c r="J134" s="36"/>
      <c r="K134" s="36"/>
      <c r="L134" s="39"/>
      <c r="M134" s="225"/>
      <c r="N134" s="226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149</v>
      </c>
      <c r="AU134" s="17" t="s">
        <v>87</v>
      </c>
    </row>
    <row r="135" spans="2:51" s="14" customFormat="1" ht="10.2">
      <c r="B135" s="212"/>
      <c r="C135" s="213"/>
      <c r="D135" s="203" t="s">
        <v>143</v>
      </c>
      <c r="E135" s="214" t="s">
        <v>1</v>
      </c>
      <c r="F135" s="215" t="s">
        <v>167</v>
      </c>
      <c r="G135" s="213"/>
      <c r="H135" s="216">
        <v>5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87</v>
      </c>
      <c r="AV135" s="14" t="s">
        <v>87</v>
      </c>
      <c r="AW135" s="14" t="s">
        <v>33</v>
      </c>
      <c r="AX135" s="14" t="s">
        <v>85</v>
      </c>
      <c r="AY135" s="222" t="s">
        <v>135</v>
      </c>
    </row>
    <row r="136" spans="1:65" s="2" customFormat="1" ht="24.15" customHeight="1">
      <c r="A136" s="34"/>
      <c r="B136" s="35"/>
      <c r="C136" s="187" t="s">
        <v>155</v>
      </c>
      <c r="D136" s="187" t="s">
        <v>137</v>
      </c>
      <c r="E136" s="188" t="s">
        <v>216</v>
      </c>
      <c r="F136" s="189" t="s">
        <v>217</v>
      </c>
      <c r="G136" s="190" t="s">
        <v>211</v>
      </c>
      <c r="H136" s="191">
        <v>1.134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42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141</v>
      </c>
      <c r="AT136" s="199" t="s">
        <v>137</v>
      </c>
      <c r="AU136" s="199" t="s">
        <v>87</v>
      </c>
      <c r="AY136" s="17" t="s">
        <v>135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85</v>
      </c>
      <c r="BK136" s="200">
        <f>ROUND(I136*H136,2)</f>
        <v>0</v>
      </c>
      <c r="BL136" s="17" t="s">
        <v>141</v>
      </c>
      <c r="BM136" s="199" t="s">
        <v>740</v>
      </c>
    </row>
    <row r="137" spans="1:47" s="2" customFormat="1" ht="28.8">
      <c r="A137" s="34"/>
      <c r="B137" s="35"/>
      <c r="C137" s="36"/>
      <c r="D137" s="203" t="s">
        <v>149</v>
      </c>
      <c r="E137" s="36"/>
      <c r="F137" s="223" t="s">
        <v>219</v>
      </c>
      <c r="G137" s="36"/>
      <c r="H137" s="36"/>
      <c r="I137" s="224"/>
      <c r="J137" s="36"/>
      <c r="K137" s="36"/>
      <c r="L137" s="39"/>
      <c r="M137" s="225"/>
      <c r="N137" s="226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149</v>
      </c>
      <c r="AU137" s="17" t="s">
        <v>87</v>
      </c>
    </row>
    <row r="138" spans="2:51" s="14" customFormat="1" ht="10.2">
      <c r="B138" s="212"/>
      <c r="C138" s="213"/>
      <c r="D138" s="203" t="s">
        <v>143</v>
      </c>
      <c r="E138" s="214" t="s">
        <v>1</v>
      </c>
      <c r="F138" s="215" t="s">
        <v>741</v>
      </c>
      <c r="G138" s="213"/>
      <c r="H138" s="216">
        <v>1.134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143</v>
      </c>
      <c r="AU138" s="222" t="s">
        <v>87</v>
      </c>
      <c r="AV138" s="14" t="s">
        <v>87</v>
      </c>
      <c r="AW138" s="14" t="s">
        <v>33</v>
      </c>
      <c r="AX138" s="14" t="s">
        <v>85</v>
      </c>
      <c r="AY138" s="222" t="s">
        <v>135</v>
      </c>
    </row>
    <row r="139" spans="1:65" s="2" customFormat="1" ht="24.15" customHeight="1">
      <c r="A139" s="34"/>
      <c r="B139" s="35"/>
      <c r="C139" s="187" t="s">
        <v>141</v>
      </c>
      <c r="D139" s="187" t="s">
        <v>137</v>
      </c>
      <c r="E139" s="188" t="s">
        <v>223</v>
      </c>
      <c r="F139" s="189" t="s">
        <v>224</v>
      </c>
      <c r="G139" s="190" t="s">
        <v>211</v>
      </c>
      <c r="H139" s="191">
        <v>0.4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42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141</v>
      </c>
      <c r="AT139" s="199" t="s">
        <v>137</v>
      </c>
      <c r="AU139" s="199" t="s">
        <v>87</v>
      </c>
      <c r="AY139" s="17" t="s">
        <v>135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85</v>
      </c>
      <c r="BK139" s="200">
        <f>ROUND(I139*H139,2)</f>
        <v>0</v>
      </c>
      <c r="BL139" s="17" t="s">
        <v>141</v>
      </c>
      <c r="BM139" s="199" t="s">
        <v>742</v>
      </c>
    </row>
    <row r="140" spans="1:47" s="2" customFormat="1" ht="48">
      <c r="A140" s="34"/>
      <c r="B140" s="35"/>
      <c r="C140" s="36"/>
      <c r="D140" s="203" t="s">
        <v>149</v>
      </c>
      <c r="E140" s="36"/>
      <c r="F140" s="223" t="s">
        <v>226</v>
      </c>
      <c r="G140" s="36"/>
      <c r="H140" s="36"/>
      <c r="I140" s="224"/>
      <c r="J140" s="36"/>
      <c r="K140" s="36"/>
      <c r="L140" s="39"/>
      <c r="M140" s="225"/>
      <c r="N140" s="226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149</v>
      </c>
      <c r="AU140" s="17" t="s">
        <v>87</v>
      </c>
    </row>
    <row r="141" spans="2:51" s="14" customFormat="1" ht="10.2">
      <c r="B141" s="212"/>
      <c r="C141" s="213"/>
      <c r="D141" s="203" t="s">
        <v>143</v>
      </c>
      <c r="E141" s="214" t="s">
        <v>1</v>
      </c>
      <c r="F141" s="215" t="s">
        <v>743</v>
      </c>
      <c r="G141" s="213"/>
      <c r="H141" s="216">
        <v>0.357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143</v>
      </c>
      <c r="AU141" s="222" t="s">
        <v>87</v>
      </c>
      <c r="AV141" s="14" t="s">
        <v>87</v>
      </c>
      <c r="AW141" s="14" t="s">
        <v>33</v>
      </c>
      <c r="AX141" s="14" t="s">
        <v>77</v>
      </c>
      <c r="AY141" s="222" t="s">
        <v>135</v>
      </c>
    </row>
    <row r="142" spans="2:51" s="14" customFormat="1" ht="10.2">
      <c r="B142" s="212"/>
      <c r="C142" s="213"/>
      <c r="D142" s="203" t="s">
        <v>143</v>
      </c>
      <c r="E142" s="214" t="s">
        <v>1</v>
      </c>
      <c r="F142" s="215" t="s">
        <v>744</v>
      </c>
      <c r="G142" s="213"/>
      <c r="H142" s="216">
        <v>0.4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143</v>
      </c>
      <c r="AU142" s="222" t="s">
        <v>87</v>
      </c>
      <c r="AV142" s="14" t="s">
        <v>87</v>
      </c>
      <c r="AW142" s="14" t="s">
        <v>33</v>
      </c>
      <c r="AX142" s="14" t="s">
        <v>85</v>
      </c>
      <c r="AY142" s="222" t="s">
        <v>135</v>
      </c>
    </row>
    <row r="143" spans="1:65" s="2" customFormat="1" ht="24.15" customHeight="1">
      <c r="A143" s="34"/>
      <c r="B143" s="35"/>
      <c r="C143" s="187" t="s">
        <v>167</v>
      </c>
      <c r="D143" s="187" t="s">
        <v>137</v>
      </c>
      <c r="E143" s="188" t="s">
        <v>235</v>
      </c>
      <c r="F143" s="189" t="s">
        <v>236</v>
      </c>
      <c r="G143" s="190" t="s">
        <v>211</v>
      </c>
      <c r="H143" s="191">
        <v>0.4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42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141</v>
      </c>
      <c r="AT143" s="199" t="s">
        <v>137</v>
      </c>
      <c r="AU143" s="199" t="s">
        <v>87</v>
      </c>
      <c r="AY143" s="17" t="s">
        <v>135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85</v>
      </c>
      <c r="BK143" s="200">
        <f>ROUND(I143*H143,2)</f>
        <v>0</v>
      </c>
      <c r="BL143" s="17" t="s">
        <v>141</v>
      </c>
      <c r="BM143" s="199" t="s">
        <v>745</v>
      </c>
    </row>
    <row r="144" spans="1:65" s="2" customFormat="1" ht="24.15" customHeight="1">
      <c r="A144" s="34"/>
      <c r="B144" s="35"/>
      <c r="C144" s="187" t="s">
        <v>174</v>
      </c>
      <c r="D144" s="187" t="s">
        <v>137</v>
      </c>
      <c r="E144" s="188" t="s">
        <v>243</v>
      </c>
      <c r="F144" s="189" t="s">
        <v>244</v>
      </c>
      <c r="G144" s="190" t="s">
        <v>211</v>
      </c>
      <c r="H144" s="191">
        <v>1.534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42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141</v>
      </c>
      <c r="AT144" s="199" t="s">
        <v>137</v>
      </c>
      <c r="AU144" s="199" t="s">
        <v>87</v>
      </c>
      <c r="AY144" s="17" t="s">
        <v>135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85</v>
      </c>
      <c r="BK144" s="200">
        <f>ROUND(I144*H144,2)</f>
        <v>0</v>
      </c>
      <c r="BL144" s="17" t="s">
        <v>141</v>
      </c>
      <c r="BM144" s="199" t="s">
        <v>746</v>
      </c>
    </row>
    <row r="145" spans="2:51" s="14" customFormat="1" ht="10.2">
      <c r="B145" s="212"/>
      <c r="C145" s="213"/>
      <c r="D145" s="203" t="s">
        <v>143</v>
      </c>
      <c r="E145" s="214" t="s">
        <v>1</v>
      </c>
      <c r="F145" s="215" t="s">
        <v>744</v>
      </c>
      <c r="G145" s="213"/>
      <c r="H145" s="216">
        <v>0.4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143</v>
      </c>
      <c r="AU145" s="222" t="s">
        <v>87</v>
      </c>
      <c r="AV145" s="14" t="s">
        <v>87</v>
      </c>
      <c r="AW145" s="14" t="s">
        <v>33</v>
      </c>
      <c r="AX145" s="14" t="s">
        <v>77</v>
      </c>
      <c r="AY145" s="222" t="s">
        <v>135</v>
      </c>
    </row>
    <row r="146" spans="2:51" s="14" customFormat="1" ht="10.2">
      <c r="B146" s="212"/>
      <c r="C146" s="213"/>
      <c r="D146" s="203" t="s">
        <v>143</v>
      </c>
      <c r="E146" s="214" t="s">
        <v>1</v>
      </c>
      <c r="F146" s="215" t="s">
        <v>747</v>
      </c>
      <c r="G146" s="213"/>
      <c r="H146" s="216">
        <v>1.134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143</v>
      </c>
      <c r="AU146" s="222" t="s">
        <v>87</v>
      </c>
      <c r="AV146" s="14" t="s">
        <v>87</v>
      </c>
      <c r="AW146" s="14" t="s">
        <v>33</v>
      </c>
      <c r="AX146" s="14" t="s">
        <v>77</v>
      </c>
      <c r="AY146" s="222" t="s">
        <v>135</v>
      </c>
    </row>
    <row r="147" spans="2:51" s="15" customFormat="1" ht="10.2">
      <c r="B147" s="227"/>
      <c r="C147" s="228"/>
      <c r="D147" s="203" t="s">
        <v>143</v>
      </c>
      <c r="E147" s="229" t="s">
        <v>1</v>
      </c>
      <c r="F147" s="230" t="s">
        <v>154</v>
      </c>
      <c r="G147" s="228"/>
      <c r="H147" s="231">
        <v>1.5339999999999998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143</v>
      </c>
      <c r="AU147" s="237" t="s">
        <v>87</v>
      </c>
      <c r="AV147" s="15" t="s">
        <v>141</v>
      </c>
      <c r="AW147" s="15" t="s">
        <v>33</v>
      </c>
      <c r="AX147" s="15" t="s">
        <v>85</v>
      </c>
      <c r="AY147" s="237" t="s">
        <v>135</v>
      </c>
    </row>
    <row r="148" spans="1:65" s="2" customFormat="1" ht="14.4" customHeight="1">
      <c r="A148" s="34"/>
      <c r="B148" s="35"/>
      <c r="C148" s="187" t="s">
        <v>178</v>
      </c>
      <c r="D148" s="187" t="s">
        <v>137</v>
      </c>
      <c r="E148" s="188" t="s">
        <v>247</v>
      </c>
      <c r="F148" s="189" t="s">
        <v>248</v>
      </c>
      <c r="G148" s="190" t="s">
        <v>211</v>
      </c>
      <c r="H148" s="191">
        <v>0.4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42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141</v>
      </c>
      <c r="AT148" s="199" t="s">
        <v>137</v>
      </c>
      <c r="AU148" s="199" t="s">
        <v>87</v>
      </c>
      <c r="AY148" s="17" t="s">
        <v>135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85</v>
      </c>
      <c r="BK148" s="200">
        <f>ROUND(I148*H148,2)</f>
        <v>0</v>
      </c>
      <c r="BL148" s="17" t="s">
        <v>141</v>
      </c>
      <c r="BM148" s="199" t="s">
        <v>748</v>
      </c>
    </row>
    <row r="149" spans="1:65" s="2" customFormat="1" ht="24.15" customHeight="1">
      <c r="A149" s="34"/>
      <c r="B149" s="35"/>
      <c r="C149" s="187" t="s">
        <v>190</v>
      </c>
      <c r="D149" s="187" t="s">
        <v>137</v>
      </c>
      <c r="E149" s="188" t="s">
        <v>251</v>
      </c>
      <c r="F149" s="189" t="s">
        <v>252</v>
      </c>
      <c r="G149" s="190" t="s">
        <v>253</v>
      </c>
      <c r="H149" s="191">
        <v>0.72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42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141</v>
      </c>
      <c r="AT149" s="199" t="s">
        <v>137</v>
      </c>
      <c r="AU149" s="199" t="s">
        <v>87</v>
      </c>
      <c r="AY149" s="17" t="s">
        <v>135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85</v>
      </c>
      <c r="BK149" s="200">
        <f>ROUND(I149*H149,2)</f>
        <v>0</v>
      </c>
      <c r="BL149" s="17" t="s">
        <v>141</v>
      </c>
      <c r="BM149" s="199" t="s">
        <v>749</v>
      </c>
    </row>
    <row r="150" spans="2:51" s="14" customFormat="1" ht="10.2">
      <c r="B150" s="212"/>
      <c r="C150" s="213"/>
      <c r="D150" s="203" t="s">
        <v>143</v>
      </c>
      <c r="E150" s="214" t="s">
        <v>1</v>
      </c>
      <c r="F150" s="215" t="s">
        <v>750</v>
      </c>
      <c r="G150" s="213"/>
      <c r="H150" s="216">
        <v>0.72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143</v>
      </c>
      <c r="AU150" s="222" t="s">
        <v>87</v>
      </c>
      <c r="AV150" s="14" t="s">
        <v>87</v>
      </c>
      <c r="AW150" s="14" t="s">
        <v>33</v>
      </c>
      <c r="AX150" s="14" t="s">
        <v>85</v>
      </c>
      <c r="AY150" s="222" t="s">
        <v>135</v>
      </c>
    </row>
    <row r="151" spans="1:65" s="2" customFormat="1" ht="37.8" customHeight="1">
      <c r="A151" s="34"/>
      <c r="B151" s="35"/>
      <c r="C151" s="187" t="s">
        <v>200</v>
      </c>
      <c r="D151" s="187" t="s">
        <v>137</v>
      </c>
      <c r="E151" s="188" t="s">
        <v>257</v>
      </c>
      <c r="F151" s="189" t="s">
        <v>258</v>
      </c>
      <c r="G151" s="190" t="s">
        <v>140</v>
      </c>
      <c r="H151" s="191">
        <v>1.36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42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141</v>
      </c>
      <c r="AT151" s="199" t="s">
        <v>137</v>
      </c>
      <c r="AU151" s="199" t="s">
        <v>87</v>
      </c>
      <c r="AY151" s="17" t="s">
        <v>135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85</v>
      </c>
      <c r="BK151" s="200">
        <f>ROUND(I151*H151,2)</f>
        <v>0</v>
      </c>
      <c r="BL151" s="17" t="s">
        <v>141</v>
      </c>
      <c r="BM151" s="199" t="s">
        <v>751</v>
      </c>
    </row>
    <row r="152" spans="1:47" s="2" customFormat="1" ht="19.2">
      <c r="A152" s="34"/>
      <c r="B152" s="35"/>
      <c r="C152" s="36"/>
      <c r="D152" s="203" t="s">
        <v>149</v>
      </c>
      <c r="E152" s="36"/>
      <c r="F152" s="223" t="s">
        <v>260</v>
      </c>
      <c r="G152" s="36"/>
      <c r="H152" s="36"/>
      <c r="I152" s="224"/>
      <c r="J152" s="36"/>
      <c r="K152" s="36"/>
      <c r="L152" s="39"/>
      <c r="M152" s="225"/>
      <c r="N152" s="226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149</v>
      </c>
      <c r="AU152" s="17" t="s">
        <v>87</v>
      </c>
    </row>
    <row r="153" spans="2:51" s="14" customFormat="1" ht="10.2">
      <c r="B153" s="212"/>
      <c r="C153" s="213"/>
      <c r="D153" s="203" t="s">
        <v>143</v>
      </c>
      <c r="E153" s="214" t="s">
        <v>1</v>
      </c>
      <c r="F153" s="215" t="s">
        <v>752</v>
      </c>
      <c r="G153" s="213"/>
      <c r="H153" s="216">
        <v>1.36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143</v>
      </c>
      <c r="AU153" s="222" t="s">
        <v>87</v>
      </c>
      <c r="AV153" s="14" t="s">
        <v>87</v>
      </c>
      <c r="AW153" s="14" t="s">
        <v>33</v>
      </c>
      <c r="AX153" s="14" t="s">
        <v>85</v>
      </c>
      <c r="AY153" s="222" t="s">
        <v>135</v>
      </c>
    </row>
    <row r="154" spans="2:63" s="12" customFormat="1" ht="22.8" customHeight="1">
      <c r="B154" s="171"/>
      <c r="C154" s="172"/>
      <c r="D154" s="173" t="s">
        <v>76</v>
      </c>
      <c r="E154" s="185" t="s">
        <v>87</v>
      </c>
      <c r="F154" s="185" t="s">
        <v>295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SUM(P155:P156)</f>
        <v>0</v>
      </c>
      <c r="Q154" s="179"/>
      <c r="R154" s="180">
        <f>SUM(R155:R156)</f>
        <v>0</v>
      </c>
      <c r="S154" s="179"/>
      <c r="T154" s="181">
        <f>SUM(T155:T156)</f>
        <v>0</v>
      </c>
      <c r="AR154" s="182" t="s">
        <v>85</v>
      </c>
      <c r="AT154" s="183" t="s">
        <v>76</v>
      </c>
      <c r="AU154" s="183" t="s">
        <v>85</v>
      </c>
      <c r="AY154" s="182" t="s">
        <v>135</v>
      </c>
      <c r="BK154" s="184">
        <f>SUM(BK155:BK156)</f>
        <v>0</v>
      </c>
    </row>
    <row r="155" spans="1:65" s="2" customFormat="1" ht="24.15" customHeight="1">
      <c r="A155" s="34"/>
      <c r="B155" s="35"/>
      <c r="C155" s="187" t="s">
        <v>208</v>
      </c>
      <c r="D155" s="187" t="s">
        <v>137</v>
      </c>
      <c r="E155" s="188" t="s">
        <v>297</v>
      </c>
      <c r="F155" s="189" t="s">
        <v>298</v>
      </c>
      <c r="G155" s="190" t="s">
        <v>140</v>
      </c>
      <c r="H155" s="191">
        <v>4.48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42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141</v>
      </c>
      <c r="AT155" s="199" t="s">
        <v>137</v>
      </c>
      <c r="AU155" s="199" t="s">
        <v>87</v>
      </c>
      <c r="AY155" s="17" t="s">
        <v>135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85</v>
      </c>
      <c r="BK155" s="200">
        <f>ROUND(I155*H155,2)</f>
        <v>0</v>
      </c>
      <c r="BL155" s="17" t="s">
        <v>141</v>
      </c>
      <c r="BM155" s="199" t="s">
        <v>753</v>
      </c>
    </row>
    <row r="156" spans="2:51" s="14" customFormat="1" ht="10.2">
      <c r="B156" s="212"/>
      <c r="C156" s="213"/>
      <c r="D156" s="203" t="s">
        <v>143</v>
      </c>
      <c r="E156" s="214" t="s">
        <v>1</v>
      </c>
      <c r="F156" s="215" t="s">
        <v>754</v>
      </c>
      <c r="G156" s="213"/>
      <c r="H156" s="216">
        <v>4.48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143</v>
      </c>
      <c r="AU156" s="222" t="s">
        <v>87</v>
      </c>
      <c r="AV156" s="14" t="s">
        <v>87</v>
      </c>
      <c r="AW156" s="14" t="s">
        <v>33</v>
      </c>
      <c r="AX156" s="14" t="s">
        <v>85</v>
      </c>
      <c r="AY156" s="222" t="s">
        <v>135</v>
      </c>
    </row>
    <row r="157" spans="2:63" s="12" customFormat="1" ht="22.8" customHeight="1">
      <c r="B157" s="171"/>
      <c r="C157" s="172"/>
      <c r="D157" s="173" t="s">
        <v>76</v>
      </c>
      <c r="E157" s="185" t="s">
        <v>167</v>
      </c>
      <c r="F157" s="185" t="s">
        <v>301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SUM(P158:P162)</f>
        <v>0</v>
      </c>
      <c r="Q157" s="179"/>
      <c r="R157" s="180">
        <f>SUM(R158:R162)</f>
        <v>2.274678</v>
      </c>
      <c r="S157" s="179"/>
      <c r="T157" s="181">
        <f>SUM(T158:T162)</f>
        <v>0</v>
      </c>
      <c r="AR157" s="182" t="s">
        <v>85</v>
      </c>
      <c r="AT157" s="183" t="s">
        <v>76</v>
      </c>
      <c r="AU157" s="183" t="s">
        <v>85</v>
      </c>
      <c r="AY157" s="182" t="s">
        <v>135</v>
      </c>
      <c r="BK157" s="184">
        <f>SUM(BK158:BK162)</f>
        <v>0</v>
      </c>
    </row>
    <row r="158" spans="1:65" s="2" customFormat="1" ht="14.4" customHeight="1">
      <c r="A158" s="34"/>
      <c r="B158" s="35"/>
      <c r="C158" s="187" t="s">
        <v>215</v>
      </c>
      <c r="D158" s="187" t="s">
        <v>137</v>
      </c>
      <c r="E158" s="188" t="s">
        <v>303</v>
      </c>
      <c r="F158" s="189" t="s">
        <v>304</v>
      </c>
      <c r="G158" s="190" t="s">
        <v>140</v>
      </c>
      <c r="H158" s="191">
        <v>4.2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42</v>
      </c>
      <c r="O158" s="71"/>
      <c r="P158" s="197">
        <f>O158*H158</f>
        <v>0</v>
      </c>
      <c r="Q158" s="197">
        <v>0.27994</v>
      </c>
      <c r="R158" s="197">
        <f>Q158*H158</f>
        <v>1.1757480000000002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141</v>
      </c>
      <c r="AT158" s="199" t="s">
        <v>137</v>
      </c>
      <c r="AU158" s="199" t="s">
        <v>87</v>
      </c>
      <c r="AY158" s="17" t="s">
        <v>135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85</v>
      </c>
      <c r="BK158" s="200">
        <f>ROUND(I158*H158,2)</f>
        <v>0</v>
      </c>
      <c r="BL158" s="17" t="s">
        <v>141</v>
      </c>
      <c r="BM158" s="199" t="s">
        <v>755</v>
      </c>
    </row>
    <row r="159" spans="1:65" s="2" customFormat="1" ht="24.15" customHeight="1">
      <c r="A159" s="34"/>
      <c r="B159" s="35"/>
      <c r="C159" s="187" t="s">
        <v>222</v>
      </c>
      <c r="D159" s="187" t="s">
        <v>137</v>
      </c>
      <c r="E159" s="188" t="s">
        <v>756</v>
      </c>
      <c r="F159" s="189" t="s">
        <v>757</v>
      </c>
      <c r="G159" s="190" t="s">
        <v>140</v>
      </c>
      <c r="H159" s="191">
        <v>4.2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42</v>
      </c>
      <c r="O159" s="71"/>
      <c r="P159" s="197">
        <f>O159*H159</f>
        <v>0</v>
      </c>
      <c r="Q159" s="197">
        <v>0.08565</v>
      </c>
      <c r="R159" s="197">
        <f>Q159*H159</f>
        <v>0.35973000000000005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141</v>
      </c>
      <c r="AT159" s="199" t="s">
        <v>137</v>
      </c>
      <c r="AU159" s="199" t="s">
        <v>87</v>
      </c>
      <c r="AY159" s="17" t="s">
        <v>135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85</v>
      </c>
      <c r="BK159" s="200">
        <f>ROUND(I159*H159,2)</f>
        <v>0</v>
      </c>
      <c r="BL159" s="17" t="s">
        <v>141</v>
      </c>
      <c r="BM159" s="199" t="s">
        <v>758</v>
      </c>
    </row>
    <row r="160" spans="1:47" s="2" customFormat="1" ht="38.4">
      <c r="A160" s="34"/>
      <c r="B160" s="35"/>
      <c r="C160" s="36"/>
      <c r="D160" s="203" t="s">
        <v>149</v>
      </c>
      <c r="E160" s="36"/>
      <c r="F160" s="223" t="s">
        <v>324</v>
      </c>
      <c r="G160" s="36"/>
      <c r="H160" s="36"/>
      <c r="I160" s="224"/>
      <c r="J160" s="36"/>
      <c r="K160" s="36"/>
      <c r="L160" s="39"/>
      <c r="M160" s="225"/>
      <c r="N160" s="226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149</v>
      </c>
      <c r="AU160" s="17" t="s">
        <v>87</v>
      </c>
    </row>
    <row r="161" spans="2:51" s="14" customFormat="1" ht="10.2">
      <c r="B161" s="212"/>
      <c r="C161" s="213"/>
      <c r="D161" s="203" t="s">
        <v>143</v>
      </c>
      <c r="E161" s="214" t="s">
        <v>1</v>
      </c>
      <c r="F161" s="215" t="s">
        <v>759</v>
      </c>
      <c r="G161" s="213"/>
      <c r="H161" s="216">
        <v>4.2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143</v>
      </c>
      <c r="AU161" s="222" t="s">
        <v>87</v>
      </c>
      <c r="AV161" s="14" t="s">
        <v>87</v>
      </c>
      <c r="AW161" s="14" t="s">
        <v>33</v>
      </c>
      <c r="AX161" s="14" t="s">
        <v>85</v>
      </c>
      <c r="AY161" s="222" t="s">
        <v>135</v>
      </c>
    </row>
    <row r="162" spans="1:65" s="2" customFormat="1" ht="24.15" customHeight="1">
      <c r="A162" s="34"/>
      <c r="B162" s="35"/>
      <c r="C162" s="238" t="s">
        <v>234</v>
      </c>
      <c r="D162" s="238" t="s">
        <v>276</v>
      </c>
      <c r="E162" s="239" t="s">
        <v>760</v>
      </c>
      <c r="F162" s="240" t="s">
        <v>761</v>
      </c>
      <c r="G162" s="241" t="s">
        <v>140</v>
      </c>
      <c r="H162" s="242">
        <v>4.2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42</v>
      </c>
      <c r="O162" s="71"/>
      <c r="P162" s="197">
        <f>O162*H162</f>
        <v>0</v>
      </c>
      <c r="Q162" s="197">
        <v>0.176</v>
      </c>
      <c r="R162" s="197">
        <f>Q162*H162</f>
        <v>0.7392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280</v>
      </c>
      <c r="AT162" s="199" t="s">
        <v>276</v>
      </c>
      <c r="AU162" s="199" t="s">
        <v>87</v>
      </c>
      <c r="AY162" s="17" t="s">
        <v>135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85</v>
      </c>
      <c r="BK162" s="200">
        <f>ROUND(I162*H162,2)</f>
        <v>0</v>
      </c>
      <c r="BL162" s="17" t="s">
        <v>280</v>
      </c>
      <c r="BM162" s="199" t="s">
        <v>762</v>
      </c>
    </row>
    <row r="163" spans="2:63" s="12" customFormat="1" ht="22.8" customHeight="1">
      <c r="B163" s="171"/>
      <c r="C163" s="172"/>
      <c r="D163" s="173" t="s">
        <v>76</v>
      </c>
      <c r="E163" s="185" t="s">
        <v>200</v>
      </c>
      <c r="F163" s="185" t="s">
        <v>353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SUM(P164:P172)</f>
        <v>0</v>
      </c>
      <c r="Q163" s="179"/>
      <c r="R163" s="180">
        <f>SUM(R164:R172)</f>
        <v>1.19889</v>
      </c>
      <c r="S163" s="179"/>
      <c r="T163" s="181">
        <f>SUM(T164:T172)</f>
        <v>0</v>
      </c>
      <c r="AR163" s="182" t="s">
        <v>85</v>
      </c>
      <c r="AT163" s="183" t="s">
        <v>76</v>
      </c>
      <c r="AU163" s="183" t="s">
        <v>85</v>
      </c>
      <c r="AY163" s="182" t="s">
        <v>135</v>
      </c>
      <c r="BK163" s="184">
        <f>SUM(BK164:BK172)</f>
        <v>0</v>
      </c>
    </row>
    <row r="164" spans="1:65" s="2" customFormat="1" ht="24.15" customHeight="1">
      <c r="A164" s="34"/>
      <c r="B164" s="35"/>
      <c r="C164" s="187" t="s">
        <v>238</v>
      </c>
      <c r="D164" s="187" t="s">
        <v>137</v>
      </c>
      <c r="E164" s="188" t="s">
        <v>355</v>
      </c>
      <c r="F164" s="189" t="s">
        <v>356</v>
      </c>
      <c r="G164" s="190" t="s">
        <v>193</v>
      </c>
      <c r="H164" s="191">
        <v>3.4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42</v>
      </c>
      <c r="O164" s="71"/>
      <c r="P164" s="197">
        <f>O164*H164</f>
        <v>0</v>
      </c>
      <c r="Q164" s="197">
        <v>0.1295</v>
      </c>
      <c r="R164" s="197">
        <f>Q164*H164</f>
        <v>0.4403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141</v>
      </c>
      <c r="AT164" s="199" t="s">
        <v>137</v>
      </c>
      <c r="AU164" s="199" t="s">
        <v>87</v>
      </c>
      <c r="AY164" s="17" t="s">
        <v>135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85</v>
      </c>
      <c r="BK164" s="200">
        <f>ROUND(I164*H164,2)</f>
        <v>0</v>
      </c>
      <c r="BL164" s="17" t="s">
        <v>141</v>
      </c>
      <c r="BM164" s="199" t="s">
        <v>763</v>
      </c>
    </row>
    <row r="165" spans="2:51" s="14" customFormat="1" ht="10.2">
      <c r="B165" s="212"/>
      <c r="C165" s="213"/>
      <c r="D165" s="203" t="s">
        <v>143</v>
      </c>
      <c r="E165" s="214" t="s">
        <v>1</v>
      </c>
      <c r="F165" s="215" t="s">
        <v>289</v>
      </c>
      <c r="G165" s="213"/>
      <c r="H165" s="216">
        <v>3.4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143</v>
      </c>
      <c r="AU165" s="222" t="s">
        <v>87</v>
      </c>
      <c r="AV165" s="14" t="s">
        <v>87</v>
      </c>
      <c r="AW165" s="14" t="s">
        <v>33</v>
      </c>
      <c r="AX165" s="14" t="s">
        <v>85</v>
      </c>
      <c r="AY165" s="222" t="s">
        <v>135</v>
      </c>
    </row>
    <row r="166" spans="1:65" s="2" customFormat="1" ht="14.4" customHeight="1">
      <c r="A166" s="34"/>
      <c r="B166" s="35"/>
      <c r="C166" s="238" t="s">
        <v>8</v>
      </c>
      <c r="D166" s="238" t="s">
        <v>276</v>
      </c>
      <c r="E166" s="239" t="s">
        <v>361</v>
      </c>
      <c r="F166" s="240" t="s">
        <v>362</v>
      </c>
      <c r="G166" s="241" t="s">
        <v>193</v>
      </c>
      <c r="H166" s="242">
        <v>3.4</v>
      </c>
      <c r="I166" s="243"/>
      <c r="J166" s="244">
        <f>ROUND(I166*H166,2)</f>
        <v>0</v>
      </c>
      <c r="K166" s="245"/>
      <c r="L166" s="246"/>
      <c r="M166" s="247" t="s">
        <v>1</v>
      </c>
      <c r="N166" s="248" t="s">
        <v>42</v>
      </c>
      <c r="O166" s="71"/>
      <c r="P166" s="197">
        <f>O166*H166</f>
        <v>0</v>
      </c>
      <c r="Q166" s="197">
        <v>0.058</v>
      </c>
      <c r="R166" s="197">
        <f>Q166*H166</f>
        <v>0.19720000000000001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280</v>
      </c>
      <c r="AT166" s="199" t="s">
        <v>276</v>
      </c>
      <c r="AU166" s="199" t="s">
        <v>87</v>
      </c>
      <c r="AY166" s="17" t="s">
        <v>135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85</v>
      </c>
      <c r="BK166" s="200">
        <f>ROUND(I166*H166,2)</f>
        <v>0</v>
      </c>
      <c r="BL166" s="17" t="s">
        <v>280</v>
      </c>
      <c r="BM166" s="199" t="s">
        <v>764</v>
      </c>
    </row>
    <row r="167" spans="1:65" s="2" customFormat="1" ht="24.15" customHeight="1">
      <c r="A167" s="34"/>
      <c r="B167" s="35"/>
      <c r="C167" s="187" t="s">
        <v>246</v>
      </c>
      <c r="D167" s="187" t="s">
        <v>137</v>
      </c>
      <c r="E167" s="188" t="s">
        <v>765</v>
      </c>
      <c r="F167" s="189" t="s">
        <v>766</v>
      </c>
      <c r="G167" s="190" t="s">
        <v>193</v>
      </c>
      <c r="H167" s="191">
        <v>5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42</v>
      </c>
      <c r="O167" s="71"/>
      <c r="P167" s="197">
        <f>O167*H167</f>
        <v>0</v>
      </c>
      <c r="Q167" s="197">
        <v>0.11163</v>
      </c>
      <c r="R167" s="197">
        <f>Q167*H167</f>
        <v>0.5581499999999999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141</v>
      </c>
      <c r="AT167" s="199" t="s">
        <v>137</v>
      </c>
      <c r="AU167" s="199" t="s">
        <v>87</v>
      </c>
      <c r="AY167" s="17" t="s">
        <v>135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85</v>
      </c>
      <c r="BK167" s="200">
        <f>ROUND(I167*H167,2)</f>
        <v>0</v>
      </c>
      <c r="BL167" s="17" t="s">
        <v>141</v>
      </c>
      <c r="BM167" s="199" t="s">
        <v>767</v>
      </c>
    </row>
    <row r="168" spans="1:47" s="2" customFormat="1" ht="57.6">
      <c r="A168" s="34"/>
      <c r="B168" s="35"/>
      <c r="C168" s="36"/>
      <c r="D168" s="203" t="s">
        <v>149</v>
      </c>
      <c r="E168" s="36"/>
      <c r="F168" s="223" t="s">
        <v>768</v>
      </c>
      <c r="G168" s="36"/>
      <c r="H168" s="36"/>
      <c r="I168" s="224"/>
      <c r="J168" s="36"/>
      <c r="K168" s="36"/>
      <c r="L168" s="39"/>
      <c r="M168" s="225"/>
      <c r="N168" s="226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149</v>
      </c>
      <c r="AU168" s="17" t="s">
        <v>87</v>
      </c>
    </row>
    <row r="169" spans="1:65" s="2" customFormat="1" ht="24.15" customHeight="1">
      <c r="A169" s="34"/>
      <c r="B169" s="35"/>
      <c r="C169" s="187" t="s">
        <v>250</v>
      </c>
      <c r="D169" s="187" t="s">
        <v>137</v>
      </c>
      <c r="E169" s="188" t="s">
        <v>769</v>
      </c>
      <c r="F169" s="189" t="s">
        <v>770</v>
      </c>
      <c r="G169" s="190" t="s">
        <v>193</v>
      </c>
      <c r="H169" s="191">
        <v>5.4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42</v>
      </c>
      <c r="O169" s="71"/>
      <c r="P169" s="197">
        <f>O169*H169</f>
        <v>0</v>
      </c>
      <c r="Q169" s="197">
        <v>0.0006</v>
      </c>
      <c r="R169" s="197">
        <f>Q169*H169</f>
        <v>0.00324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141</v>
      </c>
      <c r="AT169" s="199" t="s">
        <v>137</v>
      </c>
      <c r="AU169" s="199" t="s">
        <v>87</v>
      </c>
      <c r="AY169" s="17" t="s">
        <v>135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85</v>
      </c>
      <c r="BK169" s="200">
        <f>ROUND(I169*H169,2)</f>
        <v>0</v>
      </c>
      <c r="BL169" s="17" t="s">
        <v>141</v>
      </c>
      <c r="BM169" s="199" t="s">
        <v>771</v>
      </c>
    </row>
    <row r="170" spans="1:47" s="2" customFormat="1" ht="28.8">
      <c r="A170" s="34"/>
      <c r="B170" s="35"/>
      <c r="C170" s="36"/>
      <c r="D170" s="203" t="s">
        <v>149</v>
      </c>
      <c r="E170" s="36"/>
      <c r="F170" s="223" t="s">
        <v>391</v>
      </c>
      <c r="G170" s="36"/>
      <c r="H170" s="36"/>
      <c r="I170" s="224"/>
      <c r="J170" s="36"/>
      <c r="K170" s="36"/>
      <c r="L170" s="39"/>
      <c r="M170" s="225"/>
      <c r="N170" s="226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149</v>
      </c>
      <c r="AU170" s="17" t="s">
        <v>87</v>
      </c>
    </row>
    <row r="171" spans="2:51" s="14" customFormat="1" ht="10.2">
      <c r="B171" s="212"/>
      <c r="C171" s="213"/>
      <c r="D171" s="203" t="s">
        <v>143</v>
      </c>
      <c r="E171" s="214" t="s">
        <v>1</v>
      </c>
      <c r="F171" s="215" t="s">
        <v>772</v>
      </c>
      <c r="G171" s="213"/>
      <c r="H171" s="216">
        <v>5.4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143</v>
      </c>
      <c r="AU171" s="222" t="s">
        <v>87</v>
      </c>
      <c r="AV171" s="14" t="s">
        <v>87</v>
      </c>
      <c r="AW171" s="14" t="s">
        <v>33</v>
      </c>
      <c r="AX171" s="14" t="s">
        <v>85</v>
      </c>
      <c r="AY171" s="222" t="s">
        <v>135</v>
      </c>
    </row>
    <row r="172" spans="1:65" s="2" customFormat="1" ht="14.4" customHeight="1">
      <c r="A172" s="34"/>
      <c r="B172" s="35"/>
      <c r="C172" s="187" t="s">
        <v>256</v>
      </c>
      <c r="D172" s="187" t="s">
        <v>137</v>
      </c>
      <c r="E172" s="188" t="s">
        <v>409</v>
      </c>
      <c r="F172" s="189" t="s">
        <v>410</v>
      </c>
      <c r="G172" s="190" t="s">
        <v>193</v>
      </c>
      <c r="H172" s="191">
        <v>5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42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141</v>
      </c>
      <c r="AT172" s="199" t="s">
        <v>137</v>
      </c>
      <c r="AU172" s="199" t="s">
        <v>87</v>
      </c>
      <c r="AY172" s="17" t="s">
        <v>135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85</v>
      </c>
      <c r="BK172" s="200">
        <f>ROUND(I172*H172,2)</f>
        <v>0</v>
      </c>
      <c r="BL172" s="17" t="s">
        <v>141</v>
      </c>
      <c r="BM172" s="199" t="s">
        <v>773</v>
      </c>
    </row>
    <row r="173" spans="2:63" s="12" customFormat="1" ht="22.8" customHeight="1">
      <c r="B173" s="171"/>
      <c r="C173" s="172"/>
      <c r="D173" s="173" t="s">
        <v>76</v>
      </c>
      <c r="E173" s="185" t="s">
        <v>443</v>
      </c>
      <c r="F173" s="185" t="s">
        <v>444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P174</f>
        <v>0</v>
      </c>
      <c r="Q173" s="179"/>
      <c r="R173" s="180">
        <f>R174</f>
        <v>0</v>
      </c>
      <c r="S173" s="179"/>
      <c r="T173" s="181">
        <f>T174</f>
        <v>0</v>
      </c>
      <c r="AR173" s="182" t="s">
        <v>85</v>
      </c>
      <c r="AT173" s="183" t="s">
        <v>76</v>
      </c>
      <c r="AU173" s="183" t="s">
        <v>85</v>
      </c>
      <c r="AY173" s="182" t="s">
        <v>135</v>
      </c>
      <c r="BK173" s="184">
        <f>BK174</f>
        <v>0</v>
      </c>
    </row>
    <row r="174" spans="1:65" s="2" customFormat="1" ht="24.15" customHeight="1">
      <c r="A174" s="34"/>
      <c r="B174" s="35"/>
      <c r="C174" s="187" t="s">
        <v>265</v>
      </c>
      <c r="D174" s="187" t="s">
        <v>137</v>
      </c>
      <c r="E174" s="188" t="s">
        <v>446</v>
      </c>
      <c r="F174" s="189" t="s">
        <v>447</v>
      </c>
      <c r="G174" s="190" t="s">
        <v>253</v>
      </c>
      <c r="H174" s="191">
        <v>2.537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42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141</v>
      </c>
      <c r="AT174" s="199" t="s">
        <v>137</v>
      </c>
      <c r="AU174" s="199" t="s">
        <v>87</v>
      </c>
      <c r="AY174" s="17" t="s">
        <v>135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85</v>
      </c>
      <c r="BK174" s="200">
        <f>ROUND(I174*H174,2)</f>
        <v>0</v>
      </c>
      <c r="BL174" s="17" t="s">
        <v>141</v>
      </c>
      <c r="BM174" s="199" t="s">
        <v>774</v>
      </c>
    </row>
    <row r="175" spans="2:63" s="12" customFormat="1" ht="25.95" customHeight="1">
      <c r="B175" s="171"/>
      <c r="C175" s="172"/>
      <c r="D175" s="173" t="s">
        <v>76</v>
      </c>
      <c r="E175" s="174" t="s">
        <v>463</v>
      </c>
      <c r="F175" s="174" t="s">
        <v>464</v>
      </c>
      <c r="G175" s="172"/>
      <c r="H175" s="172"/>
      <c r="I175" s="175"/>
      <c r="J175" s="176">
        <f>BK175</f>
        <v>0</v>
      </c>
      <c r="K175" s="172"/>
      <c r="L175" s="177"/>
      <c r="M175" s="178"/>
      <c r="N175" s="179"/>
      <c r="O175" s="179"/>
      <c r="P175" s="180">
        <f>P176+P179+P182+P185</f>
        <v>0</v>
      </c>
      <c r="Q175" s="179"/>
      <c r="R175" s="180">
        <f>R176+R179+R182+R185</f>
        <v>0</v>
      </c>
      <c r="S175" s="179"/>
      <c r="T175" s="181">
        <f>T176+T179+T182+T185</f>
        <v>0</v>
      </c>
      <c r="AR175" s="182" t="s">
        <v>167</v>
      </c>
      <c r="AT175" s="183" t="s">
        <v>76</v>
      </c>
      <c r="AU175" s="183" t="s">
        <v>77</v>
      </c>
      <c r="AY175" s="182" t="s">
        <v>135</v>
      </c>
      <c r="BK175" s="184">
        <f>BK176+BK179+BK182+BK185</f>
        <v>0</v>
      </c>
    </row>
    <row r="176" spans="2:63" s="12" customFormat="1" ht="22.8" customHeight="1">
      <c r="B176" s="171"/>
      <c r="C176" s="172"/>
      <c r="D176" s="173" t="s">
        <v>76</v>
      </c>
      <c r="E176" s="185" t="s">
        <v>465</v>
      </c>
      <c r="F176" s="185" t="s">
        <v>466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SUM(P177:P178)</f>
        <v>0</v>
      </c>
      <c r="Q176" s="179"/>
      <c r="R176" s="180">
        <f>SUM(R177:R178)</f>
        <v>0</v>
      </c>
      <c r="S176" s="179"/>
      <c r="T176" s="181">
        <f>SUM(T177:T178)</f>
        <v>0</v>
      </c>
      <c r="AR176" s="182" t="s">
        <v>167</v>
      </c>
      <c r="AT176" s="183" t="s">
        <v>76</v>
      </c>
      <c r="AU176" s="183" t="s">
        <v>85</v>
      </c>
      <c r="AY176" s="182" t="s">
        <v>135</v>
      </c>
      <c r="BK176" s="184">
        <f>SUM(BK177:BK178)</f>
        <v>0</v>
      </c>
    </row>
    <row r="177" spans="1:65" s="2" customFormat="1" ht="14.4" customHeight="1">
      <c r="A177" s="34"/>
      <c r="B177" s="35"/>
      <c r="C177" s="187" t="s">
        <v>271</v>
      </c>
      <c r="D177" s="187" t="s">
        <v>137</v>
      </c>
      <c r="E177" s="188" t="s">
        <v>468</v>
      </c>
      <c r="F177" s="189" t="s">
        <v>466</v>
      </c>
      <c r="G177" s="190" t="s">
        <v>469</v>
      </c>
      <c r="H177" s="249"/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42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470</v>
      </c>
      <c r="AT177" s="199" t="s">
        <v>137</v>
      </c>
      <c r="AU177" s="199" t="s">
        <v>87</v>
      </c>
      <c r="AY177" s="17" t="s">
        <v>135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85</v>
      </c>
      <c r="BK177" s="200">
        <f>ROUND(I177*H177,2)</f>
        <v>0</v>
      </c>
      <c r="BL177" s="17" t="s">
        <v>470</v>
      </c>
      <c r="BM177" s="199" t="s">
        <v>775</v>
      </c>
    </row>
    <row r="178" spans="1:47" s="2" customFormat="1" ht="115.2">
      <c r="A178" s="34"/>
      <c r="B178" s="35"/>
      <c r="C178" s="36"/>
      <c r="D178" s="203" t="s">
        <v>149</v>
      </c>
      <c r="E178" s="36"/>
      <c r="F178" s="223" t="s">
        <v>472</v>
      </c>
      <c r="G178" s="36"/>
      <c r="H178" s="36"/>
      <c r="I178" s="224"/>
      <c r="J178" s="36"/>
      <c r="K178" s="36"/>
      <c r="L178" s="39"/>
      <c r="M178" s="225"/>
      <c r="N178" s="226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149</v>
      </c>
      <c r="AU178" s="17" t="s">
        <v>87</v>
      </c>
    </row>
    <row r="179" spans="2:63" s="12" customFormat="1" ht="22.8" customHeight="1">
      <c r="B179" s="171"/>
      <c r="C179" s="172"/>
      <c r="D179" s="173" t="s">
        <v>76</v>
      </c>
      <c r="E179" s="185" t="s">
        <v>473</v>
      </c>
      <c r="F179" s="185" t="s">
        <v>474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SUM(P180:P181)</f>
        <v>0</v>
      </c>
      <c r="Q179" s="179"/>
      <c r="R179" s="180">
        <f>SUM(R180:R181)</f>
        <v>0</v>
      </c>
      <c r="S179" s="179"/>
      <c r="T179" s="181">
        <f>SUM(T180:T181)</f>
        <v>0</v>
      </c>
      <c r="AR179" s="182" t="s">
        <v>167</v>
      </c>
      <c r="AT179" s="183" t="s">
        <v>76</v>
      </c>
      <c r="AU179" s="183" t="s">
        <v>85</v>
      </c>
      <c r="AY179" s="182" t="s">
        <v>135</v>
      </c>
      <c r="BK179" s="184">
        <f>SUM(BK180:BK181)</f>
        <v>0</v>
      </c>
    </row>
    <row r="180" spans="1:65" s="2" customFormat="1" ht="14.4" customHeight="1">
      <c r="A180" s="34"/>
      <c r="B180" s="35"/>
      <c r="C180" s="187" t="s">
        <v>7</v>
      </c>
      <c r="D180" s="187" t="s">
        <v>137</v>
      </c>
      <c r="E180" s="188" t="s">
        <v>476</v>
      </c>
      <c r="F180" s="189" t="s">
        <v>474</v>
      </c>
      <c r="G180" s="190" t="s">
        <v>469</v>
      </c>
      <c r="H180" s="249"/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42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470</v>
      </c>
      <c r="AT180" s="199" t="s">
        <v>137</v>
      </c>
      <c r="AU180" s="199" t="s">
        <v>87</v>
      </c>
      <c r="AY180" s="17" t="s">
        <v>135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85</v>
      </c>
      <c r="BK180" s="200">
        <f>ROUND(I180*H180,2)</f>
        <v>0</v>
      </c>
      <c r="BL180" s="17" t="s">
        <v>470</v>
      </c>
      <c r="BM180" s="199" t="s">
        <v>776</v>
      </c>
    </row>
    <row r="181" spans="1:47" s="2" customFormat="1" ht="124.8">
      <c r="A181" s="34"/>
      <c r="B181" s="35"/>
      <c r="C181" s="36"/>
      <c r="D181" s="203" t="s">
        <v>149</v>
      </c>
      <c r="E181" s="36"/>
      <c r="F181" s="223" t="s">
        <v>478</v>
      </c>
      <c r="G181" s="36"/>
      <c r="H181" s="36"/>
      <c r="I181" s="224"/>
      <c r="J181" s="36"/>
      <c r="K181" s="36"/>
      <c r="L181" s="39"/>
      <c r="M181" s="225"/>
      <c r="N181" s="226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149</v>
      </c>
      <c r="AU181" s="17" t="s">
        <v>87</v>
      </c>
    </row>
    <row r="182" spans="2:63" s="12" customFormat="1" ht="22.8" customHeight="1">
      <c r="B182" s="171"/>
      <c r="C182" s="172"/>
      <c r="D182" s="173" t="s">
        <v>76</v>
      </c>
      <c r="E182" s="185" t="s">
        <v>479</v>
      </c>
      <c r="F182" s="185" t="s">
        <v>480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SUM(P183:P184)</f>
        <v>0</v>
      </c>
      <c r="Q182" s="179"/>
      <c r="R182" s="180">
        <f>SUM(R183:R184)</f>
        <v>0</v>
      </c>
      <c r="S182" s="179"/>
      <c r="T182" s="181">
        <f>SUM(T183:T184)</f>
        <v>0</v>
      </c>
      <c r="AR182" s="182" t="s">
        <v>167</v>
      </c>
      <c r="AT182" s="183" t="s">
        <v>76</v>
      </c>
      <c r="AU182" s="183" t="s">
        <v>85</v>
      </c>
      <c r="AY182" s="182" t="s">
        <v>135</v>
      </c>
      <c r="BK182" s="184">
        <f>SUM(BK183:BK184)</f>
        <v>0</v>
      </c>
    </row>
    <row r="183" spans="1:65" s="2" customFormat="1" ht="14.4" customHeight="1">
      <c r="A183" s="34"/>
      <c r="B183" s="35"/>
      <c r="C183" s="187" t="s">
        <v>283</v>
      </c>
      <c r="D183" s="187" t="s">
        <v>137</v>
      </c>
      <c r="E183" s="188" t="s">
        <v>482</v>
      </c>
      <c r="F183" s="189" t="s">
        <v>483</v>
      </c>
      <c r="G183" s="190" t="s">
        <v>484</v>
      </c>
      <c r="H183" s="191">
        <v>1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42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470</v>
      </c>
      <c r="AT183" s="199" t="s">
        <v>137</v>
      </c>
      <c r="AU183" s="199" t="s">
        <v>87</v>
      </c>
      <c r="AY183" s="17" t="s">
        <v>135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85</v>
      </c>
      <c r="BK183" s="200">
        <f>ROUND(I183*H183,2)</f>
        <v>0</v>
      </c>
      <c r="BL183" s="17" t="s">
        <v>470</v>
      </c>
      <c r="BM183" s="199" t="s">
        <v>777</v>
      </c>
    </row>
    <row r="184" spans="1:47" s="2" customFormat="1" ht="38.4">
      <c r="A184" s="34"/>
      <c r="B184" s="35"/>
      <c r="C184" s="36"/>
      <c r="D184" s="203" t="s">
        <v>149</v>
      </c>
      <c r="E184" s="36"/>
      <c r="F184" s="223" t="s">
        <v>778</v>
      </c>
      <c r="G184" s="36"/>
      <c r="H184" s="36"/>
      <c r="I184" s="224"/>
      <c r="J184" s="36"/>
      <c r="K184" s="36"/>
      <c r="L184" s="39"/>
      <c r="M184" s="225"/>
      <c r="N184" s="226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149</v>
      </c>
      <c r="AU184" s="17" t="s">
        <v>87</v>
      </c>
    </row>
    <row r="185" spans="2:63" s="12" customFormat="1" ht="22.8" customHeight="1">
      <c r="B185" s="171"/>
      <c r="C185" s="172"/>
      <c r="D185" s="173" t="s">
        <v>76</v>
      </c>
      <c r="E185" s="185" t="s">
        <v>487</v>
      </c>
      <c r="F185" s="185" t="s">
        <v>488</v>
      </c>
      <c r="G185" s="172"/>
      <c r="H185" s="172"/>
      <c r="I185" s="175"/>
      <c r="J185" s="186">
        <f>BK185</f>
        <v>0</v>
      </c>
      <c r="K185" s="172"/>
      <c r="L185" s="177"/>
      <c r="M185" s="178"/>
      <c r="N185" s="179"/>
      <c r="O185" s="179"/>
      <c r="P185" s="180">
        <f>SUM(P186:P189)</f>
        <v>0</v>
      </c>
      <c r="Q185" s="179"/>
      <c r="R185" s="180">
        <f>SUM(R186:R189)</f>
        <v>0</v>
      </c>
      <c r="S185" s="179"/>
      <c r="T185" s="181">
        <f>SUM(T186:T189)</f>
        <v>0</v>
      </c>
      <c r="AR185" s="182" t="s">
        <v>167</v>
      </c>
      <c r="AT185" s="183" t="s">
        <v>76</v>
      </c>
      <c r="AU185" s="183" t="s">
        <v>85</v>
      </c>
      <c r="AY185" s="182" t="s">
        <v>135</v>
      </c>
      <c r="BK185" s="184">
        <f>SUM(BK186:BK189)</f>
        <v>0</v>
      </c>
    </row>
    <row r="186" spans="1:65" s="2" customFormat="1" ht="14.4" customHeight="1">
      <c r="A186" s="34"/>
      <c r="B186" s="35"/>
      <c r="C186" s="187" t="s">
        <v>290</v>
      </c>
      <c r="D186" s="187" t="s">
        <v>137</v>
      </c>
      <c r="E186" s="188" t="s">
        <v>490</v>
      </c>
      <c r="F186" s="189" t="s">
        <v>491</v>
      </c>
      <c r="G186" s="190" t="s">
        <v>469</v>
      </c>
      <c r="H186" s="249"/>
      <c r="I186" s="192"/>
      <c r="J186" s="193">
        <f>ROUND(I186*H186,2)</f>
        <v>0</v>
      </c>
      <c r="K186" s="194"/>
      <c r="L186" s="39"/>
      <c r="M186" s="195" t="s">
        <v>1</v>
      </c>
      <c r="N186" s="196" t="s">
        <v>42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470</v>
      </c>
      <c r="AT186" s="199" t="s">
        <v>137</v>
      </c>
      <c r="AU186" s="199" t="s">
        <v>87</v>
      </c>
      <c r="AY186" s="17" t="s">
        <v>135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85</v>
      </c>
      <c r="BK186" s="200">
        <f>ROUND(I186*H186,2)</f>
        <v>0</v>
      </c>
      <c r="BL186" s="17" t="s">
        <v>470</v>
      </c>
      <c r="BM186" s="199" t="s">
        <v>779</v>
      </c>
    </row>
    <row r="187" spans="1:47" s="2" customFormat="1" ht="86.4">
      <c r="A187" s="34"/>
      <c r="B187" s="35"/>
      <c r="C187" s="36"/>
      <c r="D187" s="203" t="s">
        <v>149</v>
      </c>
      <c r="E187" s="36"/>
      <c r="F187" s="223" t="s">
        <v>493</v>
      </c>
      <c r="G187" s="36"/>
      <c r="H187" s="36"/>
      <c r="I187" s="224"/>
      <c r="J187" s="36"/>
      <c r="K187" s="36"/>
      <c r="L187" s="39"/>
      <c r="M187" s="225"/>
      <c r="N187" s="226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149</v>
      </c>
      <c r="AU187" s="17" t="s">
        <v>87</v>
      </c>
    </row>
    <row r="188" spans="1:65" s="2" customFormat="1" ht="14.4" customHeight="1">
      <c r="A188" s="34"/>
      <c r="B188" s="35"/>
      <c r="C188" s="187" t="s">
        <v>296</v>
      </c>
      <c r="D188" s="187" t="s">
        <v>137</v>
      </c>
      <c r="E188" s="188" t="s">
        <v>495</v>
      </c>
      <c r="F188" s="189" t="s">
        <v>496</v>
      </c>
      <c r="G188" s="190" t="s">
        <v>469</v>
      </c>
      <c r="H188" s="249"/>
      <c r="I188" s="192"/>
      <c r="J188" s="193">
        <f>ROUND(I188*H188,2)</f>
        <v>0</v>
      </c>
      <c r="K188" s="194"/>
      <c r="L188" s="39"/>
      <c r="M188" s="195" t="s">
        <v>1</v>
      </c>
      <c r="N188" s="196" t="s">
        <v>42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</v>
      </c>
      <c r="T188" s="19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470</v>
      </c>
      <c r="AT188" s="199" t="s">
        <v>137</v>
      </c>
      <c r="AU188" s="199" t="s">
        <v>87</v>
      </c>
      <c r="AY188" s="17" t="s">
        <v>135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85</v>
      </c>
      <c r="BK188" s="200">
        <f>ROUND(I188*H188,2)</f>
        <v>0</v>
      </c>
      <c r="BL188" s="17" t="s">
        <v>470</v>
      </c>
      <c r="BM188" s="199" t="s">
        <v>780</v>
      </c>
    </row>
    <row r="189" spans="1:47" s="2" customFormat="1" ht="86.4">
      <c r="A189" s="34"/>
      <c r="B189" s="35"/>
      <c r="C189" s="36"/>
      <c r="D189" s="203" t="s">
        <v>149</v>
      </c>
      <c r="E189" s="36"/>
      <c r="F189" s="223" t="s">
        <v>498</v>
      </c>
      <c r="G189" s="36"/>
      <c r="H189" s="36"/>
      <c r="I189" s="224"/>
      <c r="J189" s="36"/>
      <c r="K189" s="36"/>
      <c r="L189" s="39"/>
      <c r="M189" s="250"/>
      <c r="N189" s="251"/>
      <c r="O189" s="252"/>
      <c r="P189" s="252"/>
      <c r="Q189" s="252"/>
      <c r="R189" s="252"/>
      <c r="S189" s="252"/>
      <c r="T189" s="253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149</v>
      </c>
      <c r="AU189" s="17" t="s">
        <v>87</v>
      </c>
    </row>
    <row r="190" spans="1:31" s="2" customFormat="1" ht="6.9" customHeight="1">
      <c r="A190" s="34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39"/>
      <c r="M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</row>
  </sheetData>
  <sheetProtection algorithmName="SHA-512" hashValue="58rk6G+cKIjXgeIU6qTSdghZfuBimwX6no0Hi1ignGFXZiR0hpio7VPwmNUczu5O61DutezttoNJDe39uWhI7g==" saltValue="FzcdYabUElRDorP+F08kWxSS+o6/ob9vrkxmcfji0CTL35BsIE7pQoxOja2UWeUqlcLhYv2HlfvvDJZFqgS7PQ==" spinCount="100000" sheet="1" objects="1" scenarios="1" formatColumns="0" formatRows="0" autoFilter="0"/>
  <autoFilter ref="C126:K18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MISONOVA\Klara</dc:creator>
  <cp:keywords/>
  <dc:description/>
  <cp:lastModifiedBy>Škarda Daniel</cp:lastModifiedBy>
  <dcterms:created xsi:type="dcterms:W3CDTF">2021-04-30T09:21:58Z</dcterms:created>
  <dcterms:modified xsi:type="dcterms:W3CDTF">2021-05-21T07:53:37Z</dcterms:modified>
  <cp:category/>
  <cp:version/>
  <cp:contentType/>
  <cp:contentStatus/>
</cp:coreProperties>
</file>