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1"/>
  </bookViews>
  <sheets>
    <sheet name="Rekapitulace stavby" sheetId="1" r:id="rId1"/>
    <sheet name="742-16-0 - Dačice, Komerč..." sheetId="2" r:id="rId2"/>
  </sheets>
  <definedNames/>
  <calcPr fullCalcOnLoad="1"/>
</workbook>
</file>

<file path=xl/sharedStrings.xml><?xml version="1.0" encoding="utf-8"?>
<sst xmlns="http://schemas.openxmlformats.org/spreadsheetml/2006/main" count="1319" uniqueCount="369">
  <si>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</si>
  <si>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</si>
  <si>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</si>
  <si>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</si>
  <si>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</si>
  <si>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</si>
  <si>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</si>
  <si>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</si>
  <si>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</si>
  <si>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</si>
  <si>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</si>
  <si>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</si>
  <si>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</si>
  <si>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</si>
  <si>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</si>
  <si>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742-16-0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</si>
  <si>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</si>
  <si>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</si>
  <si>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Dačice, Komerční banka - oprava fasády</t>
  </si>
  <si>
    <t>0,1</t>
  </si>
  <si>
    <t>JKSO:</t>
  </si>
  <si>
    <t>CC-CZ:</t>
  </si>
  <si>
    <t>1</t>
  </si>
  <si>
    <t>Místo:</t>
  </si>
  <si>
    <t xml:space="preserve"> </t>
  </si>
  <si>
    <t>Datum:</t>
  </si>
  <si>
    <t>Vyplň údaj</t>
  </si>
  <si>
    <t>10</t>
  </si>
  <si>
    <t>100</t>
  </si>
  <si>
    <t>Objednavatel:</t>
  </si>
  <si>
    <t>IČ:</t>
  </si>
  <si>
    <t>DIČ:</t>
  </si>
  <si>
    <t>Zhotovitel:</t>
  </si>
  <si>
    <t>Projektant:</t>
  </si>
  <si>
    <t>True</t>
  </si>
  <si>
    <t>Zpracovatel:</t>
  </si>
  <si>
    <t>Sh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</si>
  <si>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</si>
  <si>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</si>
  <si>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</si>
  <si>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</si>
  <si>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</si>
  <si>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</si>
  <si>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</si>
  <si>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</si>
  <si>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</si>
  <si>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</si>
  <si>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</si>
  <si>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</si>
  <si>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</si>
  <si>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</si>
  <si>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</si>
  <si>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</si>
  <si>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</si>
  <si>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</si>
  <si>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</si>
  <si>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</si>
  <si>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</si>
  <si>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</si>
  <si>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</si>
  <si>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</si>
  <si>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</si>
  <si>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</si>
  <si>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</si>
  <si>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</si>
  <si>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</si>
  <si>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</si>
  <si>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</si>
  <si>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</si>
  <si>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</si>
  <si>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</si>
  <si>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</si>
  <si>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</si>
  <si>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</si>
  <si>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</si>
  <si>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</si>
  <si>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</si>
  <si>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</si>
  <si>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</si>
  <si>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{8739BCE3-5894-49D2-95B0-325DCC8FB1CE}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</si>
  <si>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</si>
  <si>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</si>
  <si>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</si>
  <si>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</si>
  <si>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</si>
  <si>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</si>
  <si>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</si>
  <si>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</si>
  <si>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</si>
  <si>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</si>
  <si>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</si>
  <si>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</si>
  <si>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</si>
  <si>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</si>
  <si>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</si>
  <si>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</si>
  <si>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</si>
  <si>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</si>
  <si>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</si>
  <si>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</si>
  <si>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</si>
  <si>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</si>
  <si>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6 - Úpravy povrchu, podlahy, osazení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</si>
  <si>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</si>
  <si>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</si>
  <si>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</si>
  <si>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</si>
  <si>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</si>
  <si>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>VRN - Vedlejší rozpočtové náklady</t>
  </si>
  <si>
    <t xml:space="preserve">    VRN3 - Zařízení staveniště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</si>
  <si>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</si>
  <si>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</si>
  <si>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</si>
  <si>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</si>
  <si>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</si>
  <si>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</si>
  <si>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</si>
  <si>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</si>
  <si>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</si>
  <si>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</si>
  <si>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</si>
  <si>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</si>
  <si>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</si>
  <si>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</si>
  <si>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</si>
  <si>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</si>
  <si>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</si>
  <si>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</si>
  <si>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</si>
  <si>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</si>
  <si>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</si>
  <si>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</si>
  <si>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</si>
  <si>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</si>
  <si>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</si>
  <si>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</si>
  <si>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111201R02</t>
  </si>
  <si>
    <t>Instalace odvětrávacího systému soklového zdiva vč. ocelových mřížek se sítí na přívodu a odvodu vzduchu ze systému</t>
  </si>
  <si>
    <t>m</t>
  </si>
  <si>
    <t>4</t>
  </si>
  <si>
    <t>-1627484293</t>
  </si>
  <si>
    <t>Systém IPT desek:
- IPT desky do hl. max 90cm
- jílové těsnění dna výkopu
- drenážní štěrková vrstva chráněná geotextilií vč. drenážní hadice
- zpětný zásyp
- pískový podsyp pod kamennou zádlažbu</t>
  </si>
  <si>
    <t>P</t>
  </si>
  <si>
    <t>622325R01</t>
  </si>
  <si>
    <t>Oprava vnější vápenné nebo vápenocementové štukové omítky čl.V do 50% - kvádrování</t>
  </si>
  <si>
    <t>m2</t>
  </si>
  <si>
    <t>1622533342</t>
  </si>
  <si>
    <t>"kvádrování v 1.NP"19,69+18,20</t>
  </si>
  <si>
    <t>VV</t>
  </si>
  <si>
    <t>"kvádrování v 2. a 3.NP"20,16</t>
  </si>
  <si>
    <t>Součet</t>
  </si>
  <si>
    <t>3</t>
  </si>
  <si>
    <t>622325R02</t>
  </si>
  <si>
    <t>Oprava vnější vápenné nebo vápenocementové štukové omítky - vstupní portál</t>
  </si>
  <si>
    <t>-1457829220</t>
  </si>
  <si>
    <t>622325R03</t>
  </si>
  <si>
    <t>Oprava vnější vápenné nebo vápenocementové štukové omítky čl.II do 80% - linkování</t>
  </si>
  <si>
    <t>1988930048</t>
  </si>
  <si>
    <t>"2. a 3. NP"34,89+32,23</t>
  </si>
  <si>
    <t>5</t>
  </si>
  <si>
    <t>622325R04</t>
  </si>
  <si>
    <t>Oprava vnější vápenné nebo vápenocementové štukové omítky do 30% - kordonová, parapetní, hlavní</t>
  </si>
  <si>
    <t>-704692661</t>
  </si>
  <si>
    <t>"kordonová římsa s tympanonem"19,5*0,6+2,5*0,6*2</t>
  </si>
  <si>
    <t>"parapetní římsa"19,5+0,4</t>
  </si>
  <si>
    <t>"hlavní římsa"19,5*1</t>
  </si>
  <si>
    <t>"římsy na věžičkách"(4+5+4)*0,5</t>
  </si>
  <si>
    <t>6</t>
  </si>
  <si>
    <t>622325R05</t>
  </si>
  <si>
    <t>Oprava vnější vápenné nebo vápenocementové štukové omítky do 30% - pasparty kolem oken</t>
  </si>
  <si>
    <t>-752927444</t>
  </si>
  <si>
    <t>(2,2*2+1,1)*0,25*15</t>
  </si>
  <si>
    <t>(2,2*2+3)*0,25*2</t>
  </si>
  <si>
    <t>7</t>
  </si>
  <si>
    <t>622325R06</t>
  </si>
  <si>
    <t>Oprava vnější vápenné nebo vápenocementové štukové omítky do 30% - tympanony nad okny</t>
  </si>
  <si>
    <t>332674698</t>
  </si>
  <si>
    <t>(2*1+1,9)*0,4*10</t>
  </si>
  <si>
    <t>(2,2*2+4)*0,4*2</t>
  </si>
  <si>
    <t>8</t>
  </si>
  <si>
    <t>622325R07</t>
  </si>
  <si>
    <t>Oprava vnější vápenné nebo vápenocementové štukové omítky do 30% - parapetní římsy oken</t>
  </si>
  <si>
    <t>-244690641</t>
  </si>
  <si>
    <t>1,7*0,5*10</t>
  </si>
  <si>
    <t>4*0,5*1</t>
  </si>
  <si>
    <t>9</t>
  </si>
  <si>
    <t>622325R08</t>
  </si>
  <si>
    <t>Oprava kamenného soklu, vč. doplnění a restaurování obelisků</t>
  </si>
  <si>
    <t>-579432287</t>
  </si>
  <si>
    <t>Oprava spárování soklových desek, doplnění nedochované desky při pravé straně vstupu do domu. Doplnění k chodníku na pravé straně domu.
Očištění a biocidní ošetření povrchu obelisku, doplnění a zainjektování povrchu, hydrofobizace.</t>
  </si>
  <si>
    <t>"obelisky po stranách středního vikýře"1,5*0,5*4</t>
  </si>
  <si>
    <t>"kamenný sokl"0,9*7,5+0,7*8,5</t>
  </si>
  <si>
    <t>622325R09</t>
  </si>
  <si>
    <t>Oprava vnější vápenné nebo vápenocementové štukové omítky -  balustráda, atika</t>
  </si>
  <si>
    <t>-883932270</t>
  </si>
  <si>
    <t>"balustráda a římsa nástřešní atiky"15,26*2</t>
  </si>
  <si>
    <t>11</t>
  </si>
  <si>
    <t>622325R10</t>
  </si>
  <si>
    <t>Oprava vnější vápenné nebo vápenocementové štukové omítky - boční vikýře</t>
  </si>
  <si>
    <t>-1633589484</t>
  </si>
  <si>
    <t>4,7*2*2</t>
  </si>
  <si>
    <t>12</t>
  </si>
  <si>
    <t>622325R11</t>
  </si>
  <si>
    <t>Oprava vnější vápenné nebo vápenocementové štukové omítky - střední vykýř</t>
  </si>
  <si>
    <t>-272171497</t>
  </si>
  <si>
    <t>10,78*2</t>
  </si>
  <si>
    <t>13</t>
  </si>
  <si>
    <t>622325R12</t>
  </si>
  <si>
    <t>Oprava jednovrstvých omítek MVC ke střeše vč. vápenného pačoku</t>
  </si>
  <si>
    <t>2001659357</t>
  </si>
  <si>
    <t>2*5*0,9</t>
  </si>
  <si>
    <t>14</t>
  </si>
  <si>
    <t>622325R13</t>
  </si>
  <si>
    <t>Oprava jednovrstvých omítek MVC štítů hlavní střechy (nad sousedními objekty) vč. lešení</t>
  </si>
  <si>
    <t>967289719</t>
  </si>
  <si>
    <t>včetně otlučení omítek cca. 50% a pracovního lešení</t>
  </si>
  <si>
    <t>"jižní štít"20,8*3</t>
  </si>
  <si>
    <t>"severní štít"20,5*3</t>
  </si>
  <si>
    <t>622471R01</t>
  </si>
  <si>
    <t>-2135585365</t>
  </si>
  <si>
    <t>58,05+14+67,12+60,6+24,325+22,32+10,5+30,52+18,8+21,56</t>
  </si>
  <si>
    <t>16</t>
  </si>
  <si>
    <t>629991011</t>
  </si>
  <si>
    <t>Zakrytí výplní otvorů a svislých ploch fólií přilepenou lepící páskou</t>
  </si>
  <si>
    <t>-1392299042</t>
  </si>
  <si>
    <t>1,1*2*15+3*2*2+1,1*1,4*2+0,6*1,4*1+2,8*3,4*1</t>
  </si>
  <si>
    <t>17</t>
  </si>
  <si>
    <t>629995101</t>
  </si>
  <si>
    <t>Očištění vnějších podomítkových vrstev omytím</t>
  </si>
  <si>
    <t>-1840898205</t>
  </si>
  <si>
    <t>18</t>
  </si>
  <si>
    <t>941111832</t>
  </si>
  <si>
    <t>Demontáž lešení řadového trubkového lehkého s podlahami zatížení do 200 kg/m2 š do 1,5 m v do 25 m</t>
  </si>
  <si>
    <t>462588514</t>
  </si>
  <si>
    <t>19</t>
  </si>
  <si>
    <t>941112132</t>
  </si>
  <si>
    <t>Montáž lešení řadového trubkového lehkého bez podlah zatížení do 200 kg/m2 š do 1,5 m v do 25 m</t>
  </si>
  <si>
    <t>-1159083881</t>
  </si>
  <si>
    <t>19,5*17</t>
  </si>
  <si>
    <t>20</t>
  </si>
  <si>
    <t>941112232</t>
  </si>
  <si>
    <t>Příplatek k lešení řadovému trubkovému lehkému bez podlah š 1,5 m v 25m za první a ZKD den použití</t>
  </si>
  <si>
    <t>1079530764</t>
  </si>
  <si>
    <t>331,5*180</t>
  </si>
  <si>
    <t>942111111</t>
  </si>
  <si>
    <t>Montáž lešení vysunutého trubkového bez podepření v do 20 m</t>
  </si>
  <si>
    <t>2126678798</t>
  </si>
  <si>
    <t>"na střeše"3*1,5*2+4*2*1,5</t>
  </si>
  <si>
    <t>22</t>
  </si>
  <si>
    <t>942111211</t>
  </si>
  <si>
    <t>Příplatek k lešení vysunutému trubkovému bez podepření v do 30 m za první a ZKD den použití</t>
  </si>
  <si>
    <t>841906219</t>
  </si>
  <si>
    <t>21*180</t>
  </si>
  <si>
    <t>23</t>
  </si>
  <si>
    <t>942111811</t>
  </si>
  <si>
    <t>Demontáž lešení vysunutého trubkového bez podepření v 20 m</t>
  </si>
  <si>
    <t>1763574690</t>
  </si>
  <si>
    <t>24</t>
  </si>
  <si>
    <t>944511111</t>
  </si>
  <si>
    <t>Montáž ochranné sítě z textilie z umělých vláken</t>
  </si>
  <si>
    <t>1105915588</t>
  </si>
  <si>
    <t>25</t>
  </si>
  <si>
    <t>M</t>
  </si>
  <si>
    <t>316872760</t>
  </si>
  <si>
    <t>síť ochranná na lešení 2,5 x 20 m</t>
  </si>
  <si>
    <t>647728622</t>
  </si>
  <si>
    <t>26</t>
  </si>
  <si>
    <t>944511211</t>
  </si>
  <si>
    <t>Příplatek k ochranné síti za první a ZKD den použití</t>
  </si>
  <si>
    <t>-925802156</t>
  </si>
  <si>
    <t>27</t>
  </si>
  <si>
    <t>944511811</t>
  </si>
  <si>
    <t>Demontáž ochranné sítě z textilie z umělých vláken</t>
  </si>
  <si>
    <t>967619184</t>
  </si>
  <si>
    <t>28</t>
  </si>
  <si>
    <t>952901R01</t>
  </si>
  <si>
    <t>Čištění budov, omytí oken</t>
  </si>
  <si>
    <t>1634948462</t>
  </si>
  <si>
    <t>29</t>
  </si>
  <si>
    <t>978019R01</t>
  </si>
  <si>
    <t>Odstranění vnější vápenné nebo vápenocementové nesoudržné omítky stupně členitosti 3 až 5  rozsahu do 30%</t>
  </si>
  <si>
    <t>-1429009476</t>
  </si>
  <si>
    <t>profilované římsy - hlavní, kordonová, parapetní, nadokenní římsy</t>
  </si>
  <si>
    <t>60,6+22,32+24,325+10,5</t>
  </si>
  <si>
    <t>30</t>
  </si>
  <si>
    <t>978019R02</t>
  </si>
  <si>
    <t>Odstranění vnější vápenné nebo vápenocementové nesoudržné omítky stupně členitosti 3 až 5  rozsahu do 50%</t>
  </si>
  <si>
    <t>1684769626</t>
  </si>
  <si>
    <t>30,52+18,8+21,56</t>
  </si>
  <si>
    <t>31</t>
  </si>
  <si>
    <t>978019R03</t>
  </si>
  <si>
    <t>Odstranění vnější vápenné nebo vápenocementové nesoudržné omítky stupně členitosti 3 až 5  rozsahu do 100%</t>
  </si>
  <si>
    <t>833825973</t>
  </si>
  <si>
    <t>58,05+14+67,12</t>
  </si>
  <si>
    <t>32</t>
  </si>
  <si>
    <t>997013501</t>
  </si>
  <si>
    <t>Odvoz suti a vybouraných hmot na skládku nebo meziskládku do 1 km se složením</t>
  </si>
  <si>
    <t>t</t>
  </si>
  <si>
    <t>-1962585222</t>
  </si>
  <si>
    <t>33</t>
  </si>
  <si>
    <t>997013509</t>
  </si>
  <si>
    <t>Příplatek k odvozu suti a vybouraných hmot na skládku ZKD 1 km přes 1 km</t>
  </si>
  <si>
    <t>1720324413</t>
  </si>
  <si>
    <t>15,091*10</t>
  </si>
  <si>
    <t>34</t>
  </si>
  <si>
    <t>997013801</t>
  </si>
  <si>
    <t>Poplatek za uložení stavebního betonového odpadu na skládce (skládkovné)</t>
  </si>
  <si>
    <t>-254332900</t>
  </si>
  <si>
    <t>35</t>
  </si>
  <si>
    <t>997211111</t>
  </si>
  <si>
    <t>Svislá doprava suti na v 3,5 m</t>
  </si>
  <si>
    <t>-873750679</t>
  </si>
  <si>
    <t>36</t>
  </si>
  <si>
    <t>997211119</t>
  </si>
  <si>
    <t>Příplatek ZKD 3,5 m výšky u svislé dopravy suti</t>
  </si>
  <si>
    <t>79046198</t>
  </si>
  <si>
    <t>4*15,091</t>
  </si>
  <si>
    <t>37</t>
  </si>
  <si>
    <t>998011D01</t>
  </si>
  <si>
    <t>Přesun hmot pro budovy zděné v do 24 m</t>
  </si>
  <si>
    <t>-550738712</t>
  </si>
  <si>
    <t>38</t>
  </si>
  <si>
    <t>764214R01</t>
  </si>
  <si>
    <t>Výměna oplechování horních ploch nadezdívek (atik), volut a segmentů - Pb plech tl.1,0mm rš 670 mm na přípomky z Cu</t>
  </si>
  <si>
    <t>-1583176092</t>
  </si>
  <si>
    <t>"balustráda"3,4*2</t>
  </si>
  <si>
    <t>"boční vikýř"(1,1*2+2,6)*2</t>
  </si>
  <si>
    <t>"střední vykýř"1,6*2+2,6+0,8*2</t>
  </si>
  <si>
    <t>39</t>
  </si>
  <si>
    <t>764216R01</t>
  </si>
  <si>
    <t>Oprava, revize, ev. výměna části oplechování parapetů rovných z Cu plechu rš 330 mm</t>
  </si>
  <si>
    <t>2079212041</t>
  </si>
  <si>
    <t>"parapetní římsa"19,5</t>
  </si>
  <si>
    <t>"parapety oken"1,8*10+3,9</t>
  </si>
  <si>
    <t>"parapety vikýře"2,7*2+4</t>
  </si>
  <si>
    <t>40</t>
  </si>
  <si>
    <t>764218R01</t>
  </si>
  <si>
    <t>Oprava, revize, ev. výměna části oplechování římsy z Cu plechu rš 330 mm</t>
  </si>
  <si>
    <t>1308174034</t>
  </si>
  <si>
    <t>"kordonová římsa"19,5+1,5</t>
  </si>
  <si>
    <t>"římsa na bočních vikýřích"(2+1,5+1,5)*2</t>
  </si>
  <si>
    <t>"římsa na středním vikýři"2,85+1,5+1,5+1,7+1,5+1,5</t>
  </si>
  <si>
    <t>"tympanony a segmenty nad okny"2,6*10+4,6*2</t>
  </si>
  <si>
    <t>41</t>
  </si>
  <si>
    <t>764218R02</t>
  </si>
  <si>
    <t>Oprava, revize, ev. výměna části oplechování hlavní římsy z Cu plechu rš 500 mm</t>
  </si>
  <si>
    <t>1781369375</t>
  </si>
  <si>
    <t>"hlavní římsa"19,5</t>
  </si>
  <si>
    <t>42</t>
  </si>
  <si>
    <t>998764203</t>
  </si>
  <si>
    <t>Přesun hmot procentní pro konstrukce klempířské v objektech v do 24 m</t>
  </si>
  <si>
    <t>%</t>
  </si>
  <si>
    <t>-1406687590</t>
  </si>
  <si>
    <t>43</t>
  </si>
  <si>
    <t>030001000</t>
  </si>
  <si>
    <t>1024</t>
  </si>
  <si>
    <t>-1788370042</t>
  </si>
  <si>
    <t>44</t>
  </si>
  <si>
    <t>030001001</t>
  </si>
  <si>
    <t>Mimostaveništní přesun</t>
  </si>
  <si>
    <t>-1055286784</t>
  </si>
  <si>
    <t>45</t>
  </si>
  <si>
    <t>789.01</t>
  </si>
  <si>
    <t>Provedení statigrafického průzkumu vč. závěrečné zprávy</t>
  </si>
  <si>
    <t>soubor</t>
  </si>
  <si>
    <t>786452348</t>
  </si>
  <si>
    <t>VP - Vícepráce</t>
  </si>
  <si>
    <t>PN</t>
  </si>
  <si>
    <t>Nátěr omítek vnějších složitosti VII ve dvou stávajících odstínech, šedozelená, světlešedá, silikátovým historizujícím nátěrem, boční štíty světlešedé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</si>
</sst>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8">
    <font>
      <sz val="8"/>
      <name val="Trebuchet MS"/>
      <family val="0"/>
    </font>
    <font>
      <sz val="10"/>
      <name val="Arial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7"/>
      <color indexed="55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15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4" borderId="0" xfId="0" applyFont="1" applyFill="1" applyAlignment="1">
      <alignment horizontal="left" vertical="center"/>
    </xf>
    <xf numFmtId="49" fontId="8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10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10" fillId="35" borderId="18" xfId="0" applyFont="1" applyFill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6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6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8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4" fontId="18" fillId="0" borderId="22" xfId="0" applyNumberFormat="1" applyFont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164" fontId="18" fillId="0" borderId="23" xfId="0" applyNumberFormat="1" applyFont="1" applyBorder="1" applyAlignment="1" applyProtection="1">
      <alignment horizontal="right" vertical="center"/>
      <protection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7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26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165" fontId="16" fillId="34" borderId="19" xfId="0" applyNumberFormat="1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164" fontId="16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6" fillId="34" borderId="22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164" fontId="16" fillId="0" borderId="23" xfId="0" applyNumberFormat="1" applyFont="1" applyBorder="1" applyAlignment="1" applyProtection="1">
      <alignment horizontal="right" vertical="center"/>
      <protection/>
    </xf>
    <xf numFmtId="165" fontId="16" fillId="34" borderId="24" xfId="0" applyNumberFormat="1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/>
    </xf>
    <xf numFmtId="164" fontId="16" fillId="0" borderId="26" xfId="0" applyNumberFormat="1" applyFont="1" applyBorder="1" applyAlignment="1" applyProtection="1">
      <alignment horizontal="right" vertical="center"/>
      <protection/>
    </xf>
    <xf numFmtId="0" fontId="19" fillId="35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0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13" xfId="0" applyFont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14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6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6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8" fillId="35" borderId="30" xfId="0" applyFont="1" applyFill="1" applyBorder="1" applyAlignment="1" applyProtection="1">
      <alignment horizontal="center" vertical="center" wrapText="1"/>
      <protection/>
    </xf>
    <xf numFmtId="0" fontId="8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7" fillId="0" borderId="20" xfId="0" applyNumberFormat="1" applyFont="1" applyBorder="1" applyAlignment="1" applyProtection="1">
      <alignment horizontal="right"/>
      <protection/>
    </xf>
    <xf numFmtId="167" fontId="27" fillId="0" borderId="21" xfId="0" applyNumberFormat="1" applyFont="1" applyBorder="1" applyAlignment="1" applyProtection="1">
      <alignment horizontal="right"/>
      <protection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9" fillId="0" borderId="13" xfId="0" applyFont="1" applyBorder="1" applyAlignment="1" applyProtection="1">
      <alignment horizontal="left"/>
      <protection/>
    </xf>
    <xf numFmtId="0" fontId="29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9" fillId="0" borderId="14" xfId="0" applyFont="1" applyBorder="1" applyAlignment="1" applyProtection="1">
      <alignment horizontal="left"/>
      <protection/>
    </xf>
    <xf numFmtId="0" fontId="29" fillId="0" borderId="22" xfId="0" applyFont="1" applyBorder="1" applyAlignment="1" applyProtection="1">
      <alignment horizontal="left"/>
      <protection/>
    </xf>
    <xf numFmtId="167" fontId="29" fillId="0" borderId="0" xfId="0" applyNumberFormat="1" applyFont="1" applyAlignment="1" applyProtection="1">
      <alignment horizontal="right"/>
      <protection/>
    </xf>
    <xf numFmtId="167" fontId="29" fillId="0" borderId="23" xfId="0" applyNumberFormat="1" applyFont="1" applyBorder="1" applyAlignment="1" applyProtection="1">
      <alignment horizontal="right"/>
      <protection/>
    </xf>
    <xf numFmtId="0" fontId="29" fillId="0" borderId="0" xfId="0" applyFont="1" applyAlignment="1">
      <alignment horizontal="left"/>
    </xf>
    <xf numFmtId="164" fontId="29" fillId="0" borderId="0" xfId="0" applyNumberFormat="1" applyFont="1" applyAlignment="1">
      <alignment horizontal="right" vertical="center"/>
    </xf>
    <xf numFmtId="0" fontId="24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4" fillId="34" borderId="33" xfId="0" applyFont="1" applyFill="1" applyBorder="1" applyAlignment="1">
      <alignment horizontal="left" vertical="center"/>
    </xf>
    <xf numFmtId="167" fontId="14" fillId="0" borderId="0" xfId="0" applyNumberFormat="1" applyFont="1" applyAlignment="1" applyProtection="1">
      <alignment horizontal="right" vertical="center"/>
      <protection/>
    </xf>
    <xf numFmtId="167" fontId="14" fillId="0" borderId="23" xfId="0" applyNumberFormat="1" applyFon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4" xfId="0" applyFont="1" applyBorder="1" applyAlignment="1" applyProtection="1">
      <alignment horizontal="left" vertical="center"/>
      <protection/>
    </xf>
    <xf numFmtId="0" fontId="31" fillId="0" borderId="22" xfId="0" applyFont="1" applyBorder="1" applyAlignment="1" applyProtection="1">
      <alignment horizontal="left" vertical="center"/>
      <protection/>
    </xf>
    <xf numFmtId="0" fontId="31" fillId="0" borderId="23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168" fontId="32" fillId="0" borderId="0" xfId="0" applyNumberFormat="1" applyFont="1" applyAlignment="1" applyProtection="1">
      <alignment horizontal="right" vertical="center"/>
      <protection/>
    </xf>
    <xf numFmtId="0" fontId="32" fillId="0" borderId="14" xfId="0" applyFont="1" applyBorder="1" applyAlignment="1" applyProtection="1">
      <alignment horizontal="left" vertical="center"/>
      <protection/>
    </xf>
    <xf numFmtId="0" fontId="32" fillId="0" borderId="22" xfId="0" applyFont="1" applyBorder="1" applyAlignment="1" applyProtection="1">
      <alignment horizontal="left" vertical="center"/>
      <protection/>
    </xf>
    <xf numFmtId="0" fontId="32" fillId="0" borderId="23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33" fillId="0" borderId="33" xfId="0" applyFont="1" applyBorder="1" applyAlignment="1" applyProtection="1">
      <alignment horizontal="center" vertical="center"/>
      <protection/>
    </xf>
    <xf numFmtId="49" fontId="33" fillId="0" borderId="33" xfId="0" applyNumberFormat="1" applyFont="1" applyBorder="1" applyAlignment="1" applyProtection="1">
      <alignment horizontal="left" vertical="center" wrapText="1"/>
      <protection/>
    </xf>
    <xf numFmtId="0" fontId="33" fillId="0" borderId="33" xfId="0" applyFont="1" applyBorder="1" applyAlignment="1" applyProtection="1">
      <alignment horizontal="center" vertical="center" wrapText="1"/>
      <protection/>
    </xf>
    <xf numFmtId="168" fontId="33" fillId="0" borderId="33" xfId="0" applyNumberFormat="1" applyFont="1" applyBorder="1" applyAlignment="1" applyProtection="1">
      <alignment horizontal="right" vertical="center"/>
      <protection/>
    </xf>
    <xf numFmtId="168" fontId="0" fillId="34" borderId="33" xfId="0" applyNumberFormat="1" applyFont="1" applyFill="1" applyBorder="1" applyAlignment="1">
      <alignment horizontal="right" vertical="center"/>
    </xf>
    <xf numFmtId="0" fontId="0" fillId="0" borderId="24" xfId="0" applyBorder="1" applyAlignment="1" applyProtection="1">
      <alignment horizontal="left" vertical="center"/>
      <protection/>
    </xf>
    <xf numFmtId="164" fontId="19" fillId="35" borderId="0" xfId="0" applyNumberFormat="1" applyFont="1" applyFill="1" applyBorder="1" applyAlignment="1" applyProtection="1">
      <alignment horizontal="right" vertical="center"/>
      <protection/>
    </xf>
    <xf numFmtId="0" fontId="24" fillId="34" borderId="0" xfId="0" applyFont="1" applyFill="1" applyBorder="1" applyAlignment="1">
      <alignment horizontal="left" vertical="center"/>
    </xf>
    <xf numFmtId="164" fontId="24" fillId="34" borderId="0" xfId="0" applyNumberFormat="1" applyFont="1" applyFill="1" applyBorder="1" applyAlignment="1">
      <alignment horizontal="right" vertical="center"/>
    </xf>
    <xf numFmtId="164" fontId="24" fillId="0" borderId="0" xfId="0" applyNumberFormat="1" applyFont="1" applyBorder="1" applyAlignment="1" applyProtection="1">
      <alignment horizontal="right" vertical="center"/>
      <protection/>
    </xf>
    <xf numFmtId="164" fontId="19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164" fontId="2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8" fillId="0" borderId="19" xfId="0" applyFont="1" applyBorder="1" applyAlignment="1">
      <alignment horizontal="center" vertical="center"/>
    </xf>
    <xf numFmtId="0" fontId="8" fillId="35" borderId="17" xfId="0" applyFont="1" applyFill="1" applyBorder="1" applyAlignment="1" applyProtection="1">
      <alignment horizontal="center" vertical="center"/>
      <protection/>
    </xf>
    <xf numFmtId="0" fontId="8" fillId="35" borderId="18" xfId="0" applyFont="1" applyFill="1" applyBorder="1" applyAlignment="1" applyProtection="1">
      <alignment horizontal="center" vertical="center"/>
      <protection/>
    </xf>
    <xf numFmtId="0" fontId="8" fillId="35" borderId="36" xfId="0" applyFont="1" applyFill="1" applyBorder="1" applyAlignment="1" applyProtection="1">
      <alignment horizontal="center" vertical="center"/>
      <protection/>
    </xf>
    <xf numFmtId="165" fontId="14" fillId="0" borderId="0" xfId="0" applyNumberFormat="1" applyFont="1" applyBorder="1" applyAlignment="1" applyProtection="1">
      <alignment horizontal="right" vertical="center"/>
      <protection/>
    </xf>
    <xf numFmtId="164" fontId="9" fillId="0" borderId="0" xfId="0" applyNumberFormat="1" applyFont="1" applyBorder="1" applyAlignment="1" applyProtection="1">
      <alignment horizontal="right" vertical="center"/>
      <protection/>
    </xf>
    <xf numFmtId="0" fontId="10" fillId="35" borderId="18" xfId="0" applyFont="1" applyFill="1" applyBorder="1" applyAlignment="1" applyProtection="1">
      <alignment horizontal="left" vertical="center"/>
      <protection/>
    </xf>
    <xf numFmtId="164" fontId="10" fillId="35" borderId="36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13" fillId="0" borderId="16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vertical="top" wrapText="1"/>
      <protection/>
    </xf>
    <xf numFmtId="49" fontId="8" fillId="34" borderId="0" xfId="0" applyNumberFormat="1" applyFont="1" applyFill="1" applyBorder="1" applyAlignment="1">
      <alignment horizontal="left" vertical="top"/>
    </xf>
    <xf numFmtId="0" fontId="8" fillId="0" borderId="0" xfId="0" applyFont="1" applyBorder="1" applyAlignment="1" applyProtection="1">
      <alignment horizontal="left" vertical="center" wrapText="1"/>
      <protection/>
    </xf>
    <xf numFmtId="164" fontId="12" fillId="0" borderId="0" xfId="0" applyNumberFormat="1" applyFont="1" applyBorder="1" applyAlignment="1" applyProtection="1">
      <alignment horizontal="right" vertical="center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164" fontId="26" fillId="0" borderId="0" xfId="0" applyNumberFormat="1" applyFont="1" applyBorder="1" applyAlignment="1" applyProtection="1">
      <alignment horizontal="right"/>
      <protection/>
    </xf>
    <xf numFmtId="164" fontId="24" fillId="0" borderId="0" xfId="0" applyNumberFormat="1" applyFont="1" applyBorder="1" applyAlignment="1" applyProtection="1">
      <alignment horizontal="right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left" vertical="top" wrapText="1"/>
      <protection/>
    </xf>
    <xf numFmtId="0" fontId="33" fillId="0" borderId="33" xfId="0" applyFont="1" applyBorder="1" applyAlignment="1" applyProtection="1">
      <alignment horizontal="left" vertical="center" wrapText="1"/>
      <protection/>
    </xf>
    <xf numFmtId="164" fontId="33" fillId="34" borderId="33" xfId="0" applyNumberFormat="1" applyFont="1" applyFill="1" applyBorder="1" applyAlignment="1">
      <alignment horizontal="right" vertical="center"/>
    </xf>
    <xf numFmtId="164" fontId="33" fillId="0" borderId="33" xfId="0" applyNumberFormat="1" applyFont="1" applyBorder="1" applyAlignment="1" applyProtection="1">
      <alignment horizontal="right" vertical="center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164" fontId="19" fillId="0" borderId="0" xfId="0" applyNumberFormat="1" applyFont="1" applyBorder="1" applyAlignment="1" applyProtection="1">
      <alignment horizontal="right"/>
      <protection/>
    </xf>
    <xf numFmtId="166" fontId="8" fillId="0" borderId="0" xfId="0" applyNumberFormat="1" applyFont="1" applyBorder="1" applyAlignment="1" applyProtection="1">
      <alignment horizontal="left" vertical="top"/>
      <protection/>
    </xf>
    <xf numFmtId="0" fontId="8" fillId="35" borderId="31" xfId="0" applyFont="1" applyFill="1" applyBorder="1" applyAlignment="1" applyProtection="1">
      <alignment horizontal="center" vertical="center" wrapText="1"/>
      <protection/>
    </xf>
    <xf numFmtId="0" fontId="8" fillId="35" borderId="32" xfId="0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Border="1" applyAlignment="1" applyProtection="1">
      <alignment horizontal="right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164" fontId="14" fillId="0" borderId="0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Border="1" applyAlignment="1" applyProtection="1">
      <alignment horizontal="right" vertical="center"/>
      <protection/>
    </xf>
    <xf numFmtId="0" fontId="8" fillId="34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top"/>
    </xf>
    <xf numFmtId="166" fontId="8" fillId="34" borderId="0" xfId="0" applyNumberFormat="1" applyFont="1" applyFill="1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defaultGridColor="0" zoomScalePageLayoutView="0" colorId="8" workbookViewId="0" topLeftCell="A1">
      <pane ySplit="1" topLeftCell="A2" activePane="bottomLeft" state="frozen"/>
      <selection pane="topLeft" activeCell="A1" sqref="A1"/>
      <selection pane="bottomLeft" activeCell="W74" sqref="W74"/>
    </sheetView>
  </sheetViews>
  <sheetFormatPr defaultColWidth="10.6601562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7" width="2.5" style="1" customWidth="1"/>
    <col min="8" max="8" width="3.83203125" style="1" customWidth="1"/>
    <col min="9" max="33" width="2.5" style="1" customWidth="1"/>
    <col min="34" max="34" width="3.33203125" style="1" customWidth="1"/>
    <col min="35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015625" style="1" customWidth="1"/>
    <col min="43" max="43" width="1.66796875" style="1" customWidth="1"/>
    <col min="44" max="44" width="10.66015625" style="2" customWidth="1"/>
    <col min="45" max="56" width="0" style="1" hidden="1" customWidth="1"/>
    <col min="57" max="57" width="66.5" style="1" customWidth="1"/>
    <col min="58" max="70" width="10.66015625" style="2" customWidth="1"/>
    <col min="71" max="89" width="0" style="1" hidden="1" customWidth="1"/>
    <col min="90" max="16384" width="10.66015625" style="2" customWidth="1"/>
  </cols>
  <sheetData>
    <row r="1" spans="1:73" s="4" customFormat="1" ht="22.5" customHeight="1">
      <c r="A1" s="3" t="s">
        <v>0</v>
      </c>
      <c r="D1" s="5" t="s">
        <v>1</v>
      </c>
      <c r="BA1" s="3" t="s">
        <v>2</v>
      </c>
      <c r="BB1" s="3" t="s">
        <v>3</v>
      </c>
      <c r="BT1" s="3" t="s">
        <v>4</v>
      </c>
      <c r="BU1" s="3" t="s">
        <v>4</v>
      </c>
    </row>
    <row r="2" spans="3:72" s="1" customFormat="1" ht="37.5" customHeight="1">
      <c r="C2" s="185" t="s">
        <v>5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R2" s="186" t="s">
        <v>6</v>
      </c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6" t="s">
        <v>7</v>
      </c>
      <c r="BT2" s="6" t="s">
        <v>8</v>
      </c>
    </row>
    <row r="3" spans="2:72" s="1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1" customFormat="1" ht="37.5" customHeight="1">
      <c r="B4" s="10"/>
      <c r="C4" s="183" t="s">
        <v>10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1"/>
      <c r="AS4" s="12" t="s">
        <v>11</v>
      </c>
      <c r="BE4" s="13" t="s">
        <v>12</v>
      </c>
      <c r="BS4" s="6" t="s">
        <v>13</v>
      </c>
    </row>
    <row r="5" spans="2:71" s="1" customFormat="1" ht="15" customHeight="1">
      <c r="B5" s="10"/>
      <c r="C5" s="14"/>
      <c r="D5" s="15" t="s">
        <v>14</v>
      </c>
      <c r="E5" s="14"/>
      <c r="F5" s="14"/>
      <c r="G5" s="14"/>
      <c r="H5" s="14"/>
      <c r="I5" s="14"/>
      <c r="J5" s="14"/>
      <c r="K5" s="174" t="s">
        <v>15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4"/>
      <c r="AQ5" s="11"/>
      <c r="BE5" s="187" t="s">
        <v>16</v>
      </c>
      <c r="BS5" s="6" t="s">
        <v>7</v>
      </c>
    </row>
    <row r="6" spans="2:71" s="1" customFormat="1" ht="37.5" customHeight="1">
      <c r="B6" s="10"/>
      <c r="C6" s="14"/>
      <c r="D6" s="16" t="s">
        <v>17</v>
      </c>
      <c r="E6" s="14"/>
      <c r="F6" s="14"/>
      <c r="G6" s="14"/>
      <c r="H6" s="14"/>
      <c r="I6" s="14"/>
      <c r="J6" s="14"/>
      <c r="K6" s="188" t="s">
        <v>18</v>
      </c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4"/>
      <c r="AQ6" s="11"/>
      <c r="BE6" s="187"/>
      <c r="BS6" s="6" t="s">
        <v>19</v>
      </c>
    </row>
    <row r="7" spans="2:71" s="1" customFormat="1" ht="15" customHeight="1">
      <c r="B7" s="10"/>
      <c r="C7" s="14"/>
      <c r="D7" s="17" t="s">
        <v>20</v>
      </c>
      <c r="E7" s="14"/>
      <c r="F7" s="14"/>
      <c r="G7" s="14"/>
      <c r="H7" s="14"/>
      <c r="I7" s="14"/>
      <c r="J7" s="14"/>
      <c r="K7" s="18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7" t="s">
        <v>21</v>
      </c>
      <c r="AL7" s="14"/>
      <c r="AM7" s="14"/>
      <c r="AN7" s="18"/>
      <c r="AO7" s="14"/>
      <c r="AP7" s="14"/>
      <c r="AQ7" s="11"/>
      <c r="BE7" s="187"/>
      <c r="BS7" s="6" t="s">
        <v>22</v>
      </c>
    </row>
    <row r="8" spans="2:71" s="1" customFormat="1" ht="15" customHeight="1">
      <c r="B8" s="10"/>
      <c r="C8" s="14"/>
      <c r="D8" s="17" t="s">
        <v>23</v>
      </c>
      <c r="E8" s="14"/>
      <c r="F8" s="14"/>
      <c r="G8" s="14"/>
      <c r="H8" s="14"/>
      <c r="I8" s="14"/>
      <c r="J8" s="14"/>
      <c r="K8" s="18" t="s">
        <v>24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7" t="s">
        <v>25</v>
      </c>
      <c r="AL8" s="14"/>
      <c r="AM8" s="14"/>
      <c r="AN8" s="19" t="s">
        <v>26</v>
      </c>
      <c r="AO8" s="14"/>
      <c r="AP8" s="14"/>
      <c r="AQ8" s="11"/>
      <c r="BE8" s="187"/>
      <c r="BS8" s="6" t="s">
        <v>27</v>
      </c>
    </row>
    <row r="9" spans="2:71" s="1" customFormat="1" ht="15" customHeight="1">
      <c r="B9" s="10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1"/>
      <c r="BE9" s="187"/>
      <c r="BS9" s="6" t="s">
        <v>28</v>
      </c>
    </row>
    <row r="10" spans="2:71" s="1" customFormat="1" ht="15" customHeight="1">
      <c r="B10" s="10"/>
      <c r="C10" s="14"/>
      <c r="D10" s="17" t="s">
        <v>29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7" t="s">
        <v>30</v>
      </c>
      <c r="AL10" s="14"/>
      <c r="AM10" s="14"/>
      <c r="AN10" s="18"/>
      <c r="AO10" s="14"/>
      <c r="AP10" s="14"/>
      <c r="AQ10" s="11"/>
      <c r="BE10" s="187"/>
      <c r="BS10" s="6" t="s">
        <v>19</v>
      </c>
    </row>
    <row r="11" spans="2:71" s="1" customFormat="1" ht="19.5" customHeight="1">
      <c r="B11" s="10"/>
      <c r="C11" s="14"/>
      <c r="D11" s="14"/>
      <c r="E11" s="18" t="s">
        <v>24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7" t="s">
        <v>31</v>
      </c>
      <c r="AL11" s="14"/>
      <c r="AM11" s="14"/>
      <c r="AN11" s="18"/>
      <c r="AO11" s="14"/>
      <c r="AP11" s="14"/>
      <c r="AQ11" s="11"/>
      <c r="BE11" s="187"/>
      <c r="BS11" s="6" t="s">
        <v>19</v>
      </c>
    </row>
    <row r="12" spans="2:71" s="1" customFormat="1" ht="7.5" customHeight="1">
      <c r="B12" s="10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1"/>
      <c r="BE12" s="187"/>
      <c r="BS12" s="6" t="s">
        <v>19</v>
      </c>
    </row>
    <row r="13" spans="2:71" s="1" customFormat="1" ht="15" customHeight="1">
      <c r="B13" s="10"/>
      <c r="C13" s="14"/>
      <c r="D13" s="17" t="s">
        <v>32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7" t="s">
        <v>30</v>
      </c>
      <c r="AL13" s="14"/>
      <c r="AM13" s="14"/>
      <c r="AN13" s="20" t="s">
        <v>26</v>
      </c>
      <c r="AO13" s="14"/>
      <c r="AP13" s="14"/>
      <c r="AQ13" s="11"/>
      <c r="BE13" s="187"/>
      <c r="BS13" s="6" t="s">
        <v>19</v>
      </c>
    </row>
    <row r="14" spans="2:71" s="1" customFormat="1" ht="15.75" customHeight="1">
      <c r="B14" s="10"/>
      <c r="C14" s="14"/>
      <c r="D14" s="14"/>
      <c r="E14" s="189" t="s">
        <v>26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7" t="s">
        <v>31</v>
      </c>
      <c r="AL14" s="14"/>
      <c r="AM14" s="14"/>
      <c r="AN14" s="20" t="s">
        <v>26</v>
      </c>
      <c r="AO14" s="14"/>
      <c r="AP14" s="14"/>
      <c r="AQ14" s="11"/>
      <c r="BE14" s="187"/>
      <c r="BS14" s="6" t="s">
        <v>19</v>
      </c>
    </row>
    <row r="15" spans="2:71" s="1" customFormat="1" ht="7.5" customHeight="1">
      <c r="B15" s="1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1"/>
      <c r="BE15" s="187"/>
      <c r="BS15" s="6" t="s">
        <v>4</v>
      </c>
    </row>
    <row r="16" spans="2:71" s="1" customFormat="1" ht="15" customHeight="1">
      <c r="B16" s="10"/>
      <c r="C16" s="14"/>
      <c r="D16" s="17" t="s">
        <v>33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7" t="s">
        <v>30</v>
      </c>
      <c r="AL16" s="14"/>
      <c r="AM16" s="14"/>
      <c r="AN16" s="18"/>
      <c r="AO16" s="14"/>
      <c r="AP16" s="14"/>
      <c r="AQ16" s="11"/>
      <c r="BE16" s="187"/>
      <c r="BS16" s="6" t="s">
        <v>4</v>
      </c>
    </row>
    <row r="17" spans="2:71" s="1" customFormat="1" ht="19.5" customHeight="1">
      <c r="B17" s="10"/>
      <c r="C17" s="14"/>
      <c r="D17" s="14"/>
      <c r="E17" s="18" t="s">
        <v>24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7" t="s">
        <v>31</v>
      </c>
      <c r="AL17" s="14"/>
      <c r="AM17" s="14"/>
      <c r="AN17" s="18"/>
      <c r="AO17" s="14"/>
      <c r="AP17" s="14"/>
      <c r="AQ17" s="11"/>
      <c r="BE17" s="187"/>
      <c r="BS17" s="6" t="s">
        <v>34</v>
      </c>
    </row>
    <row r="18" spans="2:71" s="1" customFormat="1" ht="7.5" customHeight="1">
      <c r="B18" s="10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1"/>
      <c r="BE18" s="187"/>
      <c r="BS18" s="6" t="s">
        <v>7</v>
      </c>
    </row>
    <row r="19" spans="2:71" s="1" customFormat="1" ht="15" customHeight="1">
      <c r="B19" s="10"/>
      <c r="C19" s="14"/>
      <c r="D19" s="17" t="s">
        <v>35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7" t="s">
        <v>30</v>
      </c>
      <c r="AL19" s="14"/>
      <c r="AM19" s="14"/>
      <c r="AN19" s="18"/>
      <c r="AO19" s="14"/>
      <c r="AP19" s="14"/>
      <c r="AQ19" s="11"/>
      <c r="BE19" s="187"/>
      <c r="BS19" s="6" t="s">
        <v>7</v>
      </c>
    </row>
    <row r="20" spans="2:57" s="1" customFormat="1" ht="15.75" customHeight="1">
      <c r="B20" s="10"/>
      <c r="C20" s="14"/>
      <c r="D20" s="14"/>
      <c r="E20" s="18" t="s">
        <v>36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7" t="s">
        <v>31</v>
      </c>
      <c r="AL20" s="14"/>
      <c r="AM20" s="14"/>
      <c r="AN20" s="18"/>
      <c r="AO20" s="14"/>
      <c r="AP20" s="14"/>
      <c r="AQ20" s="11"/>
      <c r="BE20" s="187"/>
    </row>
    <row r="21" spans="2:57" s="1" customFormat="1" ht="7.5" customHeight="1">
      <c r="B21" s="1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1"/>
      <c r="BE21" s="187"/>
    </row>
    <row r="22" spans="2:57" s="1" customFormat="1" ht="15.75" customHeight="1">
      <c r="B22" s="10"/>
      <c r="C22" s="14"/>
      <c r="D22" s="17" t="s">
        <v>37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1"/>
      <c r="BE22" s="187"/>
    </row>
    <row r="23" spans="2:57" s="1" customFormat="1" ht="15.75" customHeight="1">
      <c r="B23" s="10"/>
      <c r="C23" s="14"/>
      <c r="D23" s="14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4"/>
      <c r="AP23" s="14"/>
      <c r="AQ23" s="11"/>
      <c r="BE23" s="187"/>
    </row>
    <row r="24" spans="2:57" s="1" customFormat="1" ht="7.5" customHeight="1">
      <c r="B24" s="10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1"/>
      <c r="BE24" s="187"/>
    </row>
    <row r="25" spans="2:57" s="1" customFormat="1" ht="7.5" customHeight="1">
      <c r="B25" s="10"/>
      <c r="C25" s="1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4"/>
      <c r="AQ25" s="11"/>
      <c r="BE25" s="187"/>
    </row>
    <row r="26" spans="2:57" s="1" customFormat="1" ht="15" customHeight="1">
      <c r="B26" s="10"/>
      <c r="C26" s="14"/>
      <c r="D26" s="22" t="s">
        <v>38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91">
        <f>ROUND($AG$87,2)</f>
        <v>0</v>
      </c>
      <c r="AL26" s="191"/>
      <c r="AM26" s="191"/>
      <c r="AN26" s="191"/>
      <c r="AO26" s="191"/>
      <c r="AP26" s="14"/>
      <c r="AQ26" s="11"/>
      <c r="BE26" s="187"/>
    </row>
    <row r="27" spans="2:57" s="1" customFormat="1" ht="15" customHeight="1">
      <c r="B27" s="10"/>
      <c r="C27" s="14"/>
      <c r="D27" s="22" t="s">
        <v>39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91">
        <f>ROUND($AG$90,2)</f>
        <v>0</v>
      </c>
      <c r="AL27" s="191"/>
      <c r="AM27" s="191"/>
      <c r="AN27" s="191"/>
      <c r="AO27" s="191"/>
      <c r="AP27" s="14"/>
      <c r="AQ27" s="11"/>
      <c r="BE27" s="187"/>
    </row>
    <row r="28" spans="2:57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BE28" s="187"/>
    </row>
    <row r="29" spans="2:57" s="6" customFormat="1" ht="27" customHeight="1">
      <c r="B29" s="23"/>
      <c r="C29" s="24"/>
      <c r="D29" s="26" t="s">
        <v>40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84">
        <f>ROUND($AK$26+$AK$27,2)</f>
        <v>0</v>
      </c>
      <c r="AL29" s="184"/>
      <c r="AM29" s="184"/>
      <c r="AN29" s="184"/>
      <c r="AO29" s="184"/>
      <c r="AP29" s="24"/>
      <c r="AQ29" s="25"/>
      <c r="BE29" s="187"/>
    </row>
    <row r="30" spans="2:57" s="6" customFormat="1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BE30" s="187"/>
    </row>
    <row r="31" spans="2:57" s="6" customFormat="1" ht="15" customHeight="1">
      <c r="B31" s="28"/>
      <c r="C31" s="29"/>
      <c r="D31" s="29" t="s">
        <v>41</v>
      </c>
      <c r="E31" s="29"/>
      <c r="F31" s="29" t="s">
        <v>42</v>
      </c>
      <c r="G31" s="29"/>
      <c r="H31" s="29"/>
      <c r="I31" s="29"/>
      <c r="J31" s="29"/>
      <c r="K31" s="29"/>
      <c r="L31" s="179">
        <v>0.21</v>
      </c>
      <c r="M31" s="179"/>
      <c r="N31" s="179"/>
      <c r="O31" s="179"/>
      <c r="P31" s="29"/>
      <c r="Q31" s="29"/>
      <c r="R31" s="29"/>
      <c r="S31" s="29"/>
      <c r="T31" s="30" t="s">
        <v>43</v>
      </c>
      <c r="U31" s="29"/>
      <c r="V31" s="29"/>
      <c r="W31" s="180">
        <f>ROUND($AZ$87+SUM($CD$91:$CD$95),2)</f>
        <v>0</v>
      </c>
      <c r="X31" s="180"/>
      <c r="Y31" s="180"/>
      <c r="Z31" s="180"/>
      <c r="AA31" s="180"/>
      <c r="AB31" s="180"/>
      <c r="AC31" s="180"/>
      <c r="AD31" s="180"/>
      <c r="AE31" s="180"/>
      <c r="AF31" s="29"/>
      <c r="AG31" s="29"/>
      <c r="AH31" s="29"/>
      <c r="AI31" s="29"/>
      <c r="AJ31" s="29"/>
      <c r="AK31" s="180">
        <f>ROUND($AV$87+SUM($BY$91:$BY$95),2)</f>
        <v>0</v>
      </c>
      <c r="AL31" s="180"/>
      <c r="AM31" s="180"/>
      <c r="AN31" s="180"/>
      <c r="AO31" s="180"/>
      <c r="AP31" s="29"/>
      <c r="AQ31" s="31"/>
      <c r="BE31" s="187"/>
    </row>
    <row r="32" spans="2:57" s="6" customFormat="1" ht="15" customHeight="1">
      <c r="B32" s="28"/>
      <c r="C32" s="29"/>
      <c r="D32" s="29"/>
      <c r="E32" s="29"/>
      <c r="F32" s="29" t="s">
        <v>44</v>
      </c>
      <c r="G32" s="29"/>
      <c r="H32" s="29"/>
      <c r="I32" s="29"/>
      <c r="J32" s="29"/>
      <c r="K32" s="29"/>
      <c r="L32" s="179">
        <v>0.15</v>
      </c>
      <c r="M32" s="179"/>
      <c r="N32" s="179"/>
      <c r="O32" s="179"/>
      <c r="P32" s="29"/>
      <c r="Q32" s="29"/>
      <c r="R32" s="29"/>
      <c r="S32" s="29"/>
      <c r="T32" s="30" t="s">
        <v>43</v>
      </c>
      <c r="U32" s="29"/>
      <c r="V32" s="29"/>
      <c r="W32" s="180">
        <f>ROUND($BA$87+SUM($CE$91:$CE$95),2)</f>
        <v>0</v>
      </c>
      <c r="X32" s="180"/>
      <c r="Y32" s="180"/>
      <c r="Z32" s="180"/>
      <c r="AA32" s="180"/>
      <c r="AB32" s="180"/>
      <c r="AC32" s="180"/>
      <c r="AD32" s="180"/>
      <c r="AE32" s="180"/>
      <c r="AF32" s="29"/>
      <c r="AG32" s="29"/>
      <c r="AH32" s="29"/>
      <c r="AI32" s="29"/>
      <c r="AJ32" s="29"/>
      <c r="AK32" s="180">
        <f>ROUND($AW$87+SUM($BZ$91:$BZ$95),2)</f>
        <v>0</v>
      </c>
      <c r="AL32" s="180"/>
      <c r="AM32" s="180"/>
      <c r="AN32" s="180"/>
      <c r="AO32" s="180"/>
      <c r="AP32" s="29"/>
      <c r="AQ32" s="31"/>
      <c r="BE32" s="187"/>
    </row>
    <row r="33" spans="2:57" s="6" customFormat="1" ht="15" customHeight="1" hidden="1">
      <c r="B33" s="28"/>
      <c r="C33" s="29"/>
      <c r="D33" s="29"/>
      <c r="E33" s="29"/>
      <c r="F33" s="29" t="s">
        <v>45</v>
      </c>
      <c r="G33" s="29"/>
      <c r="H33" s="29"/>
      <c r="I33" s="29"/>
      <c r="J33" s="29"/>
      <c r="K33" s="29"/>
      <c r="L33" s="179">
        <v>0.21</v>
      </c>
      <c r="M33" s="179"/>
      <c r="N33" s="179"/>
      <c r="O33" s="179"/>
      <c r="P33" s="29"/>
      <c r="Q33" s="29"/>
      <c r="R33" s="29"/>
      <c r="S33" s="29"/>
      <c r="T33" s="30" t="s">
        <v>43</v>
      </c>
      <c r="U33" s="29"/>
      <c r="V33" s="29"/>
      <c r="W33" s="180">
        <f>ROUND($BB$87+SUM($CF$91:$CF$95),2)</f>
        <v>0</v>
      </c>
      <c r="X33" s="180"/>
      <c r="Y33" s="180"/>
      <c r="Z33" s="180"/>
      <c r="AA33" s="180"/>
      <c r="AB33" s="180"/>
      <c r="AC33" s="180"/>
      <c r="AD33" s="180"/>
      <c r="AE33" s="180"/>
      <c r="AF33" s="29"/>
      <c r="AG33" s="29"/>
      <c r="AH33" s="29"/>
      <c r="AI33" s="29"/>
      <c r="AJ33" s="29"/>
      <c r="AK33" s="180">
        <v>0</v>
      </c>
      <c r="AL33" s="180"/>
      <c r="AM33" s="180"/>
      <c r="AN33" s="180"/>
      <c r="AO33" s="180"/>
      <c r="AP33" s="29"/>
      <c r="AQ33" s="31"/>
      <c r="BE33" s="187"/>
    </row>
    <row r="34" spans="2:57" s="6" customFormat="1" ht="15" customHeight="1" hidden="1">
      <c r="B34" s="28"/>
      <c r="C34" s="29"/>
      <c r="D34" s="29"/>
      <c r="E34" s="29"/>
      <c r="F34" s="29" t="s">
        <v>46</v>
      </c>
      <c r="G34" s="29"/>
      <c r="H34" s="29"/>
      <c r="I34" s="29"/>
      <c r="J34" s="29"/>
      <c r="K34" s="29"/>
      <c r="L34" s="179">
        <v>0.15</v>
      </c>
      <c r="M34" s="179"/>
      <c r="N34" s="179"/>
      <c r="O34" s="179"/>
      <c r="P34" s="29"/>
      <c r="Q34" s="29"/>
      <c r="R34" s="29"/>
      <c r="S34" s="29"/>
      <c r="T34" s="30" t="s">
        <v>43</v>
      </c>
      <c r="U34" s="29"/>
      <c r="V34" s="29"/>
      <c r="W34" s="180">
        <f>ROUND($BC$87+SUM($CG$91:$CG$95),2)</f>
        <v>0</v>
      </c>
      <c r="X34" s="180"/>
      <c r="Y34" s="180"/>
      <c r="Z34" s="180"/>
      <c r="AA34" s="180"/>
      <c r="AB34" s="180"/>
      <c r="AC34" s="180"/>
      <c r="AD34" s="180"/>
      <c r="AE34" s="180"/>
      <c r="AF34" s="29"/>
      <c r="AG34" s="29"/>
      <c r="AH34" s="29"/>
      <c r="AI34" s="29"/>
      <c r="AJ34" s="29"/>
      <c r="AK34" s="180">
        <v>0</v>
      </c>
      <c r="AL34" s="180"/>
      <c r="AM34" s="180"/>
      <c r="AN34" s="180"/>
      <c r="AO34" s="180"/>
      <c r="AP34" s="29"/>
      <c r="AQ34" s="31"/>
      <c r="BE34" s="187"/>
    </row>
    <row r="35" spans="2:43" s="6" customFormat="1" ht="15" customHeight="1" hidden="1">
      <c r="B35" s="28"/>
      <c r="C35" s="29"/>
      <c r="D35" s="29"/>
      <c r="E35" s="29"/>
      <c r="F35" s="29" t="s">
        <v>47</v>
      </c>
      <c r="G35" s="29"/>
      <c r="H35" s="29"/>
      <c r="I35" s="29"/>
      <c r="J35" s="29"/>
      <c r="K35" s="29"/>
      <c r="L35" s="179">
        <v>0</v>
      </c>
      <c r="M35" s="179"/>
      <c r="N35" s="179"/>
      <c r="O35" s="179"/>
      <c r="P35" s="29"/>
      <c r="Q35" s="29"/>
      <c r="R35" s="29"/>
      <c r="S35" s="29"/>
      <c r="T35" s="30" t="s">
        <v>43</v>
      </c>
      <c r="U35" s="29"/>
      <c r="V35" s="29"/>
      <c r="W35" s="180">
        <f>ROUND($BD$87+SUM($CH$91:$CH$95),2)</f>
        <v>0</v>
      </c>
      <c r="X35" s="180"/>
      <c r="Y35" s="180"/>
      <c r="Z35" s="180"/>
      <c r="AA35" s="180"/>
      <c r="AB35" s="180"/>
      <c r="AC35" s="180"/>
      <c r="AD35" s="180"/>
      <c r="AE35" s="180"/>
      <c r="AF35" s="29"/>
      <c r="AG35" s="29"/>
      <c r="AH35" s="29"/>
      <c r="AI35" s="29"/>
      <c r="AJ35" s="29"/>
      <c r="AK35" s="180">
        <v>0</v>
      </c>
      <c r="AL35" s="180"/>
      <c r="AM35" s="180"/>
      <c r="AN35" s="180"/>
      <c r="AO35" s="180"/>
      <c r="AP35" s="29"/>
      <c r="AQ35" s="31"/>
    </row>
    <row r="36" spans="2:43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6" customFormat="1" ht="27" customHeight="1">
      <c r="B37" s="23"/>
      <c r="C37" s="32"/>
      <c r="D37" s="33" t="s">
        <v>48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5" t="s">
        <v>49</v>
      </c>
      <c r="U37" s="34"/>
      <c r="V37" s="34"/>
      <c r="W37" s="34"/>
      <c r="X37" s="181" t="s">
        <v>50</v>
      </c>
      <c r="Y37" s="181"/>
      <c r="Z37" s="181"/>
      <c r="AA37" s="181"/>
      <c r="AB37" s="181"/>
      <c r="AC37" s="34"/>
      <c r="AD37" s="34"/>
      <c r="AE37" s="34"/>
      <c r="AF37" s="34"/>
      <c r="AG37" s="34"/>
      <c r="AH37" s="34"/>
      <c r="AI37" s="34"/>
      <c r="AJ37" s="34"/>
      <c r="AK37" s="182">
        <f>SUM($AK$29:$AK$35)</f>
        <v>0</v>
      </c>
      <c r="AL37" s="182"/>
      <c r="AM37" s="182"/>
      <c r="AN37" s="182"/>
      <c r="AO37" s="182"/>
      <c r="AP37" s="32"/>
      <c r="AQ37" s="25"/>
    </row>
    <row r="38" spans="2:43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s="1" customFormat="1" ht="14.25" customHeight="1">
      <c r="B39" s="1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1"/>
    </row>
    <row r="40" spans="2:43" s="1" customFormat="1" ht="14.25" customHeight="1">
      <c r="B40" s="1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1"/>
    </row>
    <row r="41" spans="2:43" s="1" customFormat="1" ht="14.25" customHeight="1">
      <c r="B41" s="1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1"/>
    </row>
    <row r="42" spans="2:43" s="1" customFormat="1" ht="14.25" customHeight="1">
      <c r="B42" s="10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1"/>
    </row>
    <row r="43" spans="2:43" s="1" customFormat="1" ht="14.25" customHeight="1"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1"/>
    </row>
    <row r="44" spans="2:43" s="1" customFormat="1" ht="14.25" customHeight="1">
      <c r="B44" s="1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1"/>
    </row>
    <row r="45" spans="2:43" s="1" customFormat="1" ht="14.25" customHeight="1">
      <c r="B45" s="1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1"/>
    </row>
    <row r="46" spans="2:43" s="1" customFormat="1" ht="14.25" customHeight="1">
      <c r="B46" s="10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1"/>
    </row>
    <row r="47" spans="2:43" s="1" customFormat="1" ht="14.25" customHeight="1">
      <c r="B47" s="1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1"/>
    </row>
    <row r="48" spans="2:43" s="1" customFormat="1" ht="14.25" customHeight="1">
      <c r="B48" s="1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1"/>
    </row>
    <row r="49" spans="2:43" s="6" customFormat="1" ht="15.75" customHeight="1">
      <c r="B49" s="23"/>
      <c r="C49" s="24"/>
      <c r="D49" s="36" t="s">
        <v>51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8"/>
      <c r="AA49" s="24"/>
      <c r="AB49" s="24"/>
      <c r="AC49" s="36" t="s">
        <v>52</v>
      </c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8"/>
      <c r="AP49" s="24"/>
      <c r="AQ49" s="25"/>
    </row>
    <row r="50" spans="2:43" s="1" customFormat="1" ht="14.25" customHeight="1">
      <c r="B50" s="10"/>
      <c r="C50" s="14"/>
      <c r="D50" s="39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40"/>
      <c r="AA50" s="14"/>
      <c r="AB50" s="14"/>
      <c r="AC50" s="39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40"/>
      <c r="AP50" s="14"/>
      <c r="AQ50" s="11"/>
    </row>
    <row r="51" spans="2:43" s="1" customFormat="1" ht="14.25" customHeight="1">
      <c r="B51" s="10"/>
      <c r="C51" s="14"/>
      <c r="D51" s="39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40"/>
      <c r="AA51" s="14"/>
      <c r="AB51" s="14"/>
      <c r="AC51" s="39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40"/>
      <c r="AP51" s="14"/>
      <c r="AQ51" s="11"/>
    </row>
    <row r="52" spans="2:43" s="1" customFormat="1" ht="14.25" customHeight="1">
      <c r="B52" s="10"/>
      <c r="C52" s="14"/>
      <c r="D52" s="39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40"/>
      <c r="AA52" s="14"/>
      <c r="AB52" s="14"/>
      <c r="AC52" s="39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40"/>
      <c r="AP52" s="14"/>
      <c r="AQ52" s="11"/>
    </row>
    <row r="53" spans="2:43" s="1" customFormat="1" ht="14.25" customHeight="1">
      <c r="B53" s="10"/>
      <c r="C53" s="14"/>
      <c r="D53" s="39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40"/>
      <c r="AA53" s="14"/>
      <c r="AB53" s="14"/>
      <c r="AC53" s="39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40"/>
      <c r="AP53" s="14"/>
      <c r="AQ53" s="11"/>
    </row>
    <row r="54" spans="2:43" s="1" customFormat="1" ht="14.25" customHeight="1">
      <c r="B54" s="10"/>
      <c r="C54" s="14"/>
      <c r="D54" s="39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40"/>
      <c r="AA54" s="14"/>
      <c r="AB54" s="14"/>
      <c r="AC54" s="39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40"/>
      <c r="AP54" s="14"/>
      <c r="AQ54" s="11"/>
    </row>
    <row r="55" spans="2:43" s="1" customFormat="1" ht="14.25" customHeight="1">
      <c r="B55" s="10"/>
      <c r="C55" s="14"/>
      <c r="D55" s="39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40"/>
      <c r="AA55" s="14"/>
      <c r="AB55" s="14"/>
      <c r="AC55" s="39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40"/>
      <c r="AP55" s="14"/>
      <c r="AQ55" s="11"/>
    </row>
    <row r="56" spans="2:43" s="1" customFormat="1" ht="14.25" customHeight="1">
      <c r="B56" s="10"/>
      <c r="C56" s="14"/>
      <c r="D56" s="39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40"/>
      <c r="AA56" s="14"/>
      <c r="AB56" s="14"/>
      <c r="AC56" s="39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40"/>
      <c r="AP56" s="14"/>
      <c r="AQ56" s="11"/>
    </row>
    <row r="57" spans="2:43" s="1" customFormat="1" ht="14.25" customHeight="1">
      <c r="B57" s="10"/>
      <c r="C57" s="14"/>
      <c r="D57" s="39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40"/>
      <c r="AA57" s="14"/>
      <c r="AB57" s="14"/>
      <c r="AC57" s="39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40"/>
      <c r="AP57" s="14"/>
      <c r="AQ57" s="11"/>
    </row>
    <row r="58" spans="2:43" s="6" customFormat="1" ht="15.75" customHeight="1">
      <c r="B58" s="23"/>
      <c r="C58" s="24"/>
      <c r="D58" s="41" t="s">
        <v>53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3" t="s">
        <v>54</v>
      </c>
      <c r="S58" s="42"/>
      <c r="T58" s="42"/>
      <c r="U58" s="42"/>
      <c r="V58" s="42"/>
      <c r="W58" s="42"/>
      <c r="X58" s="42"/>
      <c r="Y58" s="42"/>
      <c r="Z58" s="44"/>
      <c r="AA58" s="24"/>
      <c r="AB58" s="24"/>
      <c r="AC58" s="41" t="s">
        <v>53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3" t="s">
        <v>54</v>
      </c>
      <c r="AN58" s="42"/>
      <c r="AO58" s="44"/>
      <c r="AP58" s="24"/>
      <c r="AQ58" s="25"/>
    </row>
    <row r="59" spans="2:43" s="1" customFormat="1" ht="14.25" customHeight="1">
      <c r="B59" s="10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1"/>
    </row>
    <row r="60" spans="2:43" s="6" customFormat="1" ht="15.75" customHeight="1">
      <c r="B60" s="23"/>
      <c r="C60" s="24"/>
      <c r="D60" s="36" t="s">
        <v>55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8"/>
      <c r="AA60" s="24"/>
      <c r="AB60" s="24"/>
      <c r="AC60" s="36" t="s">
        <v>56</v>
      </c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8"/>
      <c r="AP60" s="24"/>
      <c r="AQ60" s="25"/>
    </row>
    <row r="61" spans="2:43" s="1" customFormat="1" ht="14.25" customHeight="1">
      <c r="B61" s="10"/>
      <c r="C61" s="14"/>
      <c r="D61" s="39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40"/>
      <c r="AA61" s="14"/>
      <c r="AB61" s="14"/>
      <c r="AC61" s="39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40"/>
      <c r="AP61" s="14"/>
      <c r="AQ61" s="11"/>
    </row>
    <row r="62" spans="2:43" s="1" customFormat="1" ht="14.25" customHeight="1">
      <c r="B62" s="10"/>
      <c r="C62" s="14"/>
      <c r="D62" s="39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40"/>
      <c r="AA62" s="14"/>
      <c r="AB62" s="14"/>
      <c r="AC62" s="39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40"/>
      <c r="AP62" s="14"/>
      <c r="AQ62" s="11"/>
    </row>
    <row r="63" spans="2:43" s="1" customFormat="1" ht="14.25" customHeight="1">
      <c r="B63" s="10"/>
      <c r="C63" s="14"/>
      <c r="D63" s="39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40"/>
      <c r="AA63" s="14"/>
      <c r="AB63" s="14"/>
      <c r="AC63" s="39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40"/>
      <c r="AP63" s="14"/>
      <c r="AQ63" s="11"/>
    </row>
    <row r="64" spans="2:43" s="1" customFormat="1" ht="14.25" customHeight="1">
      <c r="B64" s="10"/>
      <c r="C64" s="14"/>
      <c r="D64" s="39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40"/>
      <c r="AA64" s="14"/>
      <c r="AB64" s="14"/>
      <c r="AC64" s="39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40"/>
      <c r="AP64" s="14"/>
      <c r="AQ64" s="11"/>
    </row>
    <row r="65" spans="2:43" s="1" customFormat="1" ht="14.25" customHeight="1">
      <c r="B65" s="10"/>
      <c r="C65" s="14"/>
      <c r="D65" s="39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40"/>
      <c r="AA65" s="14"/>
      <c r="AB65" s="14"/>
      <c r="AC65" s="39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40"/>
      <c r="AP65" s="14"/>
      <c r="AQ65" s="11"/>
    </row>
    <row r="66" spans="2:43" s="1" customFormat="1" ht="14.25" customHeight="1">
      <c r="B66" s="10"/>
      <c r="C66" s="14"/>
      <c r="D66" s="39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40"/>
      <c r="AA66" s="14"/>
      <c r="AB66" s="14"/>
      <c r="AC66" s="39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40"/>
      <c r="AP66" s="14"/>
      <c r="AQ66" s="11"/>
    </row>
    <row r="67" spans="2:43" s="1" customFormat="1" ht="14.25" customHeight="1">
      <c r="B67" s="10"/>
      <c r="C67" s="14"/>
      <c r="D67" s="39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40"/>
      <c r="AA67" s="14"/>
      <c r="AB67" s="14"/>
      <c r="AC67" s="39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40"/>
      <c r="AP67" s="14"/>
      <c r="AQ67" s="11"/>
    </row>
    <row r="68" spans="2:43" s="1" customFormat="1" ht="14.25" customHeight="1">
      <c r="B68" s="10"/>
      <c r="C68" s="14"/>
      <c r="D68" s="39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40"/>
      <c r="AA68" s="14"/>
      <c r="AB68" s="14"/>
      <c r="AC68" s="39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40"/>
      <c r="AP68" s="14"/>
      <c r="AQ68" s="11"/>
    </row>
    <row r="69" spans="2:43" s="6" customFormat="1" ht="15.75" customHeight="1">
      <c r="B69" s="23"/>
      <c r="C69" s="24"/>
      <c r="D69" s="41" t="s">
        <v>53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3" t="s">
        <v>54</v>
      </c>
      <c r="S69" s="42"/>
      <c r="T69" s="42"/>
      <c r="U69" s="42"/>
      <c r="V69" s="42"/>
      <c r="W69" s="42"/>
      <c r="X69" s="42"/>
      <c r="Y69" s="42"/>
      <c r="Z69" s="44"/>
      <c r="AA69" s="24"/>
      <c r="AB69" s="24"/>
      <c r="AC69" s="41" t="s">
        <v>53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3" t="s">
        <v>54</v>
      </c>
      <c r="AN69" s="42"/>
      <c r="AO69" s="44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7"/>
    </row>
    <row r="75" spans="2:43" s="6" customFormat="1" ht="7.5" customHeight="1"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50"/>
    </row>
    <row r="76" spans="2:43" s="6" customFormat="1" ht="37.5" customHeight="1">
      <c r="B76" s="23"/>
      <c r="C76" s="183" t="s">
        <v>57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25"/>
    </row>
    <row r="77" spans="2:43" s="51" customFormat="1" ht="15" customHeight="1">
      <c r="B77" s="52"/>
      <c r="C77" s="17" t="s">
        <v>14</v>
      </c>
      <c r="D77" s="18"/>
      <c r="E77" s="18"/>
      <c r="F77" s="18"/>
      <c r="G77" s="18"/>
      <c r="H77" s="18"/>
      <c r="I77" s="18"/>
      <c r="J77" s="18"/>
      <c r="K77" s="18"/>
      <c r="L77" s="18" t="str">
        <f>$K$5</f>
        <v>742-16-0</v>
      </c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53"/>
    </row>
    <row r="78" spans="2:43" s="54" customFormat="1" ht="37.5" customHeight="1">
      <c r="B78" s="55"/>
      <c r="C78" s="56" t="s">
        <v>17</v>
      </c>
      <c r="D78" s="56"/>
      <c r="E78" s="56"/>
      <c r="F78" s="56"/>
      <c r="G78" s="56"/>
      <c r="H78" s="56"/>
      <c r="I78" s="56"/>
      <c r="J78" s="56"/>
      <c r="K78" s="56"/>
      <c r="L78" s="173" t="str">
        <f>$K$6</f>
        <v>Dačice, Komerční banka - oprava fasády</v>
      </c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56"/>
      <c r="AQ78" s="57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7" t="s">
        <v>23</v>
      </c>
      <c r="D80" s="24"/>
      <c r="E80" s="24"/>
      <c r="F80" s="24"/>
      <c r="G80" s="24"/>
      <c r="H80" s="24"/>
      <c r="I80" s="24"/>
      <c r="J80" s="24"/>
      <c r="K80" s="24"/>
      <c r="L80" s="58" t="str">
        <f>IF($K$8="","",$K$8)</f>
        <v> 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7" t="s">
        <v>25</v>
      </c>
      <c r="AJ80" s="24"/>
      <c r="AK80" s="24"/>
      <c r="AL80" s="24"/>
      <c r="AM80" s="59" t="str">
        <f>IF($AN$8="","",$AN$8)</f>
        <v>Vyplň údaj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7" t="s">
        <v>29</v>
      </c>
      <c r="D82" s="24"/>
      <c r="E82" s="24"/>
      <c r="F82" s="24"/>
      <c r="G82" s="24"/>
      <c r="H82" s="24"/>
      <c r="I82" s="24"/>
      <c r="J82" s="24"/>
      <c r="K82" s="24"/>
      <c r="L82" s="18" t="str">
        <f>IF($E$11="","",$E$11)</f>
        <v> 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7" t="s">
        <v>33</v>
      </c>
      <c r="AJ82" s="24"/>
      <c r="AK82" s="24"/>
      <c r="AL82" s="24"/>
      <c r="AM82" s="174" t="str">
        <f>IF($E$17="","",$E$17)</f>
        <v> </v>
      </c>
      <c r="AN82" s="174"/>
      <c r="AO82" s="174"/>
      <c r="AP82" s="174"/>
      <c r="AQ82" s="25"/>
      <c r="AS82" s="175" t="s">
        <v>58</v>
      </c>
      <c r="AT82" s="175"/>
      <c r="AU82" s="60"/>
      <c r="AV82" s="60"/>
      <c r="AW82" s="60"/>
      <c r="AX82" s="60"/>
      <c r="AY82" s="60"/>
      <c r="AZ82" s="60"/>
      <c r="BA82" s="60"/>
      <c r="BB82" s="60"/>
      <c r="BC82" s="60"/>
      <c r="BD82" s="61"/>
    </row>
    <row r="83" spans="2:56" s="6" customFormat="1" ht="15.75" customHeight="1">
      <c r="B83" s="23"/>
      <c r="C83" s="17" t="s">
        <v>32</v>
      </c>
      <c r="D83" s="24"/>
      <c r="E83" s="24"/>
      <c r="F83" s="24"/>
      <c r="G83" s="24"/>
      <c r="H83" s="24"/>
      <c r="I83" s="24"/>
      <c r="J83" s="24"/>
      <c r="K83" s="24"/>
      <c r="L83" s="18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7" t="s">
        <v>35</v>
      </c>
      <c r="AJ83" s="24"/>
      <c r="AK83" s="24"/>
      <c r="AL83" s="24"/>
      <c r="AM83" s="174" t="str">
        <f>IF($E$20="","",$E$20)</f>
        <v>Sh</v>
      </c>
      <c r="AN83" s="174"/>
      <c r="AO83" s="174"/>
      <c r="AP83" s="174"/>
      <c r="AQ83" s="25"/>
      <c r="AS83" s="175"/>
      <c r="AT83" s="175"/>
      <c r="BD83" s="62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175"/>
      <c r="AT84" s="175"/>
      <c r="AU84" s="24"/>
      <c r="AV84" s="24"/>
      <c r="AW84" s="24"/>
      <c r="AX84" s="24"/>
      <c r="AY84" s="24"/>
      <c r="AZ84" s="24"/>
      <c r="BA84" s="24"/>
      <c r="BB84" s="24"/>
      <c r="BC84" s="24"/>
      <c r="BD84" s="63"/>
    </row>
    <row r="85" spans="2:57" s="6" customFormat="1" ht="30" customHeight="1">
      <c r="B85" s="23"/>
      <c r="C85" s="176" t="s">
        <v>59</v>
      </c>
      <c r="D85" s="176"/>
      <c r="E85" s="176"/>
      <c r="F85" s="176"/>
      <c r="G85" s="176"/>
      <c r="H85" s="34"/>
      <c r="I85" s="177" t="s">
        <v>60</v>
      </c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 t="s">
        <v>61</v>
      </c>
      <c r="AH85" s="177"/>
      <c r="AI85" s="177"/>
      <c r="AJ85" s="177"/>
      <c r="AK85" s="177"/>
      <c r="AL85" s="177"/>
      <c r="AM85" s="177"/>
      <c r="AN85" s="178" t="s">
        <v>62</v>
      </c>
      <c r="AO85" s="178"/>
      <c r="AP85" s="178"/>
      <c r="AQ85" s="25"/>
      <c r="AS85" s="64" t="s">
        <v>63</v>
      </c>
      <c r="AT85" s="65" t="s">
        <v>64</v>
      </c>
      <c r="AU85" s="65" t="s">
        <v>65</v>
      </c>
      <c r="AV85" s="65" t="s">
        <v>66</v>
      </c>
      <c r="AW85" s="65" t="s">
        <v>67</v>
      </c>
      <c r="AX85" s="65" t="s">
        <v>68</v>
      </c>
      <c r="AY85" s="65" t="s">
        <v>69</v>
      </c>
      <c r="AZ85" s="65" t="s">
        <v>70</v>
      </c>
      <c r="BA85" s="65" t="s">
        <v>71</v>
      </c>
      <c r="BB85" s="65" t="s">
        <v>72</v>
      </c>
      <c r="BC85" s="65" t="s">
        <v>73</v>
      </c>
      <c r="BD85" s="66" t="s">
        <v>74</v>
      </c>
      <c r="BE85" s="67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68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8"/>
    </row>
    <row r="87" spans="2:76" s="54" customFormat="1" ht="33" customHeight="1">
      <c r="B87" s="55"/>
      <c r="C87" s="69" t="s">
        <v>75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170">
        <f>ROUND($AG$88,2)</f>
        <v>0</v>
      </c>
      <c r="AH87" s="170"/>
      <c r="AI87" s="170"/>
      <c r="AJ87" s="170"/>
      <c r="AK87" s="170"/>
      <c r="AL87" s="170"/>
      <c r="AM87" s="170"/>
      <c r="AN87" s="170">
        <f>SUM($AG$87,$AT$87)</f>
        <v>0</v>
      </c>
      <c r="AO87" s="170"/>
      <c r="AP87" s="170"/>
      <c r="AQ87" s="57"/>
      <c r="AS87" s="70">
        <f>ROUND($AS$88,2)</f>
        <v>0</v>
      </c>
      <c r="AT87" s="71">
        <f>ROUND(SUM($AV$87:$AW$87),2)</f>
        <v>0</v>
      </c>
      <c r="AU87" s="72">
        <f>ROUND($AU$88,5)</f>
        <v>0</v>
      </c>
      <c r="AV87" s="71">
        <f>ROUND($AZ$87*$L$31,2)</f>
        <v>0</v>
      </c>
      <c r="AW87" s="71">
        <f>ROUND($BA$87*$L$32,2)</f>
        <v>0</v>
      </c>
      <c r="AX87" s="71">
        <f>ROUND($BB$87*$L$31,2)</f>
        <v>0</v>
      </c>
      <c r="AY87" s="71">
        <f>ROUND($BC$87*$L$32,2)</f>
        <v>0</v>
      </c>
      <c r="AZ87" s="71">
        <f>ROUND($AZ$88,2)</f>
        <v>0</v>
      </c>
      <c r="BA87" s="71">
        <f>ROUND($BA$88,2)</f>
        <v>0</v>
      </c>
      <c r="BB87" s="71">
        <f>ROUND($BB$88,2)</f>
        <v>0</v>
      </c>
      <c r="BC87" s="71">
        <f>ROUND($BC$88,2)</f>
        <v>0</v>
      </c>
      <c r="BD87" s="73">
        <f>ROUND($BD$88,2)</f>
        <v>0</v>
      </c>
      <c r="BS87" s="54" t="s">
        <v>76</v>
      </c>
      <c r="BT87" s="54" t="s">
        <v>77</v>
      </c>
      <c r="BV87" s="54" t="s">
        <v>78</v>
      </c>
      <c r="BW87" s="54" t="s">
        <v>79</v>
      </c>
      <c r="BX87" s="54" t="s">
        <v>80</v>
      </c>
    </row>
    <row r="88" spans="2:76" s="74" customFormat="1" ht="28.5" customHeight="1">
      <c r="B88" s="75"/>
      <c r="C88" s="76"/>
      <c r="D88" s="171" t="s">
        <v>15</v>
      </c>
      <c r="E88" s="171"/>
      <c r="F88" s="171"/>
      <c r="G88" s="171"/>
      <c r="H88" s="171"/>
      <c r="I88" s="76"/>
      <c r="J88" s="171" t="s">
        <v>18</v>
      </c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2">
        <f>'742-16-0 - Dačice, Komerč...'!$M$29</f>
        <v>0</v>
      </c>
      <c r="AH88" s="172"/>
      <c r="AI88" s="172"/>
      <c r="AJ88" s="172"/>
      <c r="AK88" s="172"/>
      <c r="AL88" s="172"/>
      <c r="AM88" s="172"/>
      <c r="AN88" s="172">
        <f>SUM($AG$88,$AT$88)</f>
        <v>0</v>
      </c>
      <c r="AO88" s="172"/>
      <c r="AP88" s="172"/>
      <c r="AQ88" s="77"/>
      <c r="AS88" s="78">
        <f>'742-16-0 - Dačice, Komerč...'!$M$27</f>
        <v>0</v>
      </c>
      <c r="AT88" s="79">
        <f>ROUND(SUM($AV$88:$AW$88),2)</f>
        <v>0</v>
      </c>
      <c r="AU88" s="80">
        <f>'742-16-0 - Dačice, Komerč...'!$W$123</f>
        <v>0</v>
      </c>
      <c r="AV88" s="79">
        <f>'742-16-0 - Dačice, Komerč...'!$M$31</f>
        <v>0</v>
      </c>
      <c r="AW88" s="79">
        <f>'742-16-0 - Dačice, Komerč...'!$M$32</f>
        <v>0</v>
      </c>
      <c r="AX88" s="79">
        <f>'742-16-0 - Dačice, Komerč...'!$M$33</f>
        <v>0</v>
      </c>
      <c r="AY88" s="79">
        <f>'742-16-0 - Dačice, Komerč...'!$M$34</f>
        <v>0</v>
      </c>
      <c r="AZ88" s="79">
        <f>'742-16-0 - Dačice, Komerč...'!$H$31</f>
        <v>0</v>
      </c>
      <c r="BA88" s="79">
        <f>'742-16-0 - Dačice, Komerč...'!$H$32</f>
        <v>0</v>
      </c>
      <c r="BB88" s="79">
        <f>'742-16-0 - Dačice, Komerč...'!$H$33</f>
        <v>0</v>
      </c>
      <c r="BC88" s="79">
        <f>'742-16-0 - Dačice, Komerč...'!$H$34</f>
        <v>0</v>
      </c>
      <c r="BD88" s="81">
        <f>'742-16-0 - Dačice, Komerč...'!$H$35</f>
        <v>0</v>
      </c>
      <c r="BT88" s="74" t="s">
        <v>22</v>
      </c>
      <c r="BU88" s="74" t="s">
        <v>81</v>
      </c>
      <c r="BV88" s="74" t="s">
        <v>78</v>
      </c>
      <c r="BW88" s="74" t="s">
        <v>79</v>
      </c>
      <c r="BX88" s="74" t="s">
        <v>80</v>
      </c>
    </row>
    <row r="89" spans="2:43" s="1" customFormat="1" ht="14.25" customHeight="1">
      <c r="B89" s="10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1"/>
    </row>
    <row r="90" spans="2:49" s="6" customFormat="1" ht="30.75" customHeight="1">
      <c r="B90" s="23"/>
      <c r="C90" s="69" t="s">
        <v>82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170">
        <f>ROUND(SUM($AG$91:$AG$94),2)</f>
        <v>0</v>
      </c>
      <c r="AH90" s="170"/>
      <c r="AI90" s="170"/>
      <c r="AJ90" s="170"/>
      <c r="AK90" s="170"/>
      <c r="AL90" s="170"/>
      <c r="AM90" s="170"/>
      <c r="AN90" s="170">
        <f>ROUND(SUM($AN$91:$AN$94),2)</f>
        <v>0</v>
      </c>
      <c r="AO90" s="170"/>
      <c r="AP90" s="170"/>
      <c r="AQ90" s="25"/>
      <c r="AS90" s="64" t="s">
        <v>83</v>
      </c>
      <c r="AT90" s="65" t="s">
        <v>84</v>
      </c>
      <c r="AU90" s="65" t="s">
        <v>41</v>
      </c>
      <c r="AV90" s="66" t="s">
        <v>64</v>
      </c>
      <c r="AW90" s="67"/>
    </row>
    <row r="91" spans="2:89" s="6" customFormat="1" ht="21" customHeight="1">
      <c r="B91" s="23"/>
      <c r="C91" s="24"/>
      <c r="D91" s="82" t="s">
        <v>85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168">
        <f>ROUND($AG$87*$AS$91,2)</f>
        <v>0</v>
      </c>
      <c r="AH91" s="168"/>
      <c r="AI91" s="168"/>
      <c r="AJ91" s="168"/>
      <c r="AK91" s="168"/>
      <c r="AL91" s="168"/>
      <c r="AM91" s="168"/>
      <c r="AN91" s="169">
        <f>ROUND($AG$91+$AV$91,2)</f>
        <v>0</v>
      </c>
      <c r="AO91" s="169"/>
      <c r="AP91" s="169"/>
      <c r="AQ91" s="25"/>
      <c r="AS91" s="83">
        <v>0</v>
      </c>
      <c r="AT91" s="84" t="s">
        <v>86</v>
      </c>
      <c r="AU91" s="84" t="s">
        <v>42</v>
      </c>
      <c r="AV91" s="85">
        <f>ROUND(IF($AU$91="základní",$AG$91*$L$31,IF($AU$91="snížená",$AG$91*$L$32,0)),2)</f>
        <v>0</v>
      </c>
      <c r="BV91" s="6" t="s">
        <v>87</v>
      </c>
      <c r="BY91" s="86">
        <f>IF($AU$91="základní",$AV$91,0)</f>
        <v>0</v>
      </c>
      <c r="BZ91" s="86">
        <f>IF($AU$91="snížená",$AV$91,0)</f>
        <v>0</v>
      </c>
      <c r="CA91" s="86">
        <v>0</v>
      </c>
      <c r="CB91" s="86">
        <v>0</v>
      </c>
      <c r="CC91" s="86">
        <v>0</v>
      </c>
      <c r="CD91" s="86">
        <f>IF($AU$91="základní",$AG$91,0)</f>
        <v>0</v>
      </c>
      <c r="CE91" s="86">
        <f>IF($AU$91="snížená",$AG$91,0)</f>
        <v>0</v>
      </c>
      <c r="CF91" s="86">
        <f>IF($AU$91="zákl. přenesená",$AG$91,0)</f>
        <v>0</v>
      </c>
      <c r="CG91" s="86">
        <f>IF($AU$91="sníž. přenesená",$AG$91,0)</f>
        <v>0</v>
      </c>
      <c r="CH91" s="86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3"/>
      <c r="C92" s="24"/>
      <c r="D92" s="167" t="s">
        <v>88</v>
      </c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24"/>
      <c r="AD92" s="24"/>
      <c r="AE92" s="24"/>
      <c r="AF92" s="24"/>
      <c r="AG92" s="168">
        <f>$AG$87*$AS$92</f>
        <v>0</v>
      </c>
      <c r="AH92" s="168"/>
      <c r="AI92" s="168"/>
      <c r="AJ92" s="168"/>
      <c r="AK92" s="168"/>
      <c r="AL92" s="168"/>
      <c r="AM92" s="168"/>
      <c r="AN92" s="169">
        <f>$AG$92+$AV$92</f>
        <v>0</v>
      </c>
      <c r="AO92" s="169"/>
      <c r="AP92" s="169"/>
      <c r="AQ92" s="25"/>
      <c r="AS92" s="87">
        <v>0</v>
      </c>
      <c r="AT92" s="88" t="s">
        <v>86</v>
      </c>
      <c r="AU92" s="88" t="s">
        <v>42</v>
      </c>
      <c r="AV92" s="89">
        <f>ROUND(IF($AU$92="nulová",0,IF(OR($AU$92="základní",$AU$92="zákl. přenesená"),$AG$92*$L$31,$AG$92*$L$32)),2)</f>
        <v>0</v>
      </c>
      <c r="BV92" s="6" t="s">
        <v>89</v>
      </c>
      <c r="BY92" s="86">
        <f>IF($AU$92="základní",$AV$92,0)</f>
        <v>0</v>
      </c>
      <c r="BZ92" s="86">
        <f>IF($AU$92="snížená",$AV$92,0)</f>
        <v>0</v>
      </c>
      <c r="CA92" s="86">
        <f>IF($AU$92="zákl. přenesená",$AV$92,0)</f>
        <v>0</v>
      </c>
      <c r="CB92" s="86">
        <f>IF($AU$92="sníž. přenesená",$AV$92,0)</f>
        <v>0</v>
      </c>
      <c r="CC92" s="86">
        <f>IF($AU$92="nulová",$AV$92,0)</f>
        <v>0</v>
      </c>
      <c r="CD92" s="86">
        <f>IF($AU$92="základní",$AG$92,0)</f>
        <v>0</v>
      </c>
      <c r="CE92" s="86">
        <f>IF($AU$92="snížená",$AG$92,0)</f>
        <v>0</v>
      </c>
      <c r="CF92" s="86">
        <f>IF($AU$92="zákl. přenesená",$AG$92,0)</f>
        <v>0</v>
      </c>
      <c r="CG92" s="86">
        <f>IF($AU$92="sníž. přenesená",$AG$92,0)</f>
        <v>0</v>
      </c>
      <c r="CH92" s="86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3"/>
      <c r="C93" s="24"/>
      <c r="D93" s="167" t="s">
        <v>88</v>
      </c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24"/>
      <c r="AD93" s="24"/>
      <c r="AE93" s="24"/>
      <c r="AF93" s="24"/>
      <c r="AG93" s="168">
        <f>$AG$87*$AS$93</f>
        <v>0</v>
      </c>
      <c r="AH93" s="168"/>
      <c r="AI93" s="168"/>
      <c r="AJ93" s="168"/>
      <c r="AK93" s="168"/>
      <c r="AL93" s="168"/>
      <c r="AM93" s="168"/>
      <c r="AN93" s="169">
        <f>$AG$93+$AV$93</f>
        <v>0</v>
      </c>
      <c r="AO93" s="169"/>
      <c r="AP93" s="169"/>
      <c r="AQ93" s="25"/>
      <c r="AS93" s="87">
        <v>0</v>
      </c>
      <c r="AT93" s="88" t="s">
        <v>86</v>
      </c>
      <c r="AU93" s="88" t="s">
        <v>42</v>
      </c>
      <c r="AV93" s="89">
        <f>ROUND(IF($AU$93="nulová",0,IF(OR($AU$93="základní",$AU$93="zákl. přenesená"),$AG$93*$L$31,$AG$93*$L$32)),2)</f>
        <v>0</v>
      </c>
      <c r="BV93" s="6" t="s">
        <v>89</v>
      </c>
      <c r="BY93" s="86">
        <f>IF($AU$93="základní",$AV$93,0)</f>
        <v>0</v>
      </c>
      <c r="BZ93" s="86">
        <f>IF($AU$93="snížená",$AV$93,0)</f>
        <v>0</v>
      </c>
      <c r="CA93" s="86">
        <f>IF($AU$93="zákl. přenesená",$AV$93,0)</f>
        <v>0</v>
      </c>
      <c r="CB93" s="86">
        <f>IF($AU$93="sníž. přenesená",$AV$93,0)</f>
        <v>0</v>
      </c>
      <c r="CC93" s="86">
        <f>IF($AU$93="nulová",$AV$93,0)</f>
        <v>0</v>
      </c>
      <c r="CD93" s="86">
        <f>IF($AU$93="základní",$AG$93,0)</f>
        <v>0</v>
      </c>
      <c r="CE93" s="86">
        <f>IF($AU$93="snížená",$AG$93,0)</f>
        <v>0</v>
      </c>
      <c r="CF93" s="86">
        <f>IF($AU$93="zákl. přenesená",$AG$93,0)</f>
        <v>0</v>
      </c>
      <c r="CG93" s="86">
        <f>IF($AU$93="sníž. přenesená",$AG$93,0)</f>
        <v>0</v>
      </c>
      <c r="CH93" s="86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3"/>
      <c r="C94" s="24"/>
      <c r="D94" s="167" t="s">
        <v>88</v>
      </c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24"/>
      <c r="AD94" s="24"/>
      <c r="AE94" s="24"/>
      <c r="AF94" s="24"/>
      <c r="AG94" s="168">
        <f>$AG$87*$AS$94</f>
        <v>0</v>
      </c>
      <c r="AH94" s="168"/>
      <c r="AI94" s="168"/>
      <c r="AJ94" s="168"/>
      <c r="AK94" s="168"/>
      <c r="AL94" s="168"/>
      <c r="AM94" s="168"/>
      <c r="AN94" s="169">
        <f>$AG$94+$AV$94</f>
        <v>0</v>
      </c>
      <c r="AO94" s="169"/>
      <c r="AP94" s="169"/>
      <c r="AQ94" s="25"/>
      <c r="AS94" s="90">
        <v>0</v>
      </c>
      <c r="AT94" s="91" t="s">
        <v>86</v>
      </c>
      <c r="AU94" s="91" t="s">
        <v>42</v>
      </c>
      <c r="AV94" s="92">
        <f>ROUND(IF($AU$94="nulová",0,IF(OR($AU$94="základní",$AU$94="zákl. přenesená"),$AG$94*$L$31,$AG$94*$L$32)),2)</f>
        <v>0</v>
      </c>
      <c r="BV94" s="6" t="s">
        <v>89</v>
      </c>
      <c r="BY94" s="86">
        <f>IF($AU$94="základní",$AV$94,0)</f>
        <v>0</v>
      </c>
      <c r="BZ94" s="86">
        <f>IF($AU$94="snížená",$AV$94,0)</f>
        <v>0</v>
      </c>
      <c r="CA94" s="86">
        <f>IF($AU$94="zákl. přenesená",$AV$94,0)</f>
        <v>0</v>
      </c>
      <c r="CB94" s="86">
        <f>IF($AU$94="sníž. přenesená",$AV$94,0)</f>
        <v>0</v>
      </c>
      <c r="CC94" s="86">
        <f>IF($AU$94="nulová",$AV$94,0)</f>
        <v>0</v>
      </c>
      <c r="CD94" s="86">
        <f>IF($AU$94="základní",$AG$94,0)</f>
        <v>0</v>
      </c>
      <c r="CE94" s="86">
        <f>IF($AU$94="snížená",$AG$94,0)</f>
        <v>0</v>
      </c>
      <c r="CF94" s="86">
        <f>IF($AU$94="zákl. přenesená",$AG$94,0)</f>
        <v>0</v>
      </c>
      <c r="CG94" s="86">
        <f>IF($AU$94="sníž. přenesená",$AG$94,0)</f>
        <v>0</v>
      </c>
      <c r="CH94" s="86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5"/>
    </row>
    <row r="96" spans="2:43" s="6" customFormat="1" ht="30.75" customHeight="1">
      <c r="B96" s="23"/>
      <c r="C96" s="93" t="s">
        <v>90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166">
        <f>ROUND($AG$87+$AG$90,2)</f>
        <v>0</v>
      </c>
      <c r="AH96" s="166"/>
      <c r="AI96" s="166"/>
      <c r="AJ96" s="166"/>
      <c r="AK96" s="166"/>
      <c r="AL96" s="166"/>
      <c r="AM96" s="166"/>
      <c r="AN96" s="166">
        <f>$AN$87+$AN$90</f>
        <v>0</v>
      </c>
      <c r="AO96" s="166"/>
      <c r="AP96" s="166"/>
      <c r="AQ96" s="25"/>
    </row>
    <row r="97" spans="2:43" s="6" customFormat="1" ht="7.5" customHeight="1"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7"/>
    </row>
  </sheetData>
  <sheetProtection sheet="1"/>
  <mergeCells count="58">
    <mergeCell ref="C2:AP2"/>
    <mergeCell ref="AR2:BE2"/>
    <mergeCell ref="C4:AP4"/>
    <mergeCell ref="K5:AO5"/>
    <mergeCell ref="BE5:BE34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G87:AM87"/>
    <mergeCell ref="AN87:AP87"/>
    <mergeCell ref="D88:H88"/>
    <mergeCell ref="J88:AF88"/>
    <mergeCell ref="AG88:AM88"/>
    <mergeCell ref="AN88:AP88"/>
    <mergeCell ref="AG90:AM90"/>
    <mergeCell ref="AN90:AP90"/>
    <mergeCell ref="AG91:AM91"/>
    <mergeCell ref="AN91:AP91"/>
    <mergeCell ref="D92:AB92"/>
    <mergeCell ref="AG92:AM92"/>
    <mergeCell ref="AN92:AP92"/>
    <mergeCell ref="AG96:AM96"/>
    <mergeCell ref="AN96:AP96"/>
    <mergeCell ref="D93:AB93"/>
    <mergeCell ref="AG93:AM93"/>
    <mergeCell ref="AN93:AP93"/>
    <mergeCell ref="D94:AB94"/>
    <mergeCell ref="AG94:AM94"/>
    <mergeCell ref="AN94:AP94"/>
  </mergeCells>
  <printOptions/>
  <pageMargins left="0.5902777777777778" right="0.5902777777777778" top="0.5208333333333334" bottom="0.4861111111111111" header="0.5118055555555555" footer="0.5118055555555555"/>
  <pageSetup fitToHeight="999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238"/>
  <sheetViews>
    <sheetView showGridLines="0" tabSelected="1" defaultGridColor="0" zoomScalePageLayoutView="0" colorId="8" workbookViewId="0" topLeftCell="A1">
      <pane ySplit="1" topLeftCell="A191" activePane="bottomLeft" state="frozen"/>
      <selection pane="topLeft" activeCell="A1" sqref="A1"/>
      <selection pane="bottomLeft" activeCell="L173" sqref="L173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14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4:15" s="4" customFormat="1" ht="22.5" customHeight="1">
      <c r="D1" s="5" t="s">
        <v>1</v>
      </c>
      <c r="H1" s="213"/>
      <c r="I1" s="213"/>
      <c r="J1" s="213"/>
      <c r="K1" s="213"/>
      <c r="O1" s="5" t="s">
        <v>91</v>
      </c>
    </row>
    <row r="2" spans="3:46" s="1" customFormat="1" ht="37.5" customHeight="1">
      <c r="C2" s="185" t="s">
        <v>5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S2" s="186" t="s">
        <v>6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1" t="s">
        <v>79</v>
      </c>
    </row>
    <row r="3" spans="2:46" s="1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1" t="s">
        <v>92</v>
      </c>
    </row>
    <row r="4" spans="2:46" s="1" customFormat="1" ht="37.5" customHeight="1">
      <c r="B4" s="10"/>
      <c r="C4" s="183" t="s">
        <v>93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1"/>
      <c r="T4" s="12" t="s">
        <v>11</v>
      </c>
      <c r="AT4" s="1" t="s">
        <v>4</v>
      </c>
    </row>
    <row r="5" spans="2:18" s="1" customFormat="1" ht="7.5" customHeight="1">
      <c r="B5" s="10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1"/>
    </row>
    <row r="6" spans="2:18" s="6" customFormat="1" ht="33.75" customHeight="1">
      <c r="B6" s="23"/>
      <c r="C6" s="24"/>
      <c r="D6" s="16" t="s">
        <v>17</v>
      </c>
      <c r="E6" s="24"/>
      <c r="F6" s="188" t="s">
        <v>18</v>
      </c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24"/>
      <c r="R6" s="25"/>
    </row>
    <row r="7" spans="2:18" s="6" customFormat="1" ht="15" customHeight="1">
      <c r="B7" s="23"/>
      <c r="C7" s="24"/>
      <c r="D7" s="17" t="s">
        <v>20</v>
      </c>
      <c r="E7" s="24"/>
      <c r="F7" s="18"/>
      <c r="G7" s="24"/>
      <c r="H7" s="24"/>
      <c r="I7" s="24"/>
      <c r="J7" s="24"/>
      <c r="K7" s="24"/>
      <c r="L7" s="24"/>
      <c r="M7" s="17" t="s">
        <v>21</v>
      </c>
      <c r="N7" s="24"/>
      <c r="O7" s="18"/>
      <c r="P7" s="24"/>
      <c r="Q7" s="24"/>
      <c r="R7" s="25"/>
    </row>
    <row r="8" spans="2:18" s="6" customFormat="1" ht="15" customHeight="1">
      <c r="B8" s="23"/>
      <c r="C8" s="24"/>
      <c r="D8" s="17" t="s">
        <v>23</v>
      </c>
      <c r="E8" s="24"/>
      <c r="F8" s="18" t="s">
        <v>24</v>
      </c>
      <c r="G8" s="24"/>
      <c r="H8" s="24"/>
      <c r="I8" s="24"/>
      <c r="J8" s="24"/>
      <c r="K8" s="24"/>
      <c r="L8" s="24"/>
      <c r="M8" s="17" t="s">
        <v>25</v>
      </c>
      <c r="N8" s="24"/>
      <c r="O8" s="214" t="s">
        <v>26</v>
      </c>
      <c r="P8" s="214"/>
      <c r="Q8" s="24"/>
      <c r="R8" s="25"/>
    </row>
    <row r="9" spans="2:18" s="6" customFormat="1" ht="12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</row>
    <row r="10" spans="2:18" s="6" customFormat="1" ht="15" customHeight="1">
      <c r="B10" s="23"/>
      <c r="C10" s="24"/>
      <c r="D10" s="17" t="s">
        <v>29</v>
      </c>
      <c r="E10" s="24"/>
      <c r="F10" s="24"/>
      <c r="G10" s="24"/>
      <c r="H10" s="24"/>
      <c r="I10" s="24"/>
      <c r="J10" s="24"/>
      <c r="K10" s="24"/>
      <c r="L10" s="24"/>
      <c r="M10" s="17" t="s">
        <v>30</v>
      </c>
      <c r="N10" s="24"/>
      <c r="O10" s="174">
        <f>IF('Rekapitulace stavby'!$AN$10="","",'Rekapitulace stavby'!$AN$10)</f>
      </c>
      <c r="P10" s="174"/>
      <c r="Q10" s="24"/>
      <c r="R10" s="25"/>
    </row>
    <row r="11" spans="2:18" s="6" customFormat="1" ht="18.75" customHeight="1">
      <c r="B11" s="23"/>
      <c r="C11" s="24"/>
      <c r="D11" s="24"/>
      <c r="E11" s="18" t="str">
        <f>IF('Rekapitulace stavby'!$E$11="","",'Rekapitulace stavby'!$E$11)</f>
        <v> </v>
      </c>
      <c r="F11" s="24"/>
      <c r="G11" s="24"/>
      <c r="H11" s="24"/>
      <c r="I11" s="24"/>
      <c r="J11" s="24"/>
      <c r="K11" s="24"/>
      <c r="L11" s="24"/>
      <c r="M11" s="17" t="s">
        <v>31</v>
      </c>
      <c r="N11" s="24"/>
      <c r="O11" s="174">
        <f>IF('Rekapitulace stavby'!$AN$11="","",'Rekapitulace stavby'!$AN$11)</f>
      </c>
      <c r="P11" s="174"/>
      <c r="Q11" s="24"/>
      <c r="R11" s="25"/>
    </row>
    <row r="12" spans="2:18" s="6" customFormat="1" ht="7.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</row>
    <row r="13" spans="2:18" s="6" customFormat="1" ht="15" customHeight="1">
      <c r="B13" s="23"/>
      <c r="C13" s="24"/>
      <c r="D13" s="17" t="s">
        <v>32</v>
      </c>
      <c r="E13" s="24"/>
      <c r="F13" s="24"/>
      <c r="G13" s="24"/>
      <c r="H13" s="24"/>
      <c r="I13" s="24"/>
      <c r="J13" s="24"/>
      <c r="K13" s="24"/>
      <c r="L13" s="24"/>
      <c r="M13" s="17" t="s">
        <v>30</v>
      </c>
      <c r="N13" s="24"/>
      <c r="O13" s="212" t="s">
        <v>26</v>
      </c>
      <c r="P13" s="212"/>
      <c r="Q13" s="24"/>
      <c r="R13" s="25"/>
    </row>
    <row r="14" spans="2:18" s="6" customFormat="1" ht="18.75" customHeight="1">
      <c r="B14" s="23"/>
      <c r="C14" s="24"/>
      <c r="D14" s="24"/>
      <c r="E14" s="212" t="s">
        <v>26</v>
      </c>
      <c r="F14" s="212"/>
      <c r="G14" s="212"/>
      <c r="H14" s="212"/>
      <c r="I14" s="212"/>
      <c r="J14" s="212"/>
      <c r="K14" s="212"/>
      <c r="L14" s="212"/>
      <c r="M14" s="17" t="s">
        <v>31</v>
      </c>
      <c r="N14" s="24"/>
      <c r="O14" s="212" t="s">
        <v>26</v>
      </c>
      <c r="P14" s="212"/>
      <c r="Q14" s="24"/>
      <c r="R14" s="25"/>
    </row>
    <row r="15" spans="2:18" s="6" customFormat="1" ht="7.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</row>
    <row r="16" spans="2:18" s="6" customFormat="1" ht="15" customHeight="1">
      <c r="B16" s="23"/>
      <c r="C16" s="24"/>
      <c r="D16" s="17" t="s">
        <v>33</v>
      </c>
      <c r="E16" s="24"/>
      <c r="F16" s="24"/>
      <c r="G16" s="24"/>
      <c r="H16" s="24"/>
      <c r="I16" s="24"/>
      <c r="J16" s="24"/>
      <c r="K16" s="24"/>
      <c r="L16" s="24"/>
      <c r="M16" s="17" t="s">
        <v>30</v>
      </c>
      <c r="N16" s="24"/>
      <c r="O16" s="174">
        <f>IF('Rekapitulace stavby'!$AN$16="","",'Rekapitulace stavby'!$AN$16)</f>
      </c>
      <c r="P16" s="174"/>
      <c r="Q16" s="24"/>
      <c r="R16" s="25"/>
    </row>
    <row r="17" spans="2:18" s="6" customFormat="1" ht="18.75" customHeight="1">
      <c r="B17" s="23"/>
      <c r="C17" s="24"/>
      <c r="D17" s="24"/>
      <c r="E17" s="18" t="str">
        <f>IF('Rekapitulace stavby'!$E$17="","",'Rekapitulace stavby'!$E$17)</f>
        <v> </v>
      </c>
      <c r="F17" s="24"/>
      <c r="G17" s="24"/>
      <c r="H17" s="24"/>
      <c r="I17" s="24"/>
      <c r="J17" s="24"/>
      <c r="K17" s="24"/>
      <c r="L17" s="24"/>
      <c r="M17" s="17" t="s">
        <v>31</v>
      </c>
      <c r="N17" s="24"/>
      <c r="O17" s="174">
        <f>IF('Rekapitulace stavby'!$AN$17="","",'Rekapitulace stavby'!$AN$17)</f>
      </c>
      <c r="P17" s="174"/>
      <c r="Q17" s="24"/>
      <c r="R17" s="25"/>
    </row>
    <row r="18" spans="2:18" s="6" customFormat="1" ht="7.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 s="6" customFormat="1" ht="15" customHeight="1">
      <c r="B19" s="23"/>
      <c r="C19" s="24"/>
      <c r="D19" s="17" t="s">
        <v>35</v>
      </c>
      <c r="E19" s="24"/>
      <c r="F19" s="24"/>
      <c r="G19" s="24"/>
      <c r="H19" s="24"/>
      <c r="I19" s="24"/>
      <c r="J19" s="24"/>
      <c r="K19" s="24"/>
      <c r="L19" s="24"/>
      <c r="M19" s="17" t="s">
        <v>30</v>
      </c>
      <c r="N19" s="24"/>
      <c r="O19" s="174"/>
      <c r="P19" s="174"/>
      <c r="Q19" s="24"/>
      <c r="R19" s="25"/>
    </row>
    <row r="20" spans="2:18" s="6" customFormat="1" ht="18.75" customHeight="1">
      <c r="B20" s="23"/>
      <c r="C20" s="24"/>
      <c r="D20" s="24"/>
      <c r="E20" s="18" t="s">
        <v>36</v>
      </c>
      <c r="F20" s="24"/>
      <c r="G20" s="24"/>
      <c r="H20" s="24"/>
      <c r="I20" s="24"/>
      <c r="J20" s="24"/>
      <c r="K20" s="24"/>
      <c r="L20" s="24"/>
      <c r="M20" s="17" t="s">
        <v>31</v>
      </c>
      <c r="N20" s="24"/>
      <c r="O20" s="174"/>
      <c r="P20" s="174"/>
      <c r="Q20" s="24"/>
      <c r="R20" s="25"/>
    </row>
    <row r="21" spans="2:18" s="6" customFormat="1" ht="7.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 s="6" customFormat="1" ht="15" customHeight="1">
      <c r="B22" s="23"/>
      <c r="C22" s="24"/>
      <c r="D22" s="17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94" customFormat="1" ht="15.75" customHeight="1">
      <c r="B23" s="95"/>
      <c r="C23" s="96"/>
      <c r="D23" s="96"/>
      <c r="E23" s="190"/>
      <c r="F23" s="190"/>
      <c r="G23" s="190"/>
      <c r="H23" s="190"/>
      <c r="I23" s="190"/>
      <c r="J23" s="190"/>
      <c r="K23" s="190"/>
      <c r="L23" s="190"/>
      <c r="M23" s="96"/>
      <c r="N23" s="96"/>
      <c r="O23" s="96"/>
      <c r="P23" s="96"/>
      <c r="Q23" s="96"/>
      <c r="R23" s="97"/>
    </row>
    <row r="24" spans="2:18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 s="6" customFormat="1" ht="7.5" customHeight="1">
      <c r="B25" s="23"/>
      <c r="C25" s="2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24"/>
      <c r="R25" s="25"/>
    </row>
    <row r="26" spans="2:18" s="6" customFormat="1" ht="15" customHeight="1">
      <c r="B26" s="23"/>
      <c r="C26" s="24"/>
      <c r="D26" s="98" t="s">
        <v>94</v>
      </c>
      <c r="E26" s="24"/>
      <c r="F26" s="24"/>
      <c r="G26" s="24"/>
      <c r="H26" s="24"/>
      <c r="I26" s="24"/>
      <c r="J26" s="24"/>
      <c r="K26" s="24"/>
      <c r="L26" s="24"/>
      <c r="M26" s="191">
        <f>$N$87</f>
        <v>0</v>
      </c>
      <c r="N26" s="191"/>
      <c r="O26" s="191"/>
      <c r="P26" s="191"/>
      <c r="Q26" s="24"/>
      <c r="R26" s="25"/>
    </row>
    <row r="27" spans="2:18" s="6" customFormat="1" ht="15" customHeight="1">
      <c r="B27" s="23"/>
      <c r="C27" s="24"/>
      <c r="D27" s="22" t="s">
        <v>85</v>
      </c>
      <c r="E27" s="24"/>
      <c r="F27" s="24"/>
      <c r="G27" s="24"/>
      <c r="H27" s="24"/>
      <c r="I27" s="24"/>
      <c r="J27" s="24"/>
      <c r="K27" s="24"/>
      <c r="L27" s="24"/>
      <c r="M27" s="191">
        <f>$N$99</f>
        <v>0</v>
      </c>
      <c r="N27" s="191"/>
      <c r="O27" s="191"/>
      <c r="P27" s="191"/>
      <c r="Q27" s="24"/>
      <c r="R27" s="25"/>
    </row>
    <row r="28" spans="2:18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2:18" s="6" customFormat="1" ht="26.25" customHeight="1">
      <c r="B29" s="23"/>
      <c r="C29" s="24"/>
      <c r="D29" s="99" t="s">
        <v>40</v>
      </c>
      <c r="E29" s="24"/>
      <c r="F29" s="24"/>
      <c r="G29" s="24"/>
      <c r="H29" s="24"/>
      <c r="I29" s="24"/>
      <c r="J29" s="24"/>
      <c r="K29" s="24"/>
      <c r="L29" s="24"/>
      <c r="M29" s="211">
        <f>ROUND($M$26+$M$27,2)</f>
        <v>0</v>
      </c>
      <c r="N29" s="211"/>
      <c r="O29" s="211"/>
      <c r="P29" s="211"/>
      <c r="Q29" s="24"/>
      <c r="R29" s="25"/>
    </row>
    <row r="30" spans="2:18" s="6" customFormat="1" ht="7.5" customHeight="1">
      <c r="B30" s="23"/>
      <c r="C30" s="2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4"/>
      <c r="R30" s="25"/>
    </row>
    <row r="31" spans="2:18" s="6" customFormat="1" ht="15" customHeight="1">
      <c r="B31" s="23"/>
      <c r="C31" s="24"/>
      <c r="D31" s="29" t="s">
        <v>41</v>
      </c>
      <c r="E31" s="29" t="s">
        <v>42</v>
      </c>
      <c r="F31" s="100">
        <v>0.21</v>
      </c>
      <c r="G31" s="101" t="s">
        <v>43</v>
      </c>
      <c r="H31" s="210">
        <f>(SUM($BE$99:$BE$106)+SUM($BE$123:$BE$236))</f>
        <v>0</v>
      </c>
      <c r="I31" s="210"/>
      <c r="J31" s="210"/>
      <c r="K31" s="24"/>
      <c r="L31" s="24"/>
      <c r="M31" s="210">
        <f>ROUND((SUM($BE$99:$BE$106)+SUM($BE$123:$BE$236)),2)*$F$31</f>
        <v>0</v>
      </c>
      <c r="N31" s="210"/>
      <c r="O31" s="210"/>
      <c r="P31" s="210"/>
      <c r="Q31" s="24"/>
      <c r="R31" s="25"/>
    </row>
    <row r="32" spans="2:18" s="6" customFormat="1" ht="15" customHeight="1">
      <c r="B32" s="23"/>
      <c r="C32" s="24"/>
      <c r="D32" s="24"/>
      <c r="E32" s="29" t="s">
        <v>44</v>
      </c>
      <c r="F32" s="100">
        <v>0.15</v>
      </c>
      <c r="G32" s="101" t="s">
        <v>43</v>
      </c>
      <c r="H32" s="210">
        <f>(SUM($BF$99:$BF$106)+SUM($BF$123:$BF$236))</f>
        <v>0</v>
      </c>
      <c r="I32" s="210"/>
      <c r="J32" s="210"/>
      <c r="K32" s="24"/>
      <c r="L32" s="24"/>
      <c r="M32" s="210">
        <f>ROUND((SUM($BF$99:$BF$106)+SUM($BF$123:$BF$236)),2)*$F$32</f>
        <v>0</v>
      </c>
      <c r="N32" s="210"/>
      <c r="O32" s="210"/>
      <c r="P32" s="210"/>
      <c r="Q32" s="24"/>
      <c r="R32" s="25"/>
    </row>
    <row r="33" spans="2:18" s="6" customFormat="1" ht="15" customHeight="1" hidden="1">
      <c r="B33" s="23"/>
      <c r="C33" s="24"/>
      <c r="D33" s="24"/>
      <c r="E33" s="29" t="s">
        <v>45</v>
      </c>
      <c r="F33" s="100">
        <v>0.21</v>
      </c>
      <c r="G33" s="101" t="s">
        <v>43</v>
      </c>
      <c r="H33" s="210">
        <f>(SUM($BG$99:$BG$106)+SUM($BG$123:$BG$236))</f>
        <v>0</v>
      </c>
      <c r="I33" s="210"/>
      <c r="J33" s="210"/>
      <c r="K33" s="24"/>
      <c r="L33" s="24"/>
      <c r="M33" s="210">
        <v>0</v>
      </c>
      <c r="N33" s="210"/>
      <c r="O33" s="210"/>
      <c r="P33" s="210"/>
      <c r="Q33" s="24"/>
      <c r="R33" s="25"/>
    </row>
    <row r="34" spans="2:18" s="6" customFormat="1" ht="15" customHeight="1" hidden="1">
      <c r="B34" s="23"/>
      <c r="C34" s="24"/>
      <c r="D34" s="24"/>
      <c r="E34" s="29" t="s">
        <v>46</v>
      </c>
      <c r="F34" s="100">
        <v>0.15</v>
      </c>
      <c r="G34" s="101" t="s">
        <v>43</v>
      </c>
      <c r="H34" s="210">
        <f>(SUM($BH$99:$BH$106)+SUM($BH$123:$BH$236))</f>
        <v>0</v>
      </c>
      <c r="I34" s="210"/>
      <c r="J34" s="210"/>
      <c r="K34" s="24"/>
      <c r="L34" s="24"/>
      <c r="M34" s="210">
        <v>0</v>
      </c>
      <c r="N34" s="210"/>
      <c r="O34" s="210"/>
      <c r="P34" s="210"/>
      <c r="Q34" s="24"/>
      <c r="R34" s="25"/>
    </row>
    <row r="35" spans="2:18" s="6" customFormat="1" ht="15" customHeight="1" hidden="1">
      <c r="B35" s="23"/>
      <c r="C35" s="24"/>
      <c r="D35" s="24"/>
      <c r="E35" s="29" t="s">
        <v>47</v>
      </c>
      <c r="F35" s="100">
        <v>0</v>
      </c>
      <c r="G35" s="101" t="s">
        <v>43</v>
      </c>
      <c r="H35" s="210">
        <f>(SUM($BI$99:$BI$106)+SUM($BI$123:$BI$236))</f>
        <v>0</v>
      </c>
      <c r="I35" s="210"/>
      <c r="J35" s="210"/>
      <c r="K35" s="24"/>
      <c r="L35" s="24"/>
      <c r="M35" s="210">
        <v>0</v>
      </c>
      <c r="N35" s="210"/>
      <c r="O35" s="210"/>
      <c r="P35" s="210"/>
      <c r="Q35" s="24"/>
      <c r="R35" s="25"/>
    </row>
    <row r="36" spans="2:18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2:18" s="6" customFormat="1" ht="26.25" customHeight="1">
      <c r="B37" s="23"/>
      <c r="C37" s="32"/>
      <c r="D37" s="33" t="s">
        <v>48</v>
      </c>
      <c r="E37" s="34"/>
      <c r="F37" s="34"/>
      <c r="G37" s="102" t="s">
        <v>49</v>
      </c>
      <c r="H37" s="35" t="s">
        <v>50</v>
      </c>
      <c r="I37" s="34"/>
      <c r="J37" s="34"/>
      <c r="K37" s="34"/>
      <c r="L37" s="182">
        <f>SUM($M$29:$M$35)</f>
        <v>0</v>
      </c>
      <c r="M37" s="182"/>
      <c r="N37" s="182"/>
      <c r="O37" s="182"/>
      <c r="P37" s="182"/>
      <c r="Q37" s="32"/>
      <c r="R37" s="25"/>
    </row>
    <row r="38" spans="2:18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1" customFormat="1" ht="14.25" customHeight="1">
      <c r="B40" s="1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1"/>
    </row>
    <row r="41" spans="2:18" s="1" customFormat="1" ht="14.25" customHeight="1">
      <c r="B41" s="1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1"/>
    </row>
    <row r="42" spans="2:18" s="1" customFormat="1" ht="14.25" customHeight="1">
      <c r="B42" s="10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1"/>
    </row>
    <row r="43" spans="2:18" s="1" customFormat="1" ht="14.25" customHeight="1"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1"/>
    </row>
    <row r="44" spans="2:18" s="1" customFormat="1" ht="14.25" customHeight="1">
      <c r="B44" s="1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1"/>
    </row>
    <row r="45" spans="2:18" s="1" customFormat="1" ht="14.25" customHeight="1">
      <c r="B45" s="1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1"/>
    </row>
    <row r="46" spans="2:18" s="1" customFormat="1" ht="14.25" customHeight="1">
      <c r="B46" s="10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1"/>
    </row>
    <row r="47" spans="2:18" s="1" customFormat="1" ht="14.25" customHeight="1">
      <c r="B47" s="1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1"/>
    </row>
    <row r="48" spans="2:18" s="1" customFormat="1" ht="14.25" customHeight="1">
      <c r="B48" s="1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1"/>
    </row>
    <row r="49" spans="2:18" s="1" customFormat="1" ht="14.25" customHeight="1"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1"/>
    </row>
    <row r="50" spans="2:18" s="6" customFormat="1" ht="15.75" customHeight="1">
      <c r="B50" s="23"/>
      <c r="C50" s="24"/>
      <c r="D50" s="36" t="s">
        <v>51</v>
      </c>
      <c r="E50" s="37"/>
      <c r="F50" s="37"/>
      <c r="G50" s="37"/>
      <c r="H50" s="38"/>
      <c r="I50" s="24"/>
      <c r="J50" s="36" t="s">
        <v>52</v>
      </c>
      <c r="K50" s="37"/>
      <c r="L50" s="37"/>
      <c r="M50" s="37"/>
      <c r="N50" s="37"/>
      <c r="O50" s="37"/>
      <c r="P50" s="38"/>
      <c r="Q50" s="24"/>
      <c r="R50" s="25"/>
    </row>
    <row r="51" spans="2:18" s="1" customFormat="1" ht="14.25" customHeight="1">
      <c r="B51" s="10"/>
      <c r="C51" s="14"/>
      <c r="D51" s="39"/>
      <c r="E51" s="14"/>
      <c r="F51" s="14"/>
      <c r="G51" s="14"/>
      <c r="H51" s="40"/>
      <c r="I51" s="14"/>
      <c r="J51" s="39"/>
      <c r="K51" s="14"/>
      <c r="L51" s="14"/>
      <c r="M51" s="14"/>
      <c r="N51" s="14"/>
      <c r="O51" s="14"/>
      <c r="P51" s="40"/>
      <c r="Q51" s="14"/>
      <c r="R51" s="11"/>
    </row>
    <row r="52" spans="2:18" s="1" customFormat="1" ht="14.25" customHeight="1">
      <c r="B52" s="10"/>
      <c r="C52" s="14"/>
      <c r="D52" s="39"/>
      <c r="E52" s="14"/>
      <c r="F52" s="14"/>
      <c r="G52" s="14"/>
      <c r="H52" s="40"/>
      <c r="I52" s="14"/>
      <c r="J52" s="39"/>
      <c r="K52" s="14"/>
      <c r="L52" s="14"/>
      <c r="M52" s="14"/>
      <c r="N52" s="14"/>
      <c r="O52" s="14"/>
      <c r="P52" s="40"/>
      <c r="Q52" s="14"/>
      <c r="R52" s="11"/>
    </row>
    <row r="53" spans="2:18" s="1" customFormat="1" ht="14.25" customHeight="1">
      <c r="B53" s="10"/>
      <c r="C53" s="14"/>
      <c r="D53" s="39"/>
      <c r="E53" s="14"/>
      <c r="F53" s="14"/>
      <c r="G53" s="14"/>
      <c r="H53" s="40"/>
      <c r="I53" s="14"/>
      <c r="J53" s="39"/>
      <c r="K53" s="14"/>
      <c r="L53" s="14"/>
      <c r="M53" s="14"/>
      <c r="N53" s="14"/>
      <c r="O53" s="14"/>
      <c r="P53" s="40"/>
      <c r="Q53" s="14"/>
      <c r="R53" s="11"/>
    </row>
    <row r="54" spans="2:18" s="1" customFormat="1" ht="14.25" customHeight="1">
      <c r="B54" s="10"/>
      <c r="C54" s="14"/>
      <c r="D54" s="39"/>
      <c r="E54" s="14"/>
      <c r="F54" s="14"/>
      <c r="G54" s="14"/>
      <c r="H54" s="40"/>
      <c r="I54" s="14"/>
      <c r="J54" s="39"/>
      <c r="K54" s="14"/>
      <c r="L54" s="14"/>
      <c r="M54" s="14"/>
      <c r="N54" s="14"/>
      <c r="O54" s="14"/>
      <c r="P54" s="40"/>
      <c r="Q54" s="14"/>
      <c r="R54" s="11"/>
    </row>
    <row r="55" spans="2:18" s="1" customFormat="1" ht="14.25" customHeight="1">
      <c r="B55" s="10"/>
      <c r="C55" s="14"/>
      <c r="D55" s="39"/>
      <c r="E55" s="14"/>
      <c r="F55" s="14"/>
      <c r="G55" s="14"/>
      <c r="H55" s="40"/>
      <c r="I55" s="14"/>
      <c r="J55" s="39"/>
      <c r="K55" s="14"/>
      <c r="L55" s="14"/>
      <c r="M55" s="14"/>
      <c r="N55" s="14"/>
      <c r="O55" s="14"/>
      <c r="P55" s="40"/>
      <c r="Q55" s="14"/>
      <c r="R55" s="11"/>
    </row>
    <row r="56" spans="2:18" s="1" customFormat="1" ht="14.25" customHeight="1">
      <c r="B56" s="10"/>
      <c r="C56" s="14"/>
      <c r="D56" s="39"/>
      <c r="E56" s="14"/>
      <c r="F56" s="14"/>
      <c r="G56" s="14"/>
      <c r="H56" s="40"/>
      <c r="I56" s="14"/>
      <c r="J56" s="39"/>
      <c r="K56" s="14"/>
      <c r="L56" s="14"/>
      <c r="M56" s="14"/>
      <c r="N56" s="14"/>
      <c r="O56" s="14"/>
      <c r="P56" s="40"/>
      <c r="Q56" s="14"/>
      <c r="R56" s="11"/>
    </row>
    <row r="57" spans="2:18" s="1" customFormat="1" ht="14.25" customHeight="1">
      <c r="B57" s="10"/>
      <c r="C57" s="14"/>
      <c r="D57" s="39"/>
      <c r="E57" s="14"/>
      <c r="F57" s="14"/>
      <c r="G57" s="14"/>
      <c r="H57" s="40"/>
      <c r="I57" s="14"/>
      <c r="J57" s="39"/>
      <c r="K57" s="14"/>
      <c r="L57" s="14"/>
      <c r="M57" s="14"/>
      <c r="N57" s="14"/>
      <c r="O57" s="14"/>
      <c r="P57" s="40"/>
      <c r="Q57" s="14"/>
      <c r="R57" s="11"/>
    </row>
    <row r="58" spans="2:18" s="1" customFormat="1" ht="14.25" customHeight="1">
      <c r="B58" s="10"/>
      <c r="C58" s="14"/>
      <c r="D58" s="39"/>
      <c r="E58" s="14"/>
      <c r="F58" s="14"/>
      <c r="G58" s="14"/>
      <c r="H58" s="40"/>
      <c r="I58" s="14"/>
      <c r="J58" s="39"/>
      <c r="K58" s="14"/>
      <c r="L58" s="14"/>
      <c r="M58" s="14"/>
      <c r="N58" s="14"/>
      <c r="O58" s="14"/>
      <c r="P58" s="40"/>
      <c r="Q58" s="14"/>
      <c r="R58" s="11"/>
    </row>
    <row r="59" spans="2:18" s="6" customFormat="1" ht="15.75" customHeight="1">
      <c r="B59" s="23"/>
      <c r="C59" s="24"/>
      <c r="D59" s="41" t="s">
        <v>53</v>
      </c>
      <c r="E59" s="42"/>
      <c r="F59" s="42"/>
      <c r="G59" s="43" t="s">
        <v>54</v>
      </c>
      <c r="H59" s="44"/>
      <c r="I59" s="24"/>
      <c r="J59" s="41" t="s">
        <v>53</v>
      </c>
      <c r="K59" s="42"/>
      <c r="L59" s="42"/>
      <c r="M59" s="42"/>
      <c r="N59" s="43" t="s">
        <v>54</v>
      </c>
      <c r="O59" s="42"/>
      <c r="P59" s="44"/>
      <c r="Q59" s="24"/>
      <c r="R59" s="25"/>
    </row>
    <row r="60" spans="2:18" s="1" customFormat="1" ht="14.25" customHeight="1">
      <c r="B60" s="10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1"/>
    </row>
    <row r="61" spans="2:18" s="6" customFormat="1" ht="15.75" customHeight="1">
      <c r="B61" s="23"/>
      <c r="C61" s="24"/>
      <c r="D61" s="36" t="s">
        <v>55</v>
      </c>
      <c r="E61" s="37"/>
      <c r="F61" s="37"/>
      <c r="G61" s="37"/>
      <c r="H61" s="38"/>
      <c r="I61" s="24"/>
      <c r="J61" s="36" t="s">
        <v>56</v>
      </c>
      <c r="K61" s="37"/>
      <c r="L61" s="37"/>
      <c r="M61" s="37"/>
      <c r="N61" s="37"/>
      <c r="O61" s="37"/>
      <c r="P61" s="38"/>
      <c r="Q61" s="24"/>
      <c r="R61" s="25"/>
    </row>
    <row r="62" spans="2:18" s="1" customFormat="1" ht="14.25" customHeight="1">
      <c r="B62" s="10"/>
      <c r="C62" s="14"/>
      <c r="D62" s="39"/>
      <c r="E62" s="14"/>
      <c r="F62" s="14"/>
      <c r="G62" s="14"/>
      <c r="H62" s="40"/>
      <c r="I62" s="14"/>
      <c r="J62" s="39"/>
      <c r="K62" s="14"/>
      <c r="L62" s="14"/>
      <c r="M62" s="14"/>
      <c r="N62" s="14"/>
      <c r="O62" s="14"/>
      <c r="P62" s="40"/>
      <c r="Q62" s="14"/>
      <c r="R62" s="11"/>
    </row>
    <row r="63" spans="2:18" s="1" customFormat="1" ht="14.25" customHeight="1">
      <c r="B63" s="10"/>
      <c r="C63" s="14"/>
      <c r="D63" s="39"/>
      <c r="E63" s="14"/>
      <c r="F63" s="14"/>
      <c r="G63" s="14"/>
      <c r="H63" s="40"/>
      <c r="I63" s="14"/>
      <c r="J63" s="39"/>
      <c r="K63" s="14"/>
      <c r="L63" s="14"/>
      <c r="M63" s="14"/>
      <c r="N63" s="14"/>
      <c r="O63" s="14"/>
      <c r="P63" s="40"/>
      <c r="Q63" s="14"/>
      <c r="R63" s="11"/>
    </row>
    <row r="64" spans="2:18" s="1" customFormat="1" ht="14.25" customHeight="1">
      <c r="B64" s="10"/>
      <c r="C64" s="14"/>
      <c r="D64" s="39"/>
      <c r="E64" s="14"/>
      <c r="F64" s="14"/>
      <c r="G64" s="14"/>
      <c r="H64" s="40"/>
      <c r="I64" s="14"/>
      <c r="J64" s="39"/>
      <c r="K64" s="14"/>
      <c r="L64" s="14"/>
      <c r="M64" s="14"/>
      <c r="N64" s="14"/>
      <c r="O64" s="14"/>
      <c r="P64" s="40"/>
      <c r="Q64" s="14"/>
      <c r="R64" s="11"/>
    </row>
    <row r="65" spans="2:18" s="1" customFormat="1" ht="14.25" customHeight="1">
      <c r="B65" s="10"/>
      <c r="C65" s="14"/>
      <c r="D65" s="39"/>
      <c r="E65" s="14"/>
      <c r="F65" s="14"/>
      <c r="G65" s="14"/>
      <c r="H65" s="40"/>
      <c r="I65" s="14"/>
      <c r="J65" s="39"/>
      <c r="K65" s="14"/>
      <c r="L65" s="14"/>
      <c r="M65" s="14"/>
      <c r="N65" s="14"/>
      <c r="O65" s="14"/>
      <c r="P65" s="40"/>
      <c r="Q65" s="14"/>
      <c r="R65" s="11"/>
    </row>
    <row r="66" spans="2:18" s="1" customFormat="1" ht="14.25" customHeight="1">
      <c r="B66" s="10"/>
      <c r="C66" s="14"/>
      <c r="D66" s="39"/>
      <c r="E66" s="14"/>
      <c r="F66" s="14"/>
      <c r="G66" s="14"/>
      <c r="H66" s="40"/>
      <c r="I66" s="14"/>
      <c r="J66" s="39"/>
      <c r="K66" s="14"/>
      <c r="L66" s="14"/>
      <c r="M66" s="14"/>
      <c r="N66" s="14"/>
      <c r="O66" s="14"/>
      <c r="P66" s="40"/>
      <c r="Q66" s="14"/>
      <c r="R66" s="11"/>
    </row>
    <row r="67" spans="2:18" s="1" customFormat="1" ht="14.25" customHeight="1">
      <c r="B67" s="10"/>
      <c r="C67" s="14"/>
      <c r="D67" s="39"/>
      <c r="E67" s="14"/>
      <c r="F67" s="14"/>
      <c r="G67" s="14"/>
      <c r="H67" s="40"/>
      <c r="I67" s="14"/>
      <c r="J67" s="39"/>
      <c r="K67" s="14"/>
      <c r="L67" s="14"/>
      <c r="M67" s="14"/>
      <c r="N67" s="14"/>
      <c r="O67" s="14"/>
      <c r="P67" s="40"/>
      <c r="Q67" s="14"/>
      <c r="R67" s="11"/>
    </row>
    <row r="68" spans="2:18" s="1" customFormat="1" ht="14.25" customHeight="1">
      <c r="B68" s="10"/>
      <c r="C68" s="14"/>
      <c r="D68" s="39"/>
      <c r="E68" s="14"/>
      <c r="F68" s="14"/>
      <c r="G68" s="14"/>
      <c r="H68" s="40"/>
      <c r="I68" s="14"/>
      <c r="J68" s="39"/>
      <c r="K68" s="14"/>
      <c r="L68" s="14"/>
      <c r="M68" s="14"/>
      <c r="N68" s="14"/>
      <c r="O68" s="14"/>
      <c r="P68" s="40"/>
      <c r="Q68" s="14"/>
      <c r="R68" s="11"/>
    </row>
    <row r="69" spans="2:18" s="1" customFormat="1" ht="14.25" customHeight="1">
      <c r="B69" s="10"/>
      <c r="C69" s="14"/>
      <c r="D69" s="39"/>
      <c r="E69" s="14"/>
      <c r="F69" s="14"/>
      <c r="G69" s="14"/>
      <c r="H69" s="40"/>
      <c r="I69" s="14"/>
      <c r="J69" s="39"/>
      <c r="K69" s="14"/>
      <c r="L69" s="14"/>
      <c r="M69" s="14"/>
      <c r="N69" s="14"/>
      <c r="O69" s="14"/>
      <c r="P69" s="40"/>
      <c r="Q69" s="14"/>
      <c r="R69" s="11"/>
    </row>
    <row r="70" spans="2:18" s="6" customFormat="1" ht="15.75" customHeight="1">
      <c r="B70" s="23"/>
      <c r="C70" s="24"/>
      <c r="D70" s="41" t="s">
        <v>53</v>
      </c>
      <c r="E70" s="42"/>
      <c r="F70" s="42"/>
      <c r="G70" s="43" t="s">
        <v>54</v>
      </c>
      <c r="H70" s="44"/>
      <c r="I70" s="24"/>
      <c r="J70" s="41" t="s">
        <v>53</v>
      </c>
      <c r="K70" s="42"/>
      <c r="L70" s="42"/>
      <c r="M70" s="42"/>
      <c r="N70" s="43" t="s">
        <v>54</v>
      </c>
      <c r="O70" s="42"/>
      <c r="P70" s="44"/>
      <c r="Q70" s="24"/>
      <c r="R70" s="25"/>
    </row>
    <row r="71" spans="2:18" s="6" customFormat="1" ht="1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5" spans="2:18" s="6" customFormat="1" ht="7.5" customHeight="1">
      <c r="B75" s="103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5"/>
    </row>
    <row r="76" spans="2:21" s="6" customFormat="1" ht="37.5" customHeight="1">
      <c r="B76" s="23"/>
      <c r="C76" s="183" t="s">
        <v>95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7.5" customHeight="1">
      <c r="B78" s="23"/>
      <c r="C78" s="56" t="s">
        <v>17</v>
      </c>
      <c r="D78" s="24"/>
      <c r="E78" s="24"/>
      <c r="F78" s="173" t="str">
        <f>$F$6</f>
        <v>Dačice, Komerční banka - oprava fasády</v>
      </c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24"/>
      <c r="R78" s="25"/>
      <c r="T78" s="24"/>
      <c r="U78" s="24"/>
    </row>
    <row r="79" spans="2:21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5"/>
      <c r="T79" s="24"/>
      <c r="U79" s="24"/>
    </row>
    <row r="80" spans="2:21" s="6" customFormat="1" ht="18.75" customHeight="1">
      <c r="B80" s="23"/>
      <c r="C80" s="17" t="s">
        <v>23</v>
      </c>
      <c r="D80" s="24"/>
      <c r="E80" s="24"/>
      <c r="F80" s="18" t="str">
        <f>$F$8</f>
        <v> </v>
      </c>
      <c r="G80" s="24"/>
      <c r="H80" s="24"/>
      <c r="I80" s="24"/>
      <c r="J80" s="24"/>
      <c r="K80" s="17" t="s">
        <v>25</v>
      </c>
      <c r="L80" s="24"/>
      <c r="M80" s="205" t="str">
        <f>IF($O$8="","",$O$8)</f>
        <v>Vyplň údaj</v>
      </c>
      <c r="N80" s="205"/>
      <c r="O80" s="205"/>
      <c r="P80" s="205"/>
      <c r="Q80" s="24"/>
      <c r="R80" s="25"/>
      <c r="T80" s="24"/>
      <c r="U80" s="24"/>
    </row>
    <row r="81" spans="2:21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5"/>
      <c r="T81" s="24"/>
      <c r="U81" s="24"/>
    </row>
    <row r="82" spans="2:21" s="6" customFormat="1" ht="15.75" customHeight="1">
      <c r="B82" s="23"/>
      <c r="C82" s="17" t="s">
        <v>29</v>
      </c>
      <c r="D82" s="24"/>
      <c r="E82" s="24"/>
      <c r="F82" s="18" t="str">
        <f>$E$11</f>
        <v> </v>
      </c>
      <c r="G82" s="24"/>
      <c r="H82" s="24"/>
      <c r="I82" s="24"/>
      <c r="J82" s="24"/>
      <c r="K82" s="17" t="s">
        <v>33</v>
      </c>
      <c r="L82" s="24"/>
      <c r="M82" s="174" t="str">
        <f>$E$17</f>
        <v> </v>
      </c>
      <c r="N82" s="174"/>
      <c r="O82" s="174"/>
      <c r="P82" s="174"/>
      <c r="Q82" s="174"/>
      <c r="R82" s="25"/>
      <c r="T82" s="24"/>
      <c r="U82" s="24"/>
    </row>
    <row r="83" spans="2:21" s="6" customFormat="1" ht="15" customHeight="1">
      <c r="B83" s="23"/>
      <c r="C83" s="17" t="s">
        <v>32</v>
      </c>
      <c r="D83" s="24"/>
      <c r="E83" s="24"/>
      <c r="F83" s="18" t="str">
        <f>IF($E$14="","",$E$14)</f>
        <v>Vyplň údaj</v>
      </c>
      <c r="G83" s="24"/>
      <c r="H83" s="24"/>
      <c r="I83" s="24"/>
      <c r="J83" s="24"/>
      <c r="K83" s="17" t="s">
        <v>35</v>
      </c>
      <c r="L83" s="24"/>
      <c r="M83" s="174" t="str">
        <f>$E$20</f>
        <v>Sh</v>
      </c>
      <c r="N83" s="174"/>
      <c r="O83" s="174"/>
      <c r="P83" s="174"/>
      <c r="Q83" s="174"/>
      <c r="R83" s="25"/>
      <c r="T83" s="24"/>
      <c r="U83" s="24"/>
    </row>
    <row r="84" spans="2:21" s="6" customFormat="1" ht="11.25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5"/>
      <c r="T84" s="24"/>
      <c r="U84" s="24"/>
    </row>
    <row r="85" spans="2:21" s="6" customFormat="1" ht="30" customHeight="1">
      <c r="B85" s="23"/>
      <c r="C85" s="209" t="s">
        <v>96</v>
      </c>
      <c r="D85" s="209"/>
      <c r="E85" s="209"/>
      <c r="F85" s="209"/>
      <c r="G85" s="209"/>
      <c r="H85" s="32"/>
      <c r="I85" s="32"/>
      <c r="J85" s="32"/>
      <c r="K85" s="32"/>
      <c r="L85" s="32"/>
      <c r="M85" s="32"/>
      <c r="N85" s="209" t="s">
        <v>97</v>
      </c>
      <c r="O85" s="209"/>
      <c r="P85" s="209"/>
      <c r="Q85" s="209"/>
      <c r="R85" s="25"/>
      <c r="T85" s="24"/>
      <c r="U85" s="24"/>
    </row>
    <row r="86" spans="2:21" s="6" customFormat="1" ht="11.25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5"/>
      <c r="T86" s="24"/>
      <c r="U86" s="24"/>
    </row>
    <row r="87" spans="2:47" s="6" customFormat="1" ht="30" customHeight="1">
      <c r="B87" s="23"/>
      <c r="C87" s="69" t="s">
        <v>98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170">
        <f>$N$123</f>
        <v>0</v>
      </c>
      <c r="O87" s="170"/>
      <c r="P87" s="170"/>
      <c r="Q87" s="170"/>
      <c r="R87" s="25"/>
      <c r="T87" s="24"/>
      <c r="U87" s="24"/>
      <c r="AU87" s="6" t="s">
        <v>99</v>
      </c>
    </row>
    <row r="88" spans="2:21" s="106" customFormat="1" ht="25.5" customHeight="1">
      <c r="B88" s="107"/>
      <c r="C88" s="108"/>
      <c r="D88" s="108" t="s">
        <v>100</v>
      </c>
      <c r="E88" s="108"/>
      <c r="F88" s="108"/>
      <c r="G88" s="108"/>
      <c r="H88" s="108"/>
      <c r="I88" s="108"/>
      <c r="J88" s="108"/>
      <c r="K88" s="108"/>
      <c r="L88" s="108"/>
      <c r="M88" s="108"/>
      <c r="N88" s="208">
        <f>$N$124</f>
        <v>0</v>
      </c>
      <c r="O88" s="208"/>
      <c r="P88" s="208"/>
      <c r="Q88" s="208"/>
      <c r="R88" s="109"/>
      <c r="T88" s="108"/>
      <c r="U88" s="108"/>
    </row>
    <row r="89" spans="2:21" s="110" customFormat="1" ht="21" customHeight="1">
      <c r="B89" s="111"/>
      <c r="C89" s="82"/>
      <c r="D89" s="82" t="s">
        <v>101</v>
      </c>
      <c r="E89" s="82"/>
      <c r="F89" s="82"/>
      <c r="G89" s="82"/>
      <c r="H89" s="82"/>
      <c r="I89" s="82"/>
      <c r="J89" s="82"/>
      <c r="K89" s="82"/>
      <c r="L89" s="82"/>
      <c r="M89" s="82"/>
      <c r="N89" s="169">
        <f>$N$125</f>
        <v>0</v>
      </c>
      <c r="O89" s="169"/>
      <c r="P89" s="169"/>
      <c r="Q89" s="169"/>
      <c r="R89" s="112"/>
      <c r="T89" s="82"/>
      <c r="U89" s="82"/>
    </row>
    <row r="90" spans="2:21" s="110" customFormat="1" ht="21" customHeight="1">
      <c r="B90" s="111"/>
      <c r="C90" s="82"/>
      <c r="D90" s="82" t="s">
        <v>102</v>
      </c>
      <c r="E90" s="82"/>
      <c r="F90" s="82"/>
      <c r="G90" s="82"/>
      <c r="H90" s="82"/>
      <c r="I90" s="82"/>
      <c r="J90" s="82"/>
      <c r="K90" s="82"/>
      <c r="L90" s="82"/>
      <c r="M90" s="82"/>
      <c r="N90" s="169">
        <f>$N$128</f>
        <v>0</v>
      </c>
      <c r="O90" s="169"/>
      <c r="P90" s="169"/>
      <c r="Q90" s="169"/>
      <c r="R90" s="112"/>
      <c r="T90" s="82"/>
      <c r="U90" s="82"/>
    </row>
    <row r="91" spans="2:21" s="110" customFormat="1" ht="21" customHeight="1">
      <c r="B91" s="111"/>
      <c r="C91" s="82"/>
      <c r="D91" s="82" t="s">
        <v>103</v>
      </c>
      <c r="E91" s="82"/>
      <c r="F91" s="82"/>
      <c r="G91" s="82"/>
      <c r="H91" s="82"/>
      <c r="I91" s="82"/>
      <c r="J91" s="82"/>
      <c r="K91" s="82"/>
      <c r="L91" s="82"/>
      <c r="M91" s="82"/>
      <c r="N91" s="169">
        <f>$N$177</f>
        <v>0</v>
      </c>
      <c r="O91" s="169"/>
      <c r="P91" s="169"/>
      <c r="Q91" s="169"/>
      <c r="R91" s="112"/>
      <c r="T91" s="82"/>
      <c r="U91" s="82"/>
    </row>
    <row r="92" spans="2:21" s="110" customFormat="1" ht="21" customHeight="1">
      <c r="B92" s="111"/>
      <c r="C92" s="82"/>
      <c r="D92" s="82" t="s">
        <v>104</v>
      </c>
      <c r="E92" s="82"/>
      <c r="F92" s="82"/>
      <c r="G92" s="82"/>
      <c r="H92" s="82"/>
      <c r="I92" s="82"/>
      <c r="J92" s="82"/>
      <c r="K92" s="82"/>
      <c r="L92" s="82"/>
      <c r="M92" s="82"/>
      <c r="N92" s="169">
        <f>$N$201</f>
        <v>0</v>
      </c>
      <c r="O92" s="169"/>
      <c r="P92" s="169"/>
      <c r="Q92" s="169"/>
      <c r="R92" s="112"/>
      <c r="T92" s="82"/>
      <c r="U92" s="82"/>
    </row>
    <row r="93" spans="2:21" s="110" customFormat="1" ht="21" customHeight="1">
      <c r="B93" s="111"/>
      <c r="C93" s="82"/>
      <c r="D93" s="82" t="s">
        <v>105</v>
      </c>
      <c r="E93" s="82"/>
      <c r="F93" s="82"/>
      <c r="G93" s="82"/>
      <c r="H93" s="82"/>
      <c r="I93" s="82"/>
      <c r="J93" s="82"/>
      <c r="K93" s="82"/>
      <c r="L93" s="82"/>
      <c r="M93" s="82"/>
      <c r="N93" s="169">
        <f>$N$209</f>
        <v>0</v>
      </c>
      <c r="O93" s="169"/>
      <c r="P93" s="169"/>
      <c r="Q93" s="169"/>
      <c r="R93" s="112"/>
      <c r="T93" s="82"/>
      <c r="U93" s="82"/>
    </row>
    <row r="94" spans="2:21" s="106" customFormat="1" ht="25.5" customHeight="1">
      <c r="B94" s="107"/>
      <c r="C94" s="108"/>
      <c r="D94" s="108" t="s">
        <v>106</v>
      </c>
      <c r="E94" s="108"/>
      <c r="F94" s="108"/>
      <c r="G94" s="108"/>
      <c r="H94" s="108"/>
      <c r="I94" s="108"/>
      <c r="J94" s="108"/>
      <c r="K94" s="108"/>
      <c r="L94" s="108"/>
      <c r="M94" s="108"/>
      <c r="N94" s="208">
        <f>$N$211</f>
        <v>0</v>
      </c>
      <c r="O94" s="208"/>
      <c r="P94" s="208"/>
      <c r="Q94" s="208"/>
      <c r="R94" s="109"/>
      <c r="T94" s="108"/>
      <c r="U94" s="108"/>
    </row>
    <row r="95" spans="2:21" s="110" customFormat="1" ht="21" customHeight="1">
      <c r="B95" s="111"/>
      <c r="C95" s="82"/>
      <c r="D95" s="82" t="s">
        <v>107</v>
      </c>
      <c r="E95" s="82"/>
      <c r="F95" s="82"/>
      <c r="G95" s="82"/>
      <c r="H95" s="82"/>
      <c r="I95" s="82"/>
      <c r="J95" s="82"/>
      <c r="K95" s="82"/>
      <c r="L95" s="82"/>
      <c r="M95" s="82"/>
      <c r="N95" s="169">
        <f>$N$212</f>
        <v>0</v>
      </c>
      <c r="O95" s="169"/>
      <c r="P95" s="169"/>
      <c r="Q95" s="169"/>
      <c r="R95" s="112"/>
      <c r="T95" s="82"/>
      <c r="U95" s="82"/>
    </row>
    <row r="96" spans="2:21" s="106" customFormat="1" ht="25.5" customHeight="1">
      <c r="B96" s="107"/>
      <c r="C96" s="108"/>
      <c r="D96" s="108" t="s">
        <v>108</v>
      </c>
      <c r="E96" s="108"/>
      <c r="F96" s="108"/>
      <c r="G96" s="108"/>
      <c r="H96" s="108"/>
      <c r="I96" s="108"/>
      <c r="J96" s="108"/>
      <c r="K96" s="108"/>
      <c r="L96" s="108"/>
      <c r="M96" s="108"/>
      <c r="N96" s="208">
        <f>$N$232</f>
        <v>0</v>
      </c>
      <c r="O96" s="208"/>
      <c r="P96" s="208"/>
      <c r="Q96" s="208"/>
      <c r="R96" s="109"/>
      <c r="T96" s="108"/>
      <c r="U96" s="108"/>
    </row>
    <row r="97" spans="2:21" s="110" customFormat="1" ht="21" customHeight="1">
      <c r="B97" s="111"/>
      <c r="C97" s="82"/>
      <c r="D97" s="82" t="s">
        <v>109</v>
      </c>
      <c r="E97" s="82"/>
      <c r="F97" s="82"/>
      <c r="G97" s="82"/>
      <c r="H97" s="82"/>
      <c r="I97" s="82"/>
      <c r="J97" s="82"/>
      <c r="K97" s="82"/>
      <c r="L97" s="82"/>
      <c r="M97" s="82"/>
      <c r="N97" s="169">
        <f>$N$233</f>
        <v>0</v>
      </c>
      <c r="O97" s="169"/>
      <c r="P97" s="169"/>
      <c r="Q97" s="169"/>
      <c r="R97" s="112"/>
      <c r="T97" s="82"/>
      <c r="U97" s="82"/>
    </row>
    <row r="98" spans="2:21" s="6" customFormat="1" ht="22.5" customHeight="1"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5"/>
      <c r="T98" s="24"/>
      <c r="U98" s="24"/>
    </row>
    <row r="99" spans="2:21" s="6" customFormat="1" ht="30" customHeight="1">
      <c r="B99" s="23"/>
      <c r="C99" s="69" t="s">
        <v>110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170">
        <f>ROUND($N$100+$N$101+$N$102+$N$103+$N$104+$N$105,2)</f>
        <v>0</v>
      </c>
      <c r="O99" s="170"/>
      <c r="P99" s="170"/>
      <c r="Q99" s="170"/>
      <c r="R99" s="25"/>
      <c r="T99" s="113"/>
      <c r="U99" s="114" t="s">
        <v>41</v>
      </c>
    </row>
    <row r="100" spans="2:62" s="6" customFormat="1" ht="18.75" customHeight="1">
      <c r="B100" s="23"/>
      <c r="C100" s="24"/>
      <c r="D100" s="167" t="s">
        <v>111</v>
      </c>
      <c r="E100" s="167"/>
      <c r="F100" s="167"/>
      <c r="G100" s="167"/>
      <c r="H100" s="167"/>
      <c r="I100" s="24"/>
      <c r="J100" s="24"/>
      <c r="K100" s="24"/>
      <c r="L100" s="24"/>
      <c r="M100" s="24"/>
      <c r="N100" s="168">
        <f>ROUND($N$87*$T$100,2)</f>
        <v>0</v>
      </c>
      <c r="O100" s="168"/>
      <c r="P100" s="168"/>
      <c r="Q100" s="168"/>
      <c r="R100" s="25"/>
      <c r="T100" s="115"/>
      <c r="U100" s="116" t="s">
        <v>42</v>
      </c>
      <c r="AY100" s="6" t="s">
        <v>112</v>
      </c>
      <c r="BE100" s="86">
        <f>IF($U$100="základní",$N$100,0)</f>
        <v>0</v>
      </c>
      <c r="BF100" s="86">
        <f>IF($U$100="snížená",$N$100,0)</f>
        <v>0</v>
      </c>
      <c r="BG100" s="86">
        <f>IF($U$100="zákl. přenesená",$N$100,0)</f>
        <v>0</v>
      </c>
      <c r="BH100" s="86">
        <f>IF($U$100="sníž. přenesená",$N$100,0)</f>
        <v>0</v>
      </c>
      <c r="BI100" s="86">
        <f>IF($U$100="nulová",$N$100,0)</f>
        <v>0</v>
      </c>
      <c r="BJ100" s="6" t="s">
        <v>22</v>
      </c>
    </row>
    <row r="101" spans="2:62" s="6" customFormat="1" ht="18.75" customHeight="1">
      <c r="B101" s="23"/>
      <c r="C101" s="24"/>
      <c r="D101" s="167" t="s">
        <v>113</v>
      </c>
      <c r="E101" s="167"/>
      <c r="F101" s="167"/>
      <c r="G101" s="167"/>
      <c r="H101" s="167"/>
      <c r="I101" s="24"/>
      <c r="J101" s="24"/>
      <c r="K101" s="24"/>
      <c r="L101" s="24"/>
      <c r="M101" s="24"/>
      <c r="N101" s="168">
        <f>ROUND($N$87*$T$101,2)</f>
        <v>0</v>
      </c>
      <c r="O101" s="168"/>
      <c r="P101" s="168"/>
      <c r="Q101" s="168"/>
      <c r="R101" s="25"/>
      <c r="T101" s="115"/>
      <c r="U101" s="116" t="s">
        <v>42</v>
      </c>
      <c r="AY101" s="6" t="s">
        <v>112</v>
      </c>
      <c r="BE101" s="86">
        <f>IF($U$101="základní",$N$101,0)</f>
        <v>0</v>
      </c>
      <c r="BF101" s="86">
        <f>IF($U$101="snížená",$N$101,0)</f>
        <v>0</v>
      </c>
      <c r="BG101" s="86">
        <f>IF($U$101="zákl. přenesená",$N$101,0)</f>
        <v>0</v>
      </c>
      <c r="BH101" s="86">
        <f>IF($U$101="sníž. přenesená",$N$101,0)</f>
        <v>0</v>
      </c>
      <c r="BI101" s="86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167" t="s">
        <v>114</v>
      </c>
      <c r="E102" s="167"/>
      <c r="F102" s="167"/>
      <c r="G102" s="167"/>
      <c r="H102" s="167"/>
      <c r="I102" s="24"/>
      <c r="J102" s="24"/>
      <c r="K102" s="24"/>
      <c r="L102" s="24"/>
      <c r="M102" s="24"/>
      <c r="N102" s="168">
        <f>ROUND($N$87*$T$102,2)</f>
        <v>0</v>
      </c>
      <c r="O102" s="168"/>
      <c r="P102" s="168"/>
      <c r="Q102" s="168"/>
      <c r="R102" s="25"/>
      <c r="T102" s="115"/>
      <c r="U102" s="116" t="s">
        <v>42</v>
      </c>
      <c r="AY102" s="6" t="s">
        <v>112</v>
      </c>
      <c r="BE102" s="86">
        <f>IF($U$102="základní",$N$102,0)</f>
        <v>0</v>
      </c>
      <c r="BF102" s="86">
        <f>IF($U$102="snížená",$N$102,0)</f>
        <v>0</v>
      </c>
      <c r="BG102" s="86">
        <f>IF($U$102="zákl. přenesená",$N$102,0)</f>
        <v>0</v>
      </c>
      <c r="BH102" s="86">
        <f>IF($U$102="sníž. přenesená",$N$102,0)</f>
        <v>0</v>
      </c>
      <c r="BI102" s="86">
        <f>IF($U$102="nulová",$N$102,0)</f>
        <v>0</v>
      </c>
      <c r="BJ102" s="6" t="s">
        <v>22</v>
      </c>
    </row>
    <row r="103" spans="2:62" s="6" customFormat="1" ht="18.75" customHeight="1">
      <c r="B103" s="23"/>
      <c r="C103" s="24"/>
      <c r="D103" s="167" t="s">
        <v>115</v>
      </c>
      <c r="E103" s="167"/>
      <c r="F103" s="167"/>
      <c r="G103" s="167"/>
      <c r="H103" s="167"/>
      <c r="I103" s="24"/>
      <c r="J103" s="24"/>
      <c r="K103" s="24"/>
      <c r="L103" s="24"/>
      <c r="M103" s="24"/>
      <c r="N103" s="168">
        <f>ROUND($N$87*$T$103,2)</f>
        <v>0</v>
      </c>
      <c r="O103" s="168"/>
      <c r="P103" s="168"/>
      <c r="Q103" s="168"/>
      <c r="R103" s="25"/>
      <c r="T103" s="115"/>
      <c r="U103" s="116" t="s">
        <v>42</v>
      </c>
      <c r="AY103" s="6" t="s">
        <v>112</v>
      </c>
      <c r="BE103" s="86">
        <f>IF($U$103="základní",$N$103,0)</f>
        <v>0</v>
      </c>
      <c r="BF103" s="86">
        <f>IF($U$103="snížená",$N$103,0)</f>
        <v>0</v>
      </c>
      <c r="BG103" s="86">
        <f>IF($U$103="zákl. přenesená",$N$103,0)</f>
        <v>0</v>
      </c>
      <c r="BH103" s="86">
        <f>IF($U$103="sníž. přenesená",$N$103,0)</f>
        <v>0</v>
      </c>
      <c r="BI103" s="86">
        <f>IF($U$103="nulová",$N$103,0)</f>
        <v>0</v>
      </c>
      <c r="BJ103" s="6" t="s">
        <v>22</v>
      </c>
    </row>
    <row r="104" spans="2:62" s="6" customFormat="1" ht="18.75" customHeight="1">
      <c r="B104" s="23"/>
      <c r="C104" s="24"/>
      <c r="D104" s="167" t="s">
        <v>116</v>
      </c>
      <c r="E104" s="167"/>
      <c r="F104" s="167"/>
      <c r="G104" s="167"/>
      <c r="H104" s="167"/>
      <c r="I104" s="24"/>
      <c r="J104" s="24"/>
      <c r="K104" s="24"/>
      <c r="L104" s="24"/>
      <c r="M104" s="24"/>
      <c r="N104" s="168">
        <f>ROUND($N$87*$T$104,2)</f>
        <v>0</v>
      </c>
      <c r="O104" s="168"/>
      <c r="P104" s="168"/>
      <c r="Q104" s="168"/>
      <c r="R104" s="25"/>
      <c r="T104" s="115"/>
      <c r="U104" s="116" t="s">
        <v>42</v>
      </c>
      <c r="AY104" s="6" t="s">
        <v>112</v>
      </c>
      <c r="BE104" s="86">
        <f>IF($U$104="základní",$N$104,0)</f>
        <v>0</v>
      </c>
      <c r="BF104" s="86">
        <f>IF($U$104="snížená",$N$104,0)</f>
        <v>0</v>
      </c>
      <c r="BG104" s="86">
        <f>IF($U$104="zákl. přenesená",$N$104,0)</f>
        <v>0</v>
      </c>
      <c r="BH104" s="86">
        <f>IF($U$104="sníž. přenesená",$N$104,0)</f>
        <v>0</v>
      </c>
      <c r="BI104" s="86">
        <f>IF($U$104="nulová",$N$104,0)</f>
        <v>0</v>
      </c>
      <c r="BJ104" s="6" t="s">
        <v>22</v>
      </c>
    </row>
    <row r="105" spans="2:62" s="6" customFormat="1" ht="18.75" customHeight="1">
      <c r="B105" s="23"/>
      <c r="C105" s="24"/>
      <c r="D105" s="82" t="s">
        <v>117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168">
        <f>ROUND($N$87*$T$105,2)</f>
        <v>0</v>
      </c>
      <c r="O105" s="168"/>
      <c r="P105" s="168"/>
      <c r="Q105" s="168"/>
      <c r="R105" s="25"/>
      <c r="T105" s="117"/>
      <c r="U105" s="118" t="s">
        <v>42</v>
      </c>
      <c r="AY105" s="6" t="s">
        <v>118</v>
      </c>
      <c r="BE105" s="86">
        <f>IF($U$105="základní",$N$105,0)</f>
        <v>0</v>
      </c>
      <c r="BF105" s="86">
        <f>IF($U$105="snížená",$N$105,0)</f>
        <v>0</v>
      </c>
      <c r="BG105" s="86">
        <f>IF($U$105="zákl. přenesená",$N$105,0)</f>
        <v>0</v>
      </c>
      <c r="BH105" s="86">
        <f>IF($U$105="sníž. přenesená",$N$105,0)</f>
        <v>0</v>
      </c>
      <c r="BI105" s="86">
        <f>IF($U$105="nulová",$N$105,0)</f>
        <v>0</v>
      </c>
      <c r="BJ105" s="6" t="s">
        <v>22</v>
      </c>
    </row>
    <row r="106" spans="2:21" s="6" customFormat="1" ht="14.25" customHeight="1"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5"/>
      <c r="T106" s="24"/>
      <c r="U106" s="24"/>
    </row>
    <row r="107" spans="2:21" s="6" customFormat="1" ht="30" customHeight="1">
      <c r="B107" s="23"/>
      <c r="C107" s="93" t="s">
        <v>90</v>
      </c>
      <c r="D107" s="32"/>
      <c r="E107" s="32"/>
      <c r="F107" s="32"/>
      <c r="G107" s="32"/>
      <c r="H107" s="32"/>
      <c r="I107" s="32"/>
      <c r="J107" s="32"/>
      <c r="K107" s="32"/>
      <c r="L107" s="166">
        <f>ROUND(SUM($N$87+$N$99),2)</f>
        <v>0</v>
      </c>
      <c r="M107" s="166"/>
      <c r="N107" s="166"/>
      <c r="O107" s="166"/>
      <c r="P107" s="166"/>
      <c r="Q107" s="166"/>
      <c r="R107" s="25"/>
      <c r="T107" s="24"/>
      <c r="U107" s="24"/>
    </row>
    <row r="108" spans="2:21" s="6" customFormat="1" ht="7.5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7"/>
      <c r="T108" s="24"/>
      <c r="U108" s="24"/>
    </row>
    <row r="112" spans="2:18" s="6" customFormat="1" ht="7.5" customHeight="1"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spans="2:18" s="6" customFormat="1" ht="37.5" customHeight="1">
      <c r="B113" s="23"/>
      <c r="C113" s="183" t="s">
        <v>119</v>
      </c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37.5" customHeight="1">
      <c r="B115" s="23"/>
      <c r="C115" s="56" t="s">
        <v>17</v>
      </c>
      <c r="D115" s="24"/>
      <c r="E115" s="24"/>
      <c r="F115" s="173" t="str">
        <f>$F$6</f>
        <v>Dačice, Komerční banka - oprava fasády</v>
      </c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24"/>
      <c r="R115" s="25"/>
    </row>
    <row r="116" spans="2:18" s="6" customFormat="1" ht="7.5" customHeight="1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5"/>
    </row>
    <row r="117" spans="2:18" s="6" customFormat="1" ht="18.75" customHeight="1">
      <c r="B117" s="23"/>
      <c r="C117" s="17" t="s">
        <v>23</v>
      </c>
      <c r="D117" s="24"/>
      <c r="E117" s="24"/>
      <c r="F117" s="18" t="str">
        <f>$F$8</f>
        <v> </v>
      </c>
      <c r="G117" s="24"/>
      <c r="H117" s="24"/>
      <c r="I117" s="24"/>
      <c r="J117" s="24"/>
      <c r="K117" s="17" t="s">
        <v>25</v>
      </c>
      <c r="L117" s="24"/>
      <c r="M117" s="205" t="str">
        <f>IF($O$8="","",$O$8)</f>
        <v>Vyplň údaj</v>
      </c>
      <c r="N117" s="205"/>
      <c r="O117" s="205"/>
      <c r="P117" s="205"/>
      <c r="Q117" s="24"/>
      <c r="R117" s="25"/>
    </row>
    <row r="118" spans="2:18" s="6" customFormat="1" ht="7.5" customHeight="1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5"/>
    </row>
    <row r="119" spans="2:18" s="6" customFormat="1" ht="15.75" customHeight="1">
      <c r="B119" s="23"/>
      <c r="C119" s="17" t="s">
        <v>29</v>
      </c>
      <c r="D119" s="24"/>
      <c r="E119" s="24"/>
      <c r="F119" s="18" t="str">
        <f>$E$11</f>
        <v> </v>
      </c>
      <c r="G119" s="24"/>
      <c r="H119" s="24"/>
      <c r="I119" s="24"/>
      <c r="J119" s="24"/>
      <c r="K119" s="17" t="s">
        <v>33</v>
      </c>
      <c r="L119" s="24"/>
      <c r="M119" s="174" t="str">
        <f>$E$17</f>
        <v> </v>
      </c>
      <c r="N119" s="174"/>
      <c r="O119" s="174"/>
      <c r="P119" s="174"/>
      <c r="Q119" s="174"/>
      <c r="R119" s="25"/>
    </row>
    <row r="120" spans="2:18" s="6" customFormat="1" ht="15" customHeight="1">
      <c r="B120" s="23"/>
      <c r="C120" s="17" t="s">
        <v>32</v>
      </c>
      <c r="D120" s="24"/>
      <c r="E120" s="24"/>
      <c r="F120" s="18" t="str">
        <f>IF($E$14="","",$E$14)</f>
        <v>Vyplň údaj</v>
      </c>
      <c r="G120" s="24"/>
      <c r="H120" s="24"/>
      <c r="I120" s="24"/>
      <c r="J120" s="24"/>
      <c r="K120" s="17" t="s">
        <v>35</v>
      </c>
      <c r="L120" s="24"/>
      <c r="M120" s="174" t="str">
        <f>$E$20</f>
        <v>Sh</v>
      </c>
      <c r="N120" s="174"/>
      <c r="O120" s="174"/>
      <c r="P120" s="174"/>
      <c r="Q120" s="174"/>
      <c r="R120" s="25"/>
    </row>
    <row r="121" spans="2:18" s="6" customFormat="1" ht="11.25" customHeight="1"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5"/>
    </row>
    <row r="122" spans="2:27" s="119" customFormat="1" ht="30" customHeight="1">
      <c r="B122" s="120"/>
      <c r="C122" s="121" t="s">
        <v>120</v>
      </c>
      <c r="D122" s="122" t="s">
        <v>121</v>
      </c>
      <c r="E122" s="122" t="s">
        <v>59</v>
      </c>
      <c r="F122" s="206" t="s">
        <v>122</v>
      </c>
      <c r="G122" s="206"/>
      <c r="H122" s="206"/>
      <c r="I122" s="206"/>
      <c r="J122" s="122" t="s">
        <v>123</v>
      </c>
      <c r="K122" s="122" t="s">
        <v>124</v>
      </c>
      <c r="L122" s="206" t="s">
        <v>125</v>
      </c>
      <c r="M122" s="206"/>
      <c r="N122" s="207" t="s">
        <v>126</v>
      </c>
      <c r="O122" s="207"/>
      <c r="P122" s="207"/>
      <c r="Q122" s="207"/>
      <c r="R122" s="123"/>
      <c r="T122" s="64" t="s">
        <v>127</v>
      </c>
      <c r="U122" s="65" t="s">
        <v>41</v>
      </c>
      <c r="V122" s="65" t="s">
        <v>128</v>
      </c>
      <c r="W122" s="65" t="s">
        <v>129</v>
      </c>
      <c r="X122" s="65" t="s">
        <v>130</v>
      </c>
      <c r="Y122" s="65" t="s">
        <v>131</v>
      </c>
      <c r="Z122" s="65" t="s">
        <v>132</v>
      </c>
      <c r="AA122" s="66" t="s">
        <v>133</v>
      </c>
    </row>
    <row r="123" spans="2:63" s="6" customFormat="1" ht="30" customHeight="1">
      <c r="B123" s="23"/>
      <c r="C123" s="69" t="s">
        <v>94</v>
      </c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04">
        <f>$BK$123</f>
        <v>0</v>
      </c>
      <c r="O123" s="204"/>
      <c r="P123" s="204"/>
      <c r="Q123" s="204"/>
      <c r="R123" s="25"/>
      <c r="T123" s="68"/>
      <c r="U123" s="37"/>
      <c r="V123" s="37"/>
      <c r="W123" s="124">
        <f>$W$124+$W$211+$W$232+$W$237</f>
        <v>0</v>
      </c>
      <c r="X123" s="37"/>
      <c r="Y123" s="124">
        <f>$Y$124+$Y$211+$Y$232+$Y$237</f>
        <v>19.208861349999992</v>
      </c>
      <c r="Z123" s="37"/>
      <c r="AA123" s="125">
        <f>$AA$124+$AA$211+$AA$232+$AA$237</f>
        <v>15.091429999999997</v>
      </c>
      <c r="AT123" s="6" t="s">
        <v>76</v>
      </c>
      <c r="AU123" s="6" t="s">
        <v>99</v>
      </c>
      <c r="BK123" s="126">
        <f>$BK$124+$BK$211+$BK$232+$BK$237</f>
        <v>0</v>
      </c>
    </row>
    <row r="124" spans="2:63" s="127" customFormat="1" ht="37.5" customHeight="1">
      <c r="B124" s="128"/>
      <c r="C124" s="129"/>
      <c r="D124" s="130" t="s">
        <v>100</v>
      </c>
      <c r="E124" s="130"/>
      <c r="F124" s="130"/>
      <c r="G124" s="130"/>
      <c r="H124" s="130"/>
      <c r="I124" s="130"/>
      <c r="J124" s="130"/>
      <c r="K124" s="130"/>
      <c r="L124" s="130"/>
      <c r="M124" s="130"/>
      <c r="N124" s="195">
        <f>$BK$124</f>
        <v>0</v>
      </c>
      <c r="O124" s="195"/>
      <c r="P124" s="195"/>
      <c r="Q124" s="195"/>
      <c r="R124" s="131"/>
      <c r="T124" s="132"/>
      <c r="U124" s="129"/>
      <c r="V124" s="129"/>
      <c r="W124" s="133">
        <f>$W$125+$W$128+$W$177+$W$201+$W$209</f>
        <v>0</v>
      </c>
      <c r="X124" s="129"/>
      <c r="Y124" s="133">
        <f>$Y$125+$Y$128+$Y$177+$Y$201+$Y$209</f>
        <v>18.842115349999993</v>
      </c>
      <c r="Z124" s="129"/>
      <c r="AA124" s="134">
        <f>$AA$125+$AA$128+$AA$177+$AA$201+$AA$209</f>
        <v>15.091429999999997</v>
      </c>
      <c r="AR124" s="135" t="s">
        <v>22</v>
      </c>
      <c r="AT124" s="135" t="s">
        <v>76</v>
      </c>
      <c r="AU124" s="135" t="s">
        <v>77</v>
      </c>
      <c r="AY124" s="135" t="s">
        <v>134</v>
      </c>
      <c r="BK124" s="136">
        <f>$BK$125+$BK$128+$BK$177+$BK$201+$BK$209</f>
        <v>0</v>
      </c>
    </row>
    <row r="125" spans="2:63" s="127" customFormat="1" ht="21" customHeight="1">
      <c r="B125" s="128"/>
      <c r="C125" s="129"/>
      <c r="D125" s="137" t="s">
        <v>101</v>
      </c>
      <c r="E125" s="137"/>
      <c r="F125" s="137"/>
      <c r="G125" s="137"/>
      <c r="H125" s="137"/>
      <c r="I125" s="137"/>
      <c r="J125" s="137"/>
      <c r="K125" s="137"/>
      <c r="L125" s="137"/>
      <c r="M125" s="137"/>
      <c r="N125" s="196">
        <f>$BK$125</f>
        <v>0</v>
      </c>
      <c r="O125" s="196"/>
      <c r="P125" s="196"/>
      <c r="Q125" s="196"/>
      <c r="R125" s="131"/>
      <c r="T125" s="132"/>
      <c r="U125" s="129"/>
      <c r="V125" s="129"/>
      <c r="W125" s="133">
        <f>SUM($W$126:$W$127)</f>
        <v>0</v>
      </c>
      <c r="X125" s="129"/>
      <c r="Y125" s="133">
        <f>SUM($Y$126:$Y$127)</f>
        <v>0</v>
      </c>
      <c r="Z125" s="129"/>
      <c r="AA125" s="134">
        <f>SUM($AA$126:$AA$127)</f>
        <v>0</v>
      </c>
      <c r="AR125" s="135" t="s">
        <v>22</v>
      </c>
      <c r="AT125" s="135" t="s">
        <v>76</v>
      </c>
      <c r="AU125" s="135" t="s">
        <v>22</v>
      </c>
      <c r="AY125" s="135" t="s">
        <v>134</v>
      </c>
      <c r="BK125" s="136">
        <f>SUM($BK$126:$BK$127)</f>
        <v>0</v>
      </c>
    </row>
    <row r="126" spans="2:65" s="6" customFormat="1" ht="39" customHeight="1">
      <c r="B126" s="23"/>
      <c r="C126" s="138" t="s">
        <v>22</v>
      </c>
      <c r="D126" s="138" t="s">
        <v>135</v>
      </c>
      <c r="E126" s="139" t="s">
        <v>136</v>
      </c>
      <c r="F126" s="192" t="s">
        <v>137</v>
      </c>
      <c r="G126" s="192"/>
      <c r="H126" s="192"/>
      <c r="I126" s="192"/>
      <c r="J126" s="140" t="s">
        <v>138</v>
      </c>
      <c r="K126" s="141">
        <v>19.5</v>
      </c>
      <c r="L126" s="193">
        <v>0</v>
      </c>
      <c r="M126" s="193"/>
      <c r="N126" s="194">
        <f>ROUND($L$126*$K$126,2)</f>
        <v>0</v>
      </c>
      <c r="O126" s="194"/>
      <c r="P126" s="194"/>
      <c r="Q126" s="194"/>
      <c r="R126" s="25"/>
      <c r="T126" s="142"/>
      <c r="U126" s="30" t="s">
        <v>42</v>
      </c>
      <c r="V126" s="24"/>
      <c r="W126" s="143">
        <f>$V$126*$K$126</f>
        <v>0</v>
      </c>
      <c r="X126" s="143">
        <v>0</v>
      </c>
      <c r="Y126" s="143">
        <f>$X$126*$K$126</f>
        <v>0</v>
      </c>
      <c r="Z126" s="143">
        <v>0</v>
      </c>
      <c r="AA126" s="144">
        <f>$Z$126*$K$126</f>
        <v>0</v>
      </c>
      <c r="AR126" s="6" t="s">
        <v>139</v>
      </c>
      <c r="AT126" s="6" t="s">
        <v>135</v>
      </c>
      <c r="AU126" s="6" t="s">
        <v>92</v>
      </c>
      <c r="AY126" s="6" t="s">
        <v>134</v>
      </c>
      <c r="BE126" s="86">
        <f>IF($U$126="základní",$N$126,0)</f>
        <v>0</v>
      </c>
      <c r="BF126" s="86">
        <f>IF($U$126="snížená",$N$126,0)</f>
        <v>0</v>
      </c>
      <c r="BG126" s="86">
        <f>IF($U$126="zákl. přenesená",$N$126,0)</f>
        <v>0</v>
      </c>
      <c r="BH126" s="86">
        <f>IF($U$126="sníž. přenesená",$N$126,0)</f>
        <v>0</v>
      </c>
      <c r="BI126" s="86">
        <f>IF($U$126="nulová",$N$126,0)</f>
        <v>0</v>
      </c>
      <c r="BJ126" s="6" t="s">
        <v>22</v>
      </c>
      <c r="BK126" s="86">
        <f>ROUND($L$126*$K$126,2)</f>
        <v>0</v>
      </c>
      <c r="BL126" s="6" t="s">
        <v>139</v>
      </c>
      <c r="BM126" s="6" t="s">
        <v>140</v>
      </c>
    </row>
    <row r="127" spans="2:47" s="6" customFormat="1" ht="98.25" customHeight="1">
      <c r="B127" s="23"/>
      <c r="C127" s="24"/>
      <c r="D127" s="24"/>
      <c r="E127" s="24"/>
      <c r="F127" s="199" t="s">
        <v>141</v>
      </c>
      <c r="G127" s="199"/>
      <c r="H127" s="199"/>
      <c r="I127" s="199"/>
      <c r="J127" s="24"/>
      <c r="K127" s="24"/>
      <c r="L127" s="24"/>
      <c r="M127" s="24"/>
      <c r="N127" s="24"/>
      <c r="O127" s="24"/>
      <c r="P127" s="24"/>
      <c r="Q127" s="24"/>
      <c r="R127" s="25"/>
      <c r="T127" s="145"/>
      <c r="U127" s="24"/>
      <c r="V127" s="24"/>
      <c r="W127" s="24"/>
      <c r="X127" s="24"/>
      <c r="Y127" s="24"/>
      <c r="Z127" s="24"/>
      <c r="AA127" s="63"/>
      <c r="AT127" s="6" t="s">
        <v>142</v>
      </c>
      <c r="AU127" s="6" t="s">
        <v>92</v>
      </c>
    </row>
    <row r="128" spans="2:63" s="127" customFormat="1" ht="30.75" customHeight="1">
      <c r="B128" s="128"/>
      <c r="C128" s="129"/>
      <c r="D128" s="137" t="s">
        <v>102</v>
      </c>
      <c r="E128" s="137"/>
      <c r="F128" s="137"/>
      <c r="G128" s="137"/>
      <c r="H128" s="137"/>
      <c r="I128" s="137"/>
      <c r="J128" s="137"/>
      <c r="K128" s="137"/>
      <c r="L128" s="137"/>
      <c r="M128" s="137"/>
      <c r="N128" s="196">
        <f>$BK$128</f>
        <v>0</v>
      </c>
      <c r="O128" s="196"/>
      <c r="P128" s="196"/>
      <c r="Q128" s="196"/>
      <c r="R128" s="131"/>
      <c r="T128" s="132"/>
      <c r="U128" s="129"/>
      <c r="V128" s="129"/>
      <c r="W128" s="133">
        <f>SUM($W$129:$W$176)</f>
        <v>0</v>
      </c>
      <c r="X128" s="129"/>
      <c r="Y128" s="133">
        <f>SUM($Y$129:$Y$176)</f>
        <v>17.78073094999999</v>
      </c>
      <c r="Z128" s="129"/>
      <c r="AA128" s="134">
        <f>SUM($AA$129:$AA$176)</f>
        <v>0</v>
      </c>
      <c r="AR128" s="135" t="s">
        <v>22</v>
      </c>
      <c r="AT128" s="135" t="s">
        <v>76</v>
      </c>
      <c r="AU128" s="135" t="s">
        <v>22</v>
      </c>
      <c r="AY128" s="135" t="s">
        <v>134</v>
      </c>
      <c r="BK128" s="136">
        <f>SUM($BK$129:$BK$176)</f>
        <v>0</v>
      </c>
    </row>
    <row r="129" spans="2:65" s="6" customFormat="1" ht="27" customHeight="1">
      <c r="B129" s="23"/>
      <c r="C129" s="138" t="s">
        <v>92</v>
      </c>
      <c r="D129" s="138" t="s">
        <v>135</v>
      </c>
      <c r="E129" s="139" t="s">
        <v>143</v>
      </c>
      <c r="F129" s="192" t="s">
        <v>144</v>
      </c>
      <c r="G129" s="192"/>
      <c r="H129" s="192"/>
      <c r="I129" s="192"/>
      <c r="J129" s="140" t="s">
        <v>145</v>
      </c>
      <c r="K129" s="141">
        <v>58.05</v>
      </c>
      <c r="L129" s="193">
        <v>0</v>
      </c>
      <c r="M129" s="193"/>
      <c r="N129" s="194">
        <f>ROUND($L$129*$K$129,2)</f>
        <v>0</v>
      </c>
      <c r="O129" s="194"/>
      <c r="P129" s="194"/>
      <c r="Q129" s="194"/>
      <c r="R129" s="25"/>
      <c r="T129" s="142"/>
      <c r="U129" s="30" t="s">
        <v>42</v>
      </c>
      <c r="V129" s="24"/>
      <c r="W129" s="143">
        <f>$V$129*$K$129</f>
        <v>0</v>
      </c>
      <c r="X129" s="143">
        <v>0.03559</v>
      </c>
      <c r="Y129" s="143">
        <f>$X$129*$K$129</f>
        <v>2.0659994999999998</v>
      </c>
      <c r="Z129" s="143">
        <v>0</v>
      </c>
      <c r="AA129" s="144">
        <f>$Z$129*$K$129</f>
        <v>0</v>
      </c>
      <c r="AR129" s="6" t="s">
        <v>139</v>
      </c>
      <c r="AT129" s="6" t="s">
        <v>135</v>
      </c>
      <c r="AU129" s="6" t="s">
        <v>92</v>
      </c>
      <c r="AY129" s="6" t="s">
        <v>134</v>
      </c>
      <c r="BE129" s="86">
        <f>IF($U$129="základní",$N$129,0)</f>
        <v>0</v>
      </c>
      <c r="BF129" s="86">
        <f>IF($U$129="snížená",$N$129,0)</f>
        <v>0</v>
      </c>
      <c r="BG129" s="86">
        <f>IF($U$129="zákl. přenesená",$N$129,0)</f>
        <v>0</v>
      </c>
      <c r="BH129" s="86">
        <f>IF($U$129="sníž. přenesená",$N$129,0)</f>
        <v>0</v>
      </c>
      <c r="BI129" s="86">
        <f>IF($U$129="nulová",$N$129,0)</f>
        <v>0</v>
      </c>
      <c r="BJ129" s="6" t="s">
        <v>22</v>
      </c>
      <c r="BK129" s="86">
        <f>ROUND($L$129*$K$129,2)</f>
        <v>0</v>
      </c>
      <c r="BL129" s="6" t="s">
        <v>139</v>
      </c>
      <c r="BM129" s="6" t="s">
        <v>146</v>
      </c>
    </row>
    <row r="130" spans="2:51" s="6" customFormat="1" ht="18.75" customHeight="1">
      <c r="B130" s="146"/>
      <c r="C130" s="147"/>
      <c r="D130" s="147"/>
      <c r="E130" s="147"/>
      <c r="F130" s="197" t="s">
        <v>147</v>
      </c>
      <c r="G130" s="197"/>
      <c r="H130" s="197"/>
      <c r="I130" s="197"/>
      <c r="J130" s="147"/>
      <c r="K130" s="148">
        <v>37.89</v>
      </c>
      <c r="L130" s="147"/>
      <c r="M130" s="147"/>
      <c r="N130" s="147"/>
      <c r="O130" s="147"/>
      <c r="P130" s="147"/>
      <c r="Q130" s="147"/>
      <c r="R130" s="149"/>
      <c r="T130" s="150"/>
      <c r="U130" s="147"/>
      <c r="V130" s="147"/>
      <c r="W130" s="147"/>
      <c r="X130" s="147"/>
      <c r="Y130" s="147"/>
      <c r="Z130" s="147"/>
      <c r="AA130" s="151"/>
      <c r="AT130" s="152" t="s">
        <v>148</v>
      </c>
      <c r="AU130" s="152" t="s">
        <v>92</v>
      </c>
      <c r="AV130" s="152" t="s">
        <v>92</v>
      </c>
      <c r="AW130" s="152" t="s">
        <v>99</v>
      </c>
      <c r="AX130" s="152" t="s">
        <v>77</v>
      </c>
      <c r="AY130" s="152" t="s">
        <v>134</v>
      </c>
    </row>
    <row r="131" spans="2:51" s="6" customFormat="1" ht="18.75" customHeight="1">
      <c r="B131" s="146"/>
      <c r="C131" s="147"/>
      <c r="D131" s="147"/>
      <c r="E131" s="147"/>
      <c r="F131" s="197" t="s">
        <v>149</v>
      </c>
      <c r="G131" s="197"/>
      <c r="H131" s="197"/>
      <c r="I131" s="197"/>
      <c r="J131" s="147"/>
      <c r="K131" s="148">
        <v>20.16</v>
      </c>
      <c r="L131" s="147"/>
      <c r="M131" s="147"/>
      <c r="N131" s="147"/>
      <c r="O131" s="147"/>
      <c r="P131" s="147"/>
      <c r="Q131" s="147"/>
      <c r="R131" s="149"/>
      <c r="T131" s="150"/>
      <c r="U131" s="147"/>
      <c r="V131" s="147"/>
      <c r="W131" s="147"/>
      <c r="X131" s="147"/>
      <c r="Y131" s="147"/>
      <c r="Z131" s="147"/>
      <c r="AA131" s="151"/>
      <c r="AT131" s="152" t="s">
        <v>148</v>
      </c>
      <c r="AU131" s="152" t="s">
        <v>92</v>
      </c>
      <c r="AV131" s="152" t="s">
        <v>92</v>
      </c>
      <c r="AW131" s="152" t="s">
        <v>99</v>
      </c>
      <c r="AX131" s="152" t="s">
        <v>77</v>
      </c>
      <c r="AY131" s="152" t="s">
        <v>134</v>
      </c>
    </row>
    <row r="132" spans="2:51" s="6" customFormat="1" ht="18.75" customHeight="1">
      <c r="B132" s="153"/>
      <c r="C132" s="154"/>
      <c r="D132" s="154"/>
      <c r="E132" s="154"/>
      <c r="F132" s="198" t="s">
        <v>150</v>
      </c>
      <c r="G132" s="198"/>
      <c r="H132" s="198"/>
      <c r="I132" s="198"/>
      <c r="J132" s="154"/>
      <c r="K132" s="155">
        <v>58.05</v>
      </c>
      <c r="L132" s="154"/>
      <c r="M132" s="154"/>
      <c r="N132" s="154"/>
      <c r="O132" s="154"/>
      <c r="P132" s="154"/>
      <c r="Q132" s="154"/>
      <c r="R132" s="156"/>
      <c r="T132" s="157"/>
      <c r="U132" s="154"/>
      <c r="V132" s="154"/>
      <c r="W132" s="154"/>
      <c r="X132" s="154"/>
      <c r="Y132" s="154"/>
      <c r="Z132" s="154"/>
      <c r="AA132" s="158"/>
      <c r="AT132" s="159" t="s">
        <v>148</v>
      </c>
      <c r="AU132" s="159" t="s">
        <v>92</v>
      </c>
      <c r="AV132" s="159" t="s">
        <v>139</v>
      </c>
      <c r="AW132" s="159" t="s">
        <v>99</v>
      </c>
      <c r="AX132" s="159" t="s">
        <v>22</v>
      </c>
      <c r="AY132" s="159" t="s">
        <v>134</v>
      </c>
    </row>
    <row r="133" spans="2:65" s="6" customFormat="1" ht="27" customHeight="1">
      <c r="B133" s="23"/>
      <c r="C133" s="138" t="s">
        <v>151</v>
      </c>
      <c r="D133" s="138" t="s">
        <v>135</v>
      </c>
      <c r="E133" s="139" t="s">
        <v>152</v>
      </c>
      <c r="F133" s="192" t="s">
        <v>153</v>
      </c>
      <c r="G133" s="192"/>
      <c r="H133" s="192"/>
      <c r="I133" s="192"/>
      <c r="J133" s="140" t="s">
        <v>145</v>
      </c>
      <c r="K133" s="141">
        <v>14</v>
      </c>
      <c r="L133" s="193">
        <v>0</v>
      </c>
      <c r="M133" s="193"/>
      <c r="N133" s="194">
        <f>ROUND($L$133*$K$133,2)</f>
        <v>0</v>
      </c>
      <c r="O133" s="194"/>
      <c r="P133" s="194"/>
      <c r="Q133" s="194"/>
      <c r="R133" s="25"/>
      <c r="T133" s="142"/>
      <c r="U133" s="30" t="s">
        <v>42</v>
      </c>
      <c r="V133" s="24"/>
      <c r="W133" s="143">
        <f>$V$133*$K$133</f>
        <v>0</v>
      </c>
      <c r="X133" s="143">
        <v>0.03559</v>
      </c>
      <c r="Y133" s="143">
        <f>$X$133*$K$133</f>
        <v>0.4982599999999999</v>
      </c>
      <c r="Z133" s="143">
        <v>0</v>
      </c>
      <c r="AA133" s="144">
        <f>$Z$133*$K$133</f>
        <v>0</v>
      </c>
      <c r="AR133" s="6" t="s">
        <v>139</v>
      </c>
      <c r="AT133" s="6" t="s">
        <v>135</v>
      </c>
      <c r="AU133" s="6" t="s">
        <v>92</v>
      </c>
      <c r="AY133" s="6" t="s">
        <v>134</v>
      </c>
      <c r="BE133" s="86">
        <f>IF($U$133="základní",$N$133,0)</f>
        <v>0</v>
      </c>
      <c r="BF133" s="86">
        <f>IF($U$133="snížená",$N$133,0)</f>
        <v>0</v>
      </c>
      <c r="BG133" s="86">
        <f>IF($U$133="zákl. přenesená",$N$133,0)</f>
        <v>0</v>
      </c>
      <c r="BH133" s="86">
        <f>IF($U$133="sníž. přenesená",$N$133,0)</f>
        <v>0</v>
      </c>
      <c r="BI133" s="86">
        <f>IF($U$133="nulová",$N$133,0)</f>
        <v>0</v>
      </c>
      <c r="BJ133" s="6" t="s">
        <v>22</v>
      </c>
      <c r="BK133" s="86">
        <f>ROUND($L$133*$K$133,2)</f>
        <v>0</v>
      </c>
      <c r="BL133" s="6" t="s">
        <v>139</v>
      </c>
      <c r="BM133" s="6" t="s">
        <v>154</v>
      </c>
    </row>
    <row r="134" spans="2:65" s="6" customFormat="1" ht="27" customHeight="1">
      <c r="B134" s="23"/>
      <c r="C134" s="138" t="s">
        <v>139</v>
      </c>
      <c r="D134" s="138" t="s">
        <v>135</v>
      </c>
      <c r="E134" s="139" t="s">
        <v>155</v>
      </c>
      <c r="F134" s="192" t="s">
        <v>156</v>
      </c>
      <c r="G134" s="192"/>
      <c r="H134" s="192"/>
      <c r="I134" s="192"/>
      <c r="J134" s="140" t="s">
        <v>145</v>
      </c>
      <c r="K134" s="141">
        <v>67.12</v>
      </c>
      <c r="L134" s="193">
        <v>0</v>
      </c>
      <c r="M134" s="193"/>
      <c r="N134" s="194">
        <f>ROUND($L$134*$K$134,2)</f>
        <v>0</v>
      </c>
      <c r="O134" s="194"/>
      <c r="P134" s="194"/>
      <c r="Q134" s="194"/>
      <c r="R134" s="25"/>
      <c r="T134" s="142"/>
      <c r="U134" s="30" t="s">
        <v>42</v>
      </c>
      <c r="V134" s="24"/>
      <c r="W134" s="143">
        <f>$V$134*$K$134</f>
        <v>0</v>
      </c>
      <c r="X134" s="143">
        <v>0.03559</v>
      </c>
      <c r="Y134" s="143">
        <f>$X$134*$K$134</f>
        <v>2.3888008</v>
      </c>
      <c r="Z134" s="143">
        <v>0</v>
      </c>
      <c r="AA134" s="144">
        <f>$Z$134*$K$134</f>
        <v>0</v>
      </c>
      <c r="AR134" s="6" t="s">
        <v>139</v>
      </c>
      <c r="AT134" s="6" t="s">
        <v>135</v>
      </c>
      <c r="AU134" s="6" t="s">
        <v>92</v>
      </c>
      <c r="AY134" s="6" t="s">
        <v>134</v>
      </c>
      <c r="BE134" s="86">
        <f>IF($U$134="základní",$N$134,0)</f>
        <v>0</v>
      </c>
      <c r="BF134" s="86">
        <f>IF($U$134="snížená",$N$134,0)</f>
        <v>0</v>
      </c>
      <c r="BG134" s="86">
        <f>IF($U$134="zákl. přenesená",$N$134,0)</f>
        <v>0</v>
      </c>
      <c r="BH134" s="86">
        <f>IF($U$134="sníž. přenesená",$N$134,0)</f>
        <v>0</v>
      </c>
      <c r="BI134" s="86">
        <f>IF($U$134="nulová",$N$134,0)</f>
        <v>0</v>
      </c>
      <c r="BJ134" s="6" t="s">
        <v>22</v>
      </c>
      <c r="BK134" s="86">
        <f>ROUND($L$134*$K$134,2)</f>
        <v>0</v>
      </c>
      <c r="BL134" s="6" t="s">
        <v>139</v>
      </c>
      <c r="BM134" s="6" t="s">
        <v>157</v>
      </c>
    </row>
    <row r="135" spans="2:51" s="6" customFormat="1" ht="18.75" customHeight="1">
      <c r="B135" s="146"/>
      <c r="C135" s="147"/>
      <c r="D135" s="147"/>
      <c r="E135" s="147"/>
      <c r="F135" s="197" t="s">
        <v>158</v>
      </c>
      <c r="G135" s="197"/>
      <c r="H135" s="197"/>
      <c r="I135" s="197"/>
      <c r="J135" s="147"/>
      <c r="K135" s="148">
        <v>67.12</v>
      </c>
      <c r="L135" s="147"/>
      <c r="M135" s="147"/>
      <c r="N135" s="147"/>
      <c r="O135" s="147"/>
      <c r="P135" s="147"/>
      <c r="Q135" s="147"/>
      <c r="R135" s="149"/>
      <c r="T135" s="150"/>
      <c r="U135" s="147"/>
      <c r="V135" s="147"/>
      <c r="W135" s="147"/>
      <c r="X135" s="147"/>
      <c r="Y135" s="147"/>
      <c r="Z135" s="147"/>
      <c r="AA135" s="151"/>
      <c r="AT135" s="152" t="s">
        <v>148</v>
      </c>
      <c r="AU135" s="152" t="s">
        <v>92</v>
      </c>
      <c r="AV135" s="152" t="s">
        <v>92</v>
      </c>
      <c r="AW135" s="152" t="s">
        <v>99</v>
      </c>
      <c r="AX135" s="152" t="s">
        <v>22</v>
      </c>
      <c r="AY135" s="152" t="s">
        <v>134</v>
      </c>
    </row>
    <row r="136" spans="2:65" s="6" customFormat="1" ht="39" customHeight="1">
      <c r="B136" s="23"/>
      <c r="C136" s="138" t="s">
        <v>159</v>
      </c>
      <c r="D136" s="138" t="s">
        <v>135</v>
      </c>
      <c r="E136" s="139" t="s">
        <v>160</v>
      </c>
      <c r="F136" s="192" t="s">
        <v>161</v>
      </c>
      <c r="G136" s="192"/>
      <c r="H136" s="192"/>
      <c r="I136" s="192"/>
      <c r="J136" s="140" t="s">
        <v>145</v>
      </c>
      <c r="K136" s="141">
        <v>60.6</v>
      </c>
      <c r="L136" s="193">
        <v>0</v>
      </c>
      <c r="M136" s="193"/>
      <c r="N136" s="194">
        <f>ROUND($L$136*$K$136,2)</f>
        <v>0</v>
      </c>
      <c r="O136" s="194"/>
      <c r="P136" s="194"/>
      <c r="Q136" s="194"/>
      <c r="R136" s="25"/>
      <c r="T136" s="142"/>
      <c r="U136" s="30" t="s">
        <v>42</v>
      </c>
      <c r="V136" s="24"/>
      <c r="W136" s="143">
        <f>$V$136*$K$136</f>
        <v>0</v>
      </c>
      <c r="X136" s="143">
        <v>0.03559</v>
      </c>
      <c r="Y136" s="143">
        <f>$X$136*$K$136</f>
        <v>2.156754</v>
      </c>
      <c r="Z136" s="143">
        <v>0</v>
      </c>
      <c r="AA136" s="144">
        <f>$Z$136*$K$136</f>
        <v>0</v>
      </c>
      <c r="AR136" s="6" t="s">
        <v>139</v>
      </c>
      <c r="AT136" s="6" t="s">
        <v>135</v>
      </c>
      <c r="AU136" s="6" t="s">
        <v>92</v>
      </c>
      <c r="AY136" s="6" t="s">
        <v>134</v>
      </c>
      <c r="BE136" s="86">
        <f>IF($U$136="základní",$N$136,0)</f>
        <v>0</v>
      </c>
      <c r="BF136" s="86">
        <f>IF($U$136="snížená",$N$136,0)</f>
        <v>0</v>
      </c>
      <c r="BG136" s="86">
        <f>IF($U$136="zákl. přenesená",$N$136,0)</f>
        <v>0</v>
      </c>
      <c r="BH136" s="86">
        <f>IF($U$136="sníž. přenesená",$N$136,0)</f>
        <v>0</v>
      </c>
      <c r="BI136" s="86">
        <f>IF($U$136="nulová",$N$136,0)</f>
        <v>0</v>
      </c>
      <c r="BJ136" s="6" t="s">
        <v>22</v>
      </c>
      <c r="BK136" s="86">
        <f>ROUND($L$136*$K$136,2)</f>
        <v>0</v>
      </c>
      <c r="BL136" s="6" t="s">
        <v>139</v>
      </c>
      <c r="BM136" s="6" t="s">
        <v>162</v>
      </c>
    </row>
    <row r="137" spans="2:51" s="6" customFormat="1" ht="32.25" customHeight="1">
      <c r="B137" s="146"/>
      <c r="C137" s="147"/>
      <c r="D137" s="147"/>
      <c r="E137" s="147"/>
      <c r="F137" s="197" t="s">
        <v>163</v>
      </c>
      <c r="G137" s="197"/>
      <c r="H137" s="197"/>
      <c r="I137" s="197"/>
      <c r="J137" s="147"/>
      <c r="K137" s="148">
        <v>14.7</v>
      </c>
      <c r="L137" s="147"/>
      <c r="M137" s="147"/>
      <c r="N137" s="147"/>
      <c r="O137" s="147"/>
      <c r="P137" s="147"/>
      <c r="Q137" s="147"/>
      <c r="R137" s="149"/>
      <c r="T137" s="150"/>
      <c r="U137" s="147"/>
      <c r="V137" s="147"/>
      <c r="W137" s="147"/>
      <c r="X137" s="147"/>
      <c r="Y137" s="147"/>
      <c r="Z137" s="147"/>
      <c r="AA137" s="151"/>
      <c r="AT137" s="152" t="s">
        <v>148</v>
      </c>
      <c r="AU137" s="152" t="s">
        <v>92</v>
      </c>
      <c r="AV137" s="152" t="s">
        <v>92</v>
      </c>
      <c r="AW137" s="152" t="s">
        <v>99</v>
      </c>
      <c r="AX137" s="152" t="s">
        <v>77</v>
      </c>
      <c r="AY137" s="152" t="s">
        <v>134</v>
      </c>
    </row>
    <row r="138" spans="2:51" s="6" customFormat="1" ht="18.75" customHeight="1">
      <c r="B138" s="146"/>
      <c r="C138" s="147"/>
      <c r="D138" s="147"/>
      <c r="E138" s="147"/>
      <c r="F138" s="197" t="s">
        <v>164</v>
      </c>
      <c r="G138" s="197"/>
      <c r="H138" s="197"/>
      <c r="I138" s="197"/>
      <c r="J138" s="147"/>
      <c r="K138" s="148">
        <v>19.9</v>
      </c>
      <c r="L138" s="147"/>
      <c r="M138" s="147"/>
      <c r="N138" s="147"/>
      <c r="O138" s="147"/>
      <c r="P138" s="147"/>
      <c r="Q138" s="147"/>
      <c r="R138" s="149"/>
      <c r="T138" s="150"/>
      <c r="U138" s="147"/>
      <c r="V138" s="147"/>
      <c r="W138" s="147"/>
      <c r="X138" s="147"/>
      <c r="Y138" s="147"/>
      <c r="Z138" s="147"/>
      <c r="AA138" s="151"/>
      <c r="AT138" s="152" t="s">
        <v>148</v>
      </c>
      <c r="AU138" s="152" t="s">
        <v>92</v>
      </c>
      <c r="AV138" s="152" t="s">
        <v>92</v>
      </c>
      <c r="AW138" s="152" t="s">
        <v>99</v>
      </c>
      <c r="AX138" s="152" t="s">
        <v>77</v>
      </c>
      <c r="AY138" s="152" t="s">
        <v>134</v>
      </c>
    </row>
    <row r="139" spans="2:51" s="6" customFormat="1" ht="18.75" customHeight="1">
      <c r="B139" s="146"/>
      <c r="C139" s="147"/>
      <c r="D139" s="147"/>
      <c r="E139" s="147"/>
      <c r="F139" s="197" t="s">
        <v>165</v>
      </c>
      <c r="G139" s="197"/>
      <c r="H139" s="197"/>
      <c r="I139" s="197"/>
      <c r="J139" s="147"/>
      <c r="K139" s="148">
        <v>19.5</v>
      </c>
      <c r="L139" s="147"/>
      <c r="M139" s="147"/>
      <c r="N139" s="147"/>
      <c r="O139" s="147"/>
      <c r="P139" s="147"/>
      <c r="Q139" s="147"/>
      <c r="R139" s="149"/>
      <c r="T139" s="150"/>
      <c r="U139" s="147"/>
      <c r="V139" s="147"/>
      <c r="W139" s="147"/>
      <c r="X139" s="147"/>
      <c r="Y139" s="147"/>
      <c r="Z139" s="147"/>
      <c r="AA139" s="151"/>
      <c r="AT139" s="152" t="s">
        <v>148</v>
      </c>
      <c r="AU139" s="152" t="s">
        <v>92</v>
      </c>
      <c r="AV139" s="152" t="s">
        <v>92</v>
      </c>
      <c r="AW139" s="152" t="s">
        <v>99</v>
      </c>
      <c r="AX139" s="152" t="s">
        <v>77</v>
      </c>
      <c r="AY139" s="152" t="s">
        <v>134</v>
      </c>
    </row>
    <row r="140" spans="2:51" s="6" customFormat="1" ht="18.75" customHeight="1">
      <c r="B140" s="146"/>
      <c r="C140" s="147"/>
      <c r="D140" s="147"/>
      <c r="E140" s="147"/>
      <c r="F140" s="197" t="s">
        <v>166</v>
      </c>
      <c r="G140" s="197"/>
      <c r="H140" s="197"/>
      <c r="I140" s="197"/>
      <c r="J140" s="147"/>
      <c r="K140" s="148">
        <v>6.5</v>
      </c>
      <c r="L140" s="147"/>
      <c r="M140" s="147"/>
      <c r="N140" s="147"/>
      <c r="O140" s="147"/>
      <c r="P140" s="147"/>
      <c r="Q140" s="147"/>
      <c r="R140" s="149"/>
      <c r="T140" s="150"/>
      <c r="U140" s="147"/>
      <c r="V140" s="147"/>
      <c r="W140" s="147"/>
      <c r="X140" s="147"/>
      <c r="Y140" s="147"/>
      <c r="Z140" s="147"/>
      <c r="AA140" s="151"/>
      <c r="AT140" s="152" t="s">
        <v>148</v>
      </c>
      <c r="AU140" s="152" t="s">
        <v>92</v>
      </c>
      <c r="AV140" s="152" t="s">
        <v>92</v>
      </c>
      <c r="AW140" s="152" t="s">
        <v>99</v>
      </c>
      <c r="AX140" s="152" t="s">
        <v>77</v>
      </c>
      <c r="AY140" s="152" t="s">
        <v>134</v>
      </c>
    </row>
    <row r="141" spans="2:51" s="6" customFormat="1" ht="18.75" customHeight="1">
      <c r="B141" s="153"/>
      <c r="C141" s="154"/>
      <c r="D141" s="154"/>
      <c r="E141" s="154"/>
      <c r="F141" s="198" t="s">
        <v>150</v>
      </c>
      <c r="G141" s="198"/>
      <c r="H141" s="198"/>
      <c r="I141" s="198"/>
      <c r="J141" s="154"/>
      <c r="K141" s="155">
        <v>60.6</v>
      </c>
      <c r="L141" s="154"/>
      <c r="M141" s="154"/>
      <c r="N141" s="154"/>
      <c r="O141" s="154"/>
      <c r="P141" s="154"/>
      <c r="Q141" s="154"/>
      <c r="R141" s="156"/>
      <c r="T141" s="157"/>
      <c r="U141" s="154"/>
      <c r="V141" s="154"/>
      <c r="W141" s="154"/>
      <c r="X141" s="154"/>
      <c r="Y141" s="154"/>
      <c r="Z141" s="154"/>
      <c r="AA141" s="158"/>
      <c r="AT141" s="159" t="s">
        <v>148</v>
      </c>
      <c r="AU141" s="159" t="s">
        <v>92</v>
      </c>
      <c r="AV141" s="159" t="s">
        <v>139</v>
      </c>
      <c r="AW141" s="159" t="s">
        <v>99</v>
      </c>
      <c r="AX141" s="159" t="s">
        <v>22</v>
      </c>
      <c r="AY141" s="159" t="s">
        <v>134</v>
      </c>
    </row>
    <row r="142" spans="2:65" s="6" customFormat="1" ht="27" customHeight="1">
      <c r="B142" s="23"/>
      <c r="C142" s="138" t="s">
        <v>167</v>
      </c>
      <c r="D142" s="138" t="s">
        <v>135</v>
      </c>
      <c r="E142" s="139" t="s">
        <v>168</v>
      </c>
      <c r="F142" s="192" t="s">
        <v>169</v>
      </c>
      <c r="G142" s="192"/>
      <c r="H142" s="192"/>
      <c r="I142" s="192"/>
      <c r="J142" s="140" t="s">
        <v>145</v>
      </c>
      <c r="K142" s="141">
        <v>24.325</v>
      </c>
      <c r="L142" s="193">
        <v>0</v>
      </c>
      <c r="M142" s="193"/>
      <c r="N142" s="194">
        <f>ROUND($L$142*$K$142,2)</f>
        <v>0</v>
      </c>
      <c r="O142" s="194"/>
      <c r="P142" s="194"/>
      <c r="Q142" s="194"/>
      <c r="R142" s="25"/>
      <c r="T142" s="142"/>
      <c r="U142" s="30" t="s">
        <v>42</v>
      </c>
      <c r="V142" s="24"/>
      <c r="W142" s="143">
        <f>$V$142*$K$142</f>
        <v>0</v>
      </c>
      <c r="X142" s="143">
        <v>0.03559</v>
      </c>
      <c r="Y142" s="143">
        <f>$X$142*$K$142</f>
        <v>0.8657267499999999</v>
      </c>
      <c r="Z142" s="143">
        <v>0</v>
      </c>
      <c r="AA142" s="144">
        <f>$Z$142*$K$142</f>
        <v>0</v>
      </c>
      <c r="AR142" s="6" t="s">
        <v>139</v>
      </c>
      <c r="AT142" s="6" t="s">
        <v>135</v>
      </c>
      <c r="AU142" s="6" t="s">
        <v>92</v>
      </c>
      <c r="AY142" s="6" t="s">
        <v>134</v>
      </c>
      <c r="BE142" s="86">
        <f>IF($U$142="základní",$N$142,0)</f>
        <v>0</v>
      </c>
      <c r="BF142" s="86">
        <f>IF($U$142="snížená",$N$142,0)</f>
        <v>0</v>
      </c>
      <c r="BG142" s="86">
        <f>IF($U$142="zákl. přenesená",$N$142,0)</f>
        <v>0</v>
      </c>
      <c r="BH142" s="86">
        <f>IF($U$142="sníž. přenesená",$N$142,0)</f>
        <v>0</v>
      </c>
      <c r="BI142" s="86">
        <f>IF($U$142="nulová",$N$142,0)</f>
        <v>0</v>
      </c>
      <c r="BJ142" s="6" t="s">
        <v>22</v>
      </c>
      <c r="BK142" s="86">
        <f>ROUND($L$142*$K$142,2)</f>
        <v>0</v>
      </c>
      <c r="BL142" s="6" t="s">
        <v>139</v>
      </c>
      <c r="BM142" s="6" t="s">
        <v>170</v>
      </c>
    </row>
    <row r="143" spans="2:51" s="6" customFormat="1" ht="18.75" customHeight="1">
      <c r="B143" s="146"/>
      <c r="C143" s="147"/>
      <c r="D143" s="147"/>
      <c r="E143" s="147"/>
      <c r="F143" s="197" t="s">
        <v>171</v>
      </c>
      <c r="G143" s="197"/>
      <c r="H143" s="197"/>
      <c r="I143" s="197"/>
      <c r="J143" s="147"/>
      <c r="K143" s="148">
        <v>20.625</v>
      </c>
      <c r="L143" s="147"/>
      <c r="M143" s="147"/>
      <c r="N143" s="147"/>
      <c r="O143" s="147"/>
      <c r="P143" s="147"/>
      <c r="Q143" s="147"/>
      <c r="R143" s="149"/>
      <c r="T143" s="150"/>
      <c r="U143" s="147"/>
      <c r="V143" s="147"/>
      <c r="W143" s="147"/>
      <c r="X143" s="147"/>
      <c r="Y143" s="147"/>
      <c r="Z143" s="147"/>
      <c r="AA143" s="151"/>
      <c r="AT143" s="152" t="s">
        <v>148</v>
      </c>
      <c r="AU143" s="152" t="s">
        <v>92</v>
      </c>
      <c r="AV143" s="152" t="s">
        <v>92</v>
      </c>
      <c r="AW143" s="152" t="s">
        <v>99</v>
      </c>
      <c r="AX143" s="152" t="s">
        <v>77</v>
      </c>
      <c r="AY143" s="152" t="s">
        <v>134</v>
      </c>
    </row>
    <row r="144" spans="2:51" s="6" customFormat="1" ht="18.75" customHeight="1">
      <c r="B144" s="146"/>
      <c r="C144" s="147"/>
      <c r="D144" s="147"/>
      <c r="E144" s="147"/>
      <c r="F144" s="197" t="s">
        <v>172</v>
      </c>
      <c r="G144" s="197"/>
      <c r="H144" s="197"/>
      <c r="I144" s="197"/>
      <c r="J144" s="147"/>
      <c r="K144" s="148">
        <v>3.7</v>
      </c>
      <c r="L144" s="147"/>
      <c r="M144" s="147"/>
      <c r="N144" s="147"/>
      <c r="O144" s="147"/>
      <c r="P144" s="147"/>
      <c r="Q144" s="147"/>
      <c r="R144" s="149"/>
      <c r="T144" s="150"/>
      <c r="U144" s="147"/>
      <c r="V144" s="147"/>
      <c r="W144" s="147"/>
      <c r="X144" s="147"/>
      <c r="Y144" s="147"/>
      <c r="Z144" s="147"/>
      <c r="AA144" s="151"/>
      <c r="AT144" s="152" t="s">
        <v>148</v>
      </c>
      <c r="AU144" s="152" t="s">
        <v>92</v>
      </c>
      <c r="AV144" s="152" t="s">
        <v>92</v>
      </c>
      <c r="AW144" s="152" t="s">
        <v>99</v>
      </c>
      <c r="AX144" s="152" t="s">
        <v>77</v>
      </c>
      <c r="AY144" s="152" t="s">
        <v>134</v>
      </c>
    </row>
    <row r="145" spans="2:51" s="6" customFormat="1" ht="18.75" customHeight="1">
      <c r="B145" s="153"/>
      <c r="C145" s="154"/>
      <c r="D145" s="154"/>
      <c r="E145" s="154"/>
      <c r="F145" s="198" t="s">
        <v>150</v>
      </c>
      <c r="G145" s="198"/>
      <c r="H145" s="198"/>
      <c r="I145" s="198"/>
      <c r="J145" s="154"/>
      <c r="K145" s="155">
        <v>24.325</v>
      </c>
      <c r="L145" s="154"/>
      <c r="M145" s="154"/>
      <c r="N145" s="154"/>
      <c r="O145" s="154"/>
      <c r="P145" s="154"/>
      <c r="Q145" s="154"/>
      <c r="R145" s="156"/>
      <c r="T145" s="157"/>
      <c r="U145" s="154"/>
      <c r="V145" s="154"/>
      <c r="W145" s="154"/>
      <c r="X145" s="154"/>
      <c r="Y145" s="154"/>
      <c r="Z145" s="154"/>
      <c r="AA145" s="158"/>
      <c r="AT145" s="159" t="s">
        <v>148</v>
      </c>
      <c r="AU145" s="159" t="s">
        <v>92</v>
      </c>
      <c r="AV145" s="159" t="s">
        <v>139</v>
      </c>
      <c r="AW145" s="159" t="s">
        <v>99</v>
      </c>
      <c r="AX145" s="159" t="s">
        <v>22</v>
      </c>
      <c r="AY145" s="159" t="s">
        <v>134</v>
      </c>
    </row>
    <row r="146" spans="2:65" s="6" customFormat="1" ht="27" customHeight="1">
      <c r="B146" s="23"/>
      <c r="C146" s="138" t="s">
        <v>173</v>
      </c>
      <c r="D146" s="138" t="s">
        <v>135</v>
      </c>
      <c r="E146" s="139" t="s">
        <v>174</v>
      </c>
      <c r="F146" s="192" t="s">
        <v>175</v>
      </c>
      <c r="G146" s="192"/>
      <c r="H146" s="192"/>
      <c r="I146" s="192"/>
      <c r="J146" s="140" t="s">
        <v>145</v>
      </c>
      <c r="K146" s="141">
        <v>22.32</v>
      </c>
      <c r="L146" s="193">
        <v>0</v>
      </c>
      <c r="M146" s="193"/>
      <c r="N146" s="194">
        <f>ROUND($L$146*$K$146,2)</f>
        <v>0</v>
      </c>
      <c r="O146" s="194"/>
      <c r="P146" s="194"/>
      <c r="Q146" s="194"/>
      <c r="R146" s="25"/>
      <c r="T146" s="142"/>
      <c r="U146" s="30" t="s">
        <v>42</v>
      </c>
      <c r="V146" s="24"/>
      <c r="W146" s="143">
        <f>$V$146*$K$146</f>
        <v>0</v>
      </c>
      <c r="X146" s="143">
        <v>0.03559</v>
      </c>
      <c r="Y146" s="143">
        <f>$X$146*$K$146</f>
        <v>0.7943688</v>
      </c>
      <c r="Z146" s="143">
        <v>0</v>
      </c>
      <c r="AA146" s="144">
        <f>$Z$146*$K$146</f>
        <v>0</v>
      </c>
      <c r="AR146" s="6" t="s">
        <v>139</v>
      </c>
      <c r="AT146" s="6" t="s">
        <v>135</v>
      </c>
      <c r="AU146" s="6" t="s">
        <v>92</v>
      </c>
      <c r="AY146" s="6" t="s">
        <v>134</v>
      </c>
      <c r="BE146" s="86">
        <f>IF($U$146="základní",$N$146,0)</f>
        <v>0</v>
      </c>
      <c r="BF146" s="86">
        <f>IF($U$146="snížená",$N$146,0)</f>
        <v>0</v>
      </c>
      <c r="BG146" s="86">
        <f>IF($U$146="zákl. přenesená",$N$146,0)</f>
        <v>0</v>
      </c>
      <c r="BH146" s="86">
        <f>IF($U$146="sníž. přenesená",$N$146,0)</f>
        <v>0</v>
      </c>
      <c r="BI146" s="86">
        <f>IF($U$146="nulová",$N$146,0)</f>
        <v>0</v>
      </c>
      <c r="BJ146" s="6" t="s">
        <v>22</v>
      </c>
      <c r="BK146" s="86">
        <f>ROUND($L$146*$K$146,2)</f>
        <v>0</v>
      </c>
      <c r="BL146" s="6" t="s">
        <v>139</v>
      </c>
      <c r="BM146" s="6" t="s">
        <v>176</v>
      </c>
    </row>
    <row r="147" spans="2:51" s="6" customFormat="1" ht="18.75" customHeight="1">
      <c r="B147" s="146"/>
      <c r="C147" s="147"/>
      <c r="D147" s="147"/>
      <c r="E147" s="147"/>
      <c r="F147" s="197" t="s">
        <v>177</v>
      </c>
      <c r="G147" s="197"/>
      <c r="H147" s="197"/>
      <c r="I147" s="197"/>
      <c r="J147" s="147"/>
      <c r="K147" s="148">
        <v>15.6</v>
      </c>
      <c r="L147" s="147"/>
      <c r="M147" s="147"/>
      <c r="N147" s="147"/>
      <c r="O147" s="147"/>
      <c r="P147" s="147"/>
      <c r="Q147" s="147"/>
      <c r="R147" s="149"/>
      <c r="T147" s="150"/>
      <c r="U147" s="147"/>
      <c r="V147" s="147"/>
      <c r="W147" s="147"/>
      <c r="X147" s="147"/>
      <c r="Y147" s="147"/>
      <c r="Z147" s="147"/>
      <c r="AA147" s="151"/>
      <c r="AT147" s="152" t="s">
        <v>148</v>
      </c>
      <c r="AU147" s="152" t="s">
        <v>92</v>
      </c>
      <c r="AV147" s="152" t="s">
        <v>92</v>
      </c>
      <c r="AW147" s="152" t="s">
        <v>99</v>
      </c>
      <c r="AX147" s="152" t="s">
        <v>77</v>
      </c>
      <c r="AY147" s="152" t="s">
        <v>134</v>
      </c>
    </row>
    <row r="148" spans="2:51" s="6" customFormat="1" ht="18.75" customHeight="1">
      <c r="B148" s="146"/>
      <c r="C148" s="147"/>
      <c r="D148" s="147"/>
      <c r="E148" s="147"/>
      <c r="F148" s="197" t="s">
        <v>178</v>
      </c>
      <c r="G148" s="197"/>
      <c r="H148" s="197"/>
      <c r="I148" s="197"/>
      <c r="J148" s="147"/>
      <c r="K148" s="148">
        <v>6.72</v>
      </c>
      <c r="L148" s="147"/>
      <c r="M148" s="147"/>
      <c r="N148" s="147"/>
      <c r="O148" s="147"/>
      <c r="P148" s="147"/>
      <c r="Q148" s="147"/>
      <c r="R148" s="149"/>
      <c r="T148" s="150"/>
      <c r="U148" s="147"/>
      <c r="V148" s="147"/>
      <c r="W148" s="147"/>
      <c r="X148" s="147"/>
      <c r="Y148" s="147"/>
      <c r="Z148" s="147"/>
      <c r="AA148" s="151"/>
      <c r="AT148" s="152" t="s">
        <v>148</v>
      </c>
      <c r="AU148" s="152" t="s">
        <v>92</v>
      </c>
      <c r="AV148" s="152" t="s">
        <v>92</v>
      </c>
      <c r="AW148" s="152" t="s">
        <v>99</v>
      </c>
      <c r="AX148" s="152" t="s">
        <v>77</v>
      </c>
      <c r="AY148" s="152" t="s">
        <v>134</v>
      </c>
    </row>
    <row r="149" spans="2:51" s="6" customFormat="1" ht="18.75" customHeight="1">
      <c r="B149" s="153"/>
      <c r="C149" s="154"/>
      <c r="D149" s="154"/>
      <c r="E149" s="154"/>
      <c r="F149" s="198" t="s">
        <v>150</v>
      </c>
      <c r="G149" s="198"/>
      <c r="H149" s="198"/>
      <c r="I149" s="198"/>
      <c r="J149" s="154"/>
      <c r="K149" s="155">
        <v>22.32</v>
      </c>
      <c r="L149" s="154"/>
      <c r="M149" s="154"/>
      <c r="N149" s="154"/>
      <c r="O149" s="154"/>
      <c r="P149" s="154"/>
      <c r="Q149" s="154"/>
      <c r="R149" s="156"/>
      <c r="T149" s="157"/>
      <c r="U149" s="154"/>
      <c r="V149" s="154"/>
      <c r="W149" s="154"/>
      <c r="X149" s="154"/>
      <c r="Y149" s="154"/>
      <c r="Z149" s="154"/>
      <c r="AA149" s="158"/>
      <c r="AT149" s="159" t="s">
        <v>148</v>
      </c>
      <c r="AU149" s="159" t="s">
        <v>92</v>
      </c>
      <c r="AV149" s="159" t="s">
        <v>139</v>
      </c>
      <c r="AW149" s="159" t="s">
        <v>99</v>
      </c>
      <c r="AX149" s="159" t="s">
        <v>22</v>
      </c>
      <c r="AY149" s="159" t="s">
        <v>134</v>
      </c>
    </row>
    <row r="150" spans="2:65" s="6" customFormat="1" ht="27" customHeight="1">
      <c r="B150" s="23"/>
      <c r="C150" s="138" t="s">
        <v>179</v>
      </c>
      <c r="D150" s="138" t="s">
        <v>135</v>
      </c>
      <c r="E150" s="139" t="s">
        <v>180</v>
      </c>
      <c r="F150" s="192" t="s">
        <v>181</v>
      </c>
      <c r="G150" s="192"/>
      <c r="H150" s="192"/>
      <c r="I150" s="192"/>
      <c r="J150" s="140" t="s">
        <v>145</v>
      </c>
      <c r="K150" s="141">
        <v>10.5</v>
      </c>
      <c r="L150" s="193">
        <v>0</v>
      </c>
      <c r="M150" s="193"/>
      <c r="N150" s="194">
        <f>ROUND($L$150*$K$150,2)</f>
        <v>0</v>
      </c>
      <c r="O150" s="194"/>
      <c r="P150" s="194"/>
      <c r="Q150" s="194"/>
      <c r="R150" s="25"/>
      <c r="T150" s="142"/>
      <c r="U150" s="30" t="s">
        <v>42</v>
      </c>
      <c r="V150" s="24"/>
      <c r="W150" s="143">
        <f>$V$150*$K$150</f>
        <v>0</v>
      </c>
      <c r="X150" s="143">
        <v>0.03559</v>
      </c>
      <c r="Y150" s="143">
        <f>$X$150*$K$150</f>
        <v>0.37369499999999994</v>
      </c>
      <c r="Z150" s="143">
        <v>0</v>
      </c>
      <c r="AA150" s="144">
        <f>$Z$150*$K$150</f>
        <v>0</v>
      </c>
      <c r="AR150" s="6" t="s">
        <v>139</v>
      </c>
      <c r="AT150" s="6" t="s">
        <v>135</v>
      </c>
      <c r="AU150" s="6" t="s">
        <v>92</v>
      </c>
      <c r="AY150" s="6" t="s">
        <v>134</v>
      </c>
      <c r="BE150" s="86">
        <f>IF($U$150="základní",$N$150,0)</f>
        <v>0</v>
      </c>
      <c r="BF150" s="86">
        <f>IF($U$150="snížená",$N$150,0)</f>
        <v>0</v>
      </c>
      <c r="BG150" s="86">
        <f>IF($U$150="zákl. přenesená",$N$150,0)</f>
        <v>0</v>
      </c>
      <c r="BH150" s="86">
        <f>IF($U$150="sníž. přenesená",$N$150,0)</f>
        <v>0</v>
      </c>
      <c r="BI150" s="86">
        <f>IF($U$150="nulová",$N$150,0)</f>
        <v>0</v>
      </c>
      <c r="BJ150" s="6" t="s">
        <v>22</v>
      </c>
      <c r="BK150" s="86">
        <f>ROUND($L$150*$K$150,2)</f>
        <v>0</v>
      </c>
      <c r="BL150" s="6" t="s">
        <v>139</v>
      </c>
      <c r="BM150" s="6" t="s">
        <v>182</v>
      </c>
    </row>
    <row r="151" spans="2:51" s="6" customFormat="1" ht="18.75" customHeight="1">
      <c r="B151" s="146"/>
      <c r="C151" s="147"/>
      <c r="D151" s="147"/>
      <c r="E151" s="147"/>
      <c r="F151" s="197" t="s">
        <v>183</v>
      </c>
      <c r="G151" s="197"/>
      <c r="H151" s="197"/>
      <c r="I151" s="197"/>
      <c r="J151" s="147"/>
      <c r="K151" s="148">
        <v>8.5</v>
      </c>
      <c r="L151" s="147"/>
      <c r="M151" s="147"/>
      <c r="N151" s="147"/>
      <c r="O151" s="147"/>
      <c r="P151" s="147"/>
      <c r="Q151" s="147"/>
      <c r="R151" s="149"/>
      <c r="T151" s="150"/>
      <c r="U151" s="147"/>
      <c r="V151" s="147"/>
      <c r="W151" s="147"/>
      <c r="X151" s="147"/>
      <c r="Y151" s="147"/>
      <c r="Z151" s="147"/>
      <c r="AA151" s="151"/>
      <c r="AT151" s="152" t="s">
        <v>148</v>
      </c>
      <c r="AU151" s="152" t="s">
        <v>92</v>
      </c>
      <c r="AV151" s="152" t="s">
        <v>92</v>
      </c>
      <c r="AW151" s="152" t="s">
        <v>99</v>
      </c>
      <c r="AX151" s="152" t="s">
        <v>77</v>
      </c>
      <c r="AY151" s="152" t="s">
        <v>134</v>
      </c>
    </row>
    <row r="152" spans="2:51" s="6" customFormat="1" ht="18.75" customHeight="1">
      <c r="B152" s="146"/>
      <c r="C152" s="147"/>
      <c r="D152" s="147"/>
      <c r="E152" s="147"/>
      <c r="F152" s="197" t="s">
        <v>184</v>
      </c>
      <c r="G152" s="197"/>
      <c r="H152" s="197"/>
      <c r="I152" s="197"/>
      <c r="J152" s="147"/>
      <c r="K152" s="148">
        <v>2</v>
      </c>
      <c r="L152" s="147"/>
      <c r="M152" s="147"/>
      <c r="N152" s="147"/>
      <c r="O152" s="147"/>
      <c r="P152" s="147"/>
      <c r="Q152" s="147"/>
      <c r="R152" s="149"/>
      <c r="T152" s="150"/>
      <c r="U152" s="147"/>
      <c r="V152" s="147"/>
      <c r="W152" s="147"/>
      <c r="X152" s="147"/>
      <c r="Y152" s="147"/>
      <c r="Z152" s="147"/>
      <c r="AA152" s="151"/>
      <c r="AT152" s="152" t="s">
        <v>148</v>
      </c>
      <c r="AU152" s="152" t="s">
        <v>92</v>
      </c>
      <c r="AV152" s="152" t="s">
        <v>92</v>
      </c>
      <c r="AW152" s="152" t="s">
        <v>99</v>
      </c>
      <c r="AX152" s="152" t="s">
        <v>77</v>
      </c>
      <c r="AY152" s="152" t="s">
        <v>134</v>
      </c>
    </row>
    <row r="153" spans="2:51" s="6" customFormat="1" ht="18.75" customHeight="1">
      <c r="B153" s="153"/>
      <c r="C153" s="154"/>
      <c r="D153" s="154"/>
      <c r="E153" s="154"/>
      <c r="F153" s="198" t="s">
        <v>150</v>
      </c>
      <c r="G153" s="198"/>
      <c r="H153" s="198"/>
      <c r="I153" s="198"/>
      <c r="J153" s="154"/>
      <c r="K153" s="155">
        <v>10.5</v>
      </c>
      <c r="L153" s="154"/>
      <c r="M153" s="154"/>
      <c r="N153" s="154"/>
      <c r="O153" s="154"/>
      <c r="P153" s="154"/>
      <c r="Q153" s="154"/>
      <c r="R153" s="156"/>
      <c r="T153" s="157"/>
      <c r="U153" s="154"/>
      <c r="V153" s="154"/>
      <c r="W153" s="154"/>
      <c r="X153" s="154"/>
      <c r="Y153" s="154"/>
      <c r="Z153" s="154"/>
      <c r="AA153" s="158"/>
      <c r="AT153" s="159" t="s">
        <v>148</v>
      </c>
      <c r="AU153" s="159" t="s">
        <v>92</v>
      </c>
      <c r="AV153" s="159" t="s">
        <v>139</v>
      </c>
      <c r="AW153" s="159" t="s">
        <v>99</v>
      </c>
      <c r="AX153" s="159" t="s">
        <v>22</v>
      </c>
      <c r="AY153" s="159" t="s">
        <v>134</v>
      </c>
    </row>
    <row r="154" spans="2:65" s="6" customFormat="1" ht="27" customHeight="1">
      <c r="B154" s="23"/>
      <c r="C154" s="138" t="s">
        <v>185</v>
      </c>
      <c r="D154" s="138" t="s">
        <v>135</v>
      </c>
      <c r="E154" s="139" t="s">
        <v>186</v>
      </c>
      <c r="F154" s="192" t="s">
        <v>187</v>
      </c>
      <c r="G154" s="192"/>
      <c r="H154" s="192"/>
      <c r="I154" s="192"/>
      <c r="J154" s="140" t="s">
        <v>145</v>
      </c>
      <c r="K154" s="141">
        <v>15.7</v>
      </c>
      <c r="L154" s="193">
        <v>0</v>
      </c>
      <c r="M154" s="193"/>
      <c r="N154" s="194">
        <f>ROUND($L$154*$K$154,2)</f>
        <v>0</v>
      </c>
      <c r="O154" s="194"/>
      <c r="P154" s="194"/>
      <c r="Q154" s="194"/>
      <c r="R154" s="25"/>
      <c r="T154" s="142"/>
      <c r="U154" s="30" t="s">
        <v>42</v>
      </c>
      <c r="V154" s="24"/>
      <c r="W154" s="143">
        <f>$V$154*$K$154</f>
        <v>0</v>
      </c>
      <c r="X154" s="143">
        <v>0.02135</v>
      </c>
      <c r="Y154" s="143">
        <f>$X$154*$K$154</f>
        <v>0.335195</v>
      </c>
      <c r="Z154" s="143">
        <v>0</v>
      </c>
      <c r="AA154" s="144">
        <f>$Z$154*$K$154</f>
        <v>0</v>
      </c>
      <c r="AR154" s="6" t="s">
        <v>139</v>
      </c>
      <c r="AT154" s="6" t="s">
        <v>135</v>
      </c>
      <c r="AU154" s="6" t="s">
        <v>92</v>
      </c>
      <c r="AY154" s="6" t="s">
        <v>134</v>
      </c>
      <c r="BE154" s="86">
        <f>IF($U$154="základní",$N$154,0)</f>
        <v>0</v>
      </c>
      <c r="BF154" s="86">
        <f>IF($U$154="snížená",$N$154,0)</f>
        <v>0</v>
      </c>
      <c r="BG154" s="86">
        <f>IF($U$154="zákl. přenesená",$N$154,0)</f>
        <v>0</v>
      </c>
      <c r="BH154" s="86">
        <f>IF($U$154="sníž. přenesená",$N$154,0)</f>
        <v>0</v>
      </c>
      <c r="BI154" s="86">
        <f>IF($U$154="nulová",$N$154,0)</f>
        <v>0</v>
      </c>
      <c r="BJ154" s="6" t="s">
        <v>22</v>
      </c>
      <c r="BK154" s="86">
        <f>ROUND($L$154*$K$154,2)</f>
        <v>0</v>
      </c>
      <c r="BL154" s="6" t="s">
        <v>139</v>
      </c>
      <c r="BM154" s="6" t="s">
        <v>188</v>
      </c>
    </row>
    <row r="155" spans="2:47" s="6" customFormat="1" ht="71.25" customHeight="1">
      <c r="B155" s="23"/>
      <c r="C155" s="24"/>
      <c r="D155" s="24"/>
      <c r="E155" s="24"/>
      <c r="F155" s="199" t="s">
        <v>189</v>
      </c>
      <c r="G155" s="199"/>
      <c r="H155" s="199"/>
      <c r="I155" s="199"/>
      <c r="J155" s="24"/>
      <c r="K155" s="24"/>
      <c r="L155" s="24"/>
      <c r="M155" s="24"/>
      <c r="N155" s="24"/>
      <c r="O155" s="24"/>
      <c r="P155" s="24"/>
      <c r="Q155" s="24"/>
      <c r="R155" s="25"/>
      <c r="T155" s="145"/>
      <c r="U155" s="24"/>
      <c r="V155" s="24"/>
      <c r="W155" s="24"/>
      <c r="X155" s="24"/>
      <c r="Y155" s="24"/>
      <c r="Z155" s="24"/>
      <c r="AA155" s="63"/>
      <c r="AT155" s="6" t="s">
        <v>142</v>
      </c>
      <c r="AU155" s="6" t="s">
        <v>92</v>
      </c>
    </row>
    <row r="156" spans="2:51" s="6" customFormat="1" ht="18.75" customHeight="1">
      <c r="B156" s="146"/>
      <c r="C156" s="147"/>
      <c r="D156" s="147"/>
      <c r="E156" s="147"/>
      <c r="F156" s="197" t="s">
        <v>190</v>
      </c>
      <c r="G156" s="197"/>
      <c r="H156" s="197"/>
      <c r="I156" s="197"/>
      <c r="J156" s="147"/>
      <c r="K156" s="148">
        <v>3</v>
      </c>
      <c r="L156" s="147"/>
      <c r="M156" s="147"/>
      <c r="N156" s="147"/>
      <c r="O156" s="147"/>
      <c r="P156" s="147"/>
      <c r="Q156" s="147"/>
      <c r="R156" s="149"/>
      <c r="T156" s="150"/>
      <c r="U156" s="147"/>
      <c r="V156" s="147"/>
      <c r="W156" s="147"/>
      <c r="X156" s="147"/>
      <c r="Y156" s="147"/>
      <c r="Z156" s="147"/>
      <c r="AA156" s="151"/>
      <c r="AT156" s="152" t="s">
        <v>148</v>
      </c>
      <c r="AU156" s="152" t="s">
        <v>92</v>
      </c>
      <c r="AV156" s="152" t="s">
        <v>92</v>
      </c>
      <c r="AW156" s="152" t="s">
        <v>99</v>
      </c>
      <c r="AX156" s="152" t="s">
        <v>77</v>
      </c>
      <c r="AY156" s="152" t="s">
        <v>134</v>
      </c>
    </row>
    <row r="157" spans="2:51" s="6" customFormat="1" ht="18.75" customHeight="1">
      <c r="B157" s="146"/>
      <c r="C157" s="147"/>
      <c r="D157" s="147"/>
      <c r="E157" s="147"/>
      <c r="F157" s="197" t="s">
        <v>191</v>
      </c>
      <c r="G157" s="197"/>
      <c r="H157" s="197"/>
      <c r="I157" s="197"/>
      <c r="J157" s="147"/>
      <c r="K157" s="148">
        <v>12.7</v>
      </c>
      <c r="L157" s="147"/>
      <c r="M157" s="147"/>
      <c r="N157" s="147"/>
      <c r="O157" s="147"/>
      <c r="P157" s="147"/>
      <c r="Q157" s="147"/>
      <c r="R157" s="149"/>
      <c r="T157" s="150"/>
      <c r="U157" s="147"/>
      <c r="V157" s="147"/>
      <c r="W157" s="147"/>
      <c r="X157" s="147"/>
      <c r="Y157" s="147"/>
      <c r="Z157" s="147"/>
      <c r="AA157" s="151"/>
      <c r="AT157" s="152" t="s">
        <v>148</v>
      </c>
      <c r="AU157" s="152" t="s">
        <v>92</v>
      </c>
      <c r="AV157" s="152" t="s">
        <v>92</v>
      </c>
      <c r="AW157" s="152" t="s">
        <v>99</v>
      </c>
      <c r="AX157" s="152" t="s">
        <v>77</v>
      </c>
      <c r="AY157" s="152" t="s">
        <v>134</v>
      </c>
    </row>
    <row r="158" spans="2:51" s="6" customFormat="1" ht="18.75" customHeight="1">
      <c r="B158" s="153"/>
      <c r="C158" s="154"/>
      <c r="D158" s="154"/>
      <c r="E158" s="154"/>
      <c r="F158" s="198" t="s">
        <v>150</v>
      </c>
      <c r="G158" s="198"/>
      <c r="H158" s="198"/>
      <c r="I158" s="198"/>
      <c r="J158" s="154"/>
      <c r="K158" s="155">
        <v>15.7</v>
      </c>
      <c r="L158" s="154"/>
      <c r="M158" s="154"/>
      <c r="N158" s="154"/>
      <c r="O158" s="154"/>
      <c r="P158" s="154"/>
      <c r="Q158" s="154"/>
      <c r="R158" s="156"/>
      <c r="T158" s="157"/>
      <c r="U158" s="154"/>
      <c r="V158" s="154"/>
      <c r="W158" s="154"/>
      <c r="X158" s="154"/>
      <c r="Y158" s="154"/>
      <c r="Z158" s="154"/>
      <c r="AA158" s="158"/>
      <c r="AT158" s="159" t="s">
        <v>148</v>
      </c>
      <c r="AU158" s="159" t="s">
        <v>92</v>
      </c>
      <c r="AV158" s="159" t="s">
        <v>139</v>
      </c>
      <c r="AW158" s="159" t="s">
        <v>99</v>
      </c>
      <c r="AX158" s="159" t="s">
        <v>22</v>
      </c>
      <c r="AY158" s="159" t="s">
        <v>134</v>
      </c>
    </row>
    <row r="159" spans="2:65" s="6" customFormat="1" ht="27" customHeight="1">
      <c r="B159" s="23"/>
      <c r="C159" s="138" t="s">
        <v>27</v>
      </c>
      <c r="D159" s="138" t="s">
        <v>135</v>
      </c>
      <c r="E159" s="139" t="s">
        <v>192</v>
      </c>
      <c r="F159" s="192" t="s">
        <v>193</v>
      </c>
      <c r="G159" s="192"/>
      <c r="H159" s="192"/>
      <c r="I159" s="192"/>
      <c r="J159" s="140" t="s">
        <v>145</v>
      </c>
      <c r="K159" s="141">
        <v>30.52</v>
      </c>
      <c r="L159" s="193">
        <v>0</v>
      </c>
      <c r="M159" s="193"/>
      <c r="N159" s="194">
        <f>ROUND($L$159*$K$159,2)</f>
        <v>0</v>
      </c>
      <c r="O159" s="194"/>
      <c r="P159" s="194"/>
      <c r="Q159" s="194"/>
      <c r="R159" s="25"/>
      <c r="T159" s="142"/>
      <c r="U159" s="30" t="s">
        <v>42</v>
      </c>
      <c r="V159" s="24"/>
      <c r="W159" s="143">
        <f>$V$159*$K$159</f>
        <v>0</v>
      </c>
      <c r="X159" s="143">
        <v>0.03559</v>
      </c>
      <c r="Y159" s="143">
        <f>$X$159*$K$159</f>
        <v>1.0862067999999998</v>
      </c>
      <c r="Z159" s="143">
        <v>0</v>
      </c>
      <c r="AA159" s="144">
        <f>$Z$159*$K$159</f>
        <v>0</v>
      </c>
      <c r="AR159" s="6" t="s">
        <v>139</v>
      </c>
      <c r="AT159" s="6" t="s">
        <v>135</v>
      </c>
      <c r="AU159" s="6" t="s">
        <v>92</v>
      </c>
      <c r="AY159" s="6" t="s">
        <v>134</v>
      </c>
      <c r="BE159" s="86">
        <f>IF($U$159="základní",$N$159,0)</f>
        <v>0</v>
      </c>
      <c r="BF159" s="86">
        <f>IF($U$159="snížená",$N$159,0)</f>
        <v>0</v>
      </c>
      <c r="BG159" s="86">
        <f>IF($U$159="zákl. přenesená",$N$159,0)</f>
        <v>0</v>
      </c>
      <c r="BH159" s="86">
        <f>IF($U$159="sníž. přenesená",$N$159,0)</f>
        <v>0</v>
      </c>
      <c r="BI159" s="86">
        <f>IF($U$159="nulová",$N$159,0)</f>
        <v>0</v>
      </c>
      <c r="BJ159" s="6" t="s">
        <v>22</v>
      </c>
      <c r="BK159" s="86">
        <f>ROUND($L$159*$K$159,2)</f>
        <v>0</v>
      </c>
      <c r="BL159" s="6" t="s">
        <v>139</v>
      </c>
      <c r="BM159" s="6" t="s">
        <v>194</v>
      </c>
    </row>
    <row r="160" spans="2:51" s="6" customFormat="1" ht="18.75" customHeight="1">
      <c r="B160" s="146"/>
      <c r="C160" s="147"/>
      <c r="D160" s="147"/>
      <c r="E160" s="147"/>
      <c r="F160" s="197" t="s">
        <v>195</v>
      </c>
      <c r="G160" s="197"/>
      <c r="H160" s="197"/>
      <c r="I160" s="197"/>
      <c r="J160" s="147"/>
      <c r="K160" s="148">
        <v>30.52</v>
      </c>
      <c r="L160" s="147"/>
      <c r="M160" s="147"/>
      <c r="N160" s="147"/>
      <c r="O160" s="147"/>
      <c r="P160" s="147"/>
      <c r="Q160" s="147"/>
      <c r="R160" s="149"/>
      <c r="T160" s="150"/>
      <c r="U160" s="147"/>
      <c r="V160" s="147"/>
      <c r="W160" s="147"/>
      <c r="X160" s="147"/>
      <c r="Y160" s="147"/>
      <c r="Z160" s="147"/>
      <c r="AA160" s="151"/>
      <c r="AT160" s="152" t="s">
        <v>148</v>
      </c>
      <c r="AU160" s="152" t="s">
        <v>92</v>
      </c>
      <c r="AV160" s="152" t="s">
        <v>92</v>
      </c>
      <c r="AW160" s="152" t="s">
        <v>99</v>
      </c>
      <c r="AX160" s="152" t="s">
        <v>22</v>
      </c>
      <c r="AY160" s="152" t="s">
        <v>134</v>
      </c>
    </row>
    <row r="161" spans="2:65" s="6" customFormat="1" ht="27" customHeight="1">
      <c r="B161" s="23"/>
      <c r="C161" s="138" t="s">
        <v>196</v>
      </c>
      <c r="D161" s="138" t="s">
        <v>135</v>
      </c>
      <c r="E161" s="139" t="s">
        <v>197</v>
      </c>
      <c r="F161" s="192" t="s">
        <v>198</v>
      </c>
      <c r="G161" s="192"/>
      <c r="H161" s="192"/>
      <c r="I161" s="192"/>
      <c r="J161" s="140" t="s">
        <v>145</v>
      </c>
      <c r="K161" s="141">
        <v>18.8</v>
      </c>
      <c r="L161" s="193">
        <v>0</v>
      </c>
      <c r="M161" s="193"/>
      <c r="N161" s="194">
        <f>ROUND($L$161*$K$161,2)</f>
        <v>0</v>
      </c>
      <c r="O161" s="194"/>
      <c r="P161" s="194"/>
      <c r="Q161" s="194"/>
      <c r="R161" s="25"/>
      <c r="T161" s="142"/>
      <c r="U161" s="30" t="s">
        <v>42</v>
      </c>
      <c r="V161" s="24"/>
      <c r="W161" s="143">
        <f>$V$161*$K$161</f>
        <v>0</v>
      </c>
      <c r="X161" s="143">
        <v>0.03559</v>
      </c>
      <c r="Y161" s="143">
        <f>$X$161*$K$161</f>
        <v>0.6690919999999999</v>
      </c>
      <c r="Z161" s="143">
        <v>0</v>
      </c>
      <c r="AA161" s="144">
        <f>$Z$161*$K$161</f>
        <v>0</v>
      </c>
      <c r="AR161" s="6" t="s">
        <v>139</v>
      </c>
      <c r="AT161" s="6" t="s">
        <v>135</v>
      </c>
      <c r="AU161" s="6" t="s">
        <v>92</v>
      </c>
      <c r="AY161" s="6" t="s">
        <v>134</v>
      </c>
      <c r="BE161" s="86">
        <f>IF($U$161="základní",$N$161,0)</f>
        <v>0</v>
      </c>
      <c r="BF161" s="86">
        <f>IF($U$161="snížená",$N$161,0)</f>
        <v>0</v>
      </c>
      <c r="BG161" s="86">
        <f>IF($U$161="zákl. přenesená",$N$161,0)</f>
        <v>0</v>
      </c>
      <c r="BH161" s="86">
        <f>IF($U$161="sníž. přenesená",$N$161,0)</f>
        <v>0</v>
      </c>
      <c r="BI161" s="86">
        <f>IF($U$161="nulová",$N$161,0)</f>
        <v>0</v>
      </c>
      <c r="BJ161" s="6" t="s">
        <v>22</v>
      </c>
      <c r="BK161" s="86">
        <f>ROUND($L$161*$K$161,2)</f>
        <v>0</v>
      </c>
      <c r="BL161" s="6" t="s">
        <v>139</v>
      </c>
      <c r="BM161" s="6" t="s">
        <v>199</v>
      </c>
    </row>
    <row r="162" spans="2:51" s="6" customFormat="1" ht="18.75" customHeight="1">
      <c r="B162" s="146"/>
      <c r="C162" s="147"/>
      <c r="D162" s="147"/>
      <c r="E162" s="147"/>
      <c r="F162" s="197" t="s">
        <v>200</v>
      </c>
      <c r="G162" s="197"/>
      <c r="H162" s="197"/>
      <c r="I162" s="197"/>
      <c r="J162" s="147"/>
      <c r="K162" s="148">
        <v>18.8</v>
      </c>
      <c r="L162" s="147"/>
      <c r="M162" s="147"/>
      <c r="N162" s="147"/>
      <c r="O162" s="147"/>
      <c r="P162" s="147"/>
      <c r="Q162" s="147"/>
      <c r="R162" s="149"/>
      <c r="T162" s="150"/>
      <c r="U162" s="147"/>
      <c r="V162" s="147"/>
      <c r="W162" s="147"/>
      <c r="X162" s="147"/>
      <c r="Y162" s="147"/>
      <c r="Z162" s="147"/>
      <c r="AA162" s="151"/>
      <c r="AT162" s="152" t="s">
        <v>148</v>
      </c>
      <c r="AU162" s="152" t="s">
        <v>92</v>
      </c>
      <c r="AV162" s="152" t="s">
        <v>92</v>
      </c>
      <c r="AW162" s="152" t="s">
        <v>99</v>
      </c>
      <c r="AX162" s="152" t="s">
        <v>22</v>
      </c>
      <c r="AY162" s="152" t="s">
        <v>134</v>
      </c>
    </row>
    <row r="163" spans="2:65" s="6" customFormat="1" ht="27" customHeight="1">
      <c r="B163" s="23"/>
      <c r="C163" s="138" t="s">
        <v>201</v>
      </c>
      <c r="D163" s="138" t="s">
        <v>135</v>
      </c>
      <c r="E163" s="139" t="s">
        <v>202</v>
      </c>
      <c r="F163" s="192" t="s">
        <v>203</v>
      </c>
      <c r="G163" s="192"/>
      <c r="H163" s="192"/>
      <c r="I163" s="192"/>
      <c r="J163" s="140" t="s">
        <v>145</v>
      </c>
      <c r="K163" s="141">
        <v>21.56</v>
      </c>
      <c r="L163" s="193">
        <v>0</v>
      </c>
      <c r="M163" s="193"/>
      <c r="N163" s="194">
        <f>ROUND($L$163*$K$163,2)</f>
        <v>0</v>
      </c>
      <c r="O163" s="194"/>
      <c r="P163" s="194"/>
      <c r="Q163" s="194"/>
      <c r="R163" s="25"/>
      <c r="T163" s="142"/>
      <c r="U163" s="30" t="s">
        <v>42</v>
      </c>
      <c r="V163" s="24"/>
      <c r="W163" s="143">
        <f>$V$163*$K$163</f>
        <v>0</v>
      </c>
      <c r="X163" s="143">
        <v>0.03559</v>
      </c>
      <c r="Y163" s="143">
        <f>$X$163*$K$163</f>
        <v>0.7673203999999999</v>
      </c>
      <c r="Z163" s="143">
        <v>0</v>
      </c>
      <c r="AA163" s="144">
        <f>$Z$163*$K$163</f>
        <v>0</v>
      </c>
      <c r="AR163" s="6" t="s">
        <v>139</v>
      </c>
      <c r="AT163" s="6" t="s">
        <v>135</v>
      </c>
      <c r="AU163" s="6" t="s">
        <v>92</v>
      </c>
      <c r="AY163" s="6" t="s">
        <v>134</v>
      </c>
      <c r="BE163" s="86">
        <f>IF($U$163="základní",$N$163,0)</f>
        <v>0</v>
      </c>
      <c r="BF163" s="86">
        <f>IF($U$163="snížená",$N$163,0)</f>
        <v>0</v>
      </c>
      <c r="BG163" s="86">
        <f>IF($U$163="zákl. přenesená",$N$163,0)</f>
        <v>0</v>
      </c>
      <c r="BH163" s="86">
        <f>IF($U$163="sníž. přenesená",$N$163,0)</f>
        <v>0</v>
      </c>
      <c r="BI163" s="86">
        <f>IF($U$163="nulová",$N$163,0)</f>
        <v>0</v>
      </c>
      <c r="BJ163" s="6" t="s">
        <v>22</v>
      </c>
      <c r="BK163" s="86">
        <f>ROUND($L$163*$K$163,2)</f>
        <v>0</v>
      </c>
      <c r="BL163" s="6" t="s">
        <v>139</v>
      </c>
      <c r="BM163" s="6" t="s">
        <v>204</v>
      </c>
    </row>
    <row r="164" spans="2:51" s="6" customFormat="1" ht="18.75" customHeight="1">
      <c r="B164" s="146"/>
      <c r="C164" s="147"/>
      <c r="D164" s="147"/>
      <c r="E164" s="147"/>
      <c r="F164" s="197" t="s">
        <v>205</v>
      </c>
      <c r="G164" s="197"/>
      <c r="H164" s="197"/>
      <c r="I164" s="197"/>
      <c r="J164" s="147"/>
      <c r="K164" s="148">
        <v>21.56</v>
      </c>
      <c r="L164" s="147"/>
      <c r="M164" s="147"/>
      <c r="N164" s="147"/>
      <c r="O164" s="147"/>
      <c r="P164" s="147"/>
      <c r="Q164" s="147"/>
      <c r="R164" s="149"/>
      <c r="T164" s="150"/>
      <c r="U164" s="147"/>
      <c r="V164" s="147"/>
      <c r="W164" s="147"/>
      <c r="X164" s="147"/>
      <c r="Y164" s="147"/>
      <c r="Z164" s="147"/>
      <c r="AA164" s="151"/>
      <c r="AT164" s="152" t="s">
        <v>148</v>
      </c>
      <c r="AU164" s="152" t="s">
        <v>92</v>
      </c>
      <c r="AV164" s="152" t="s">
        <v>92</v>
      </c>
      <c r="AW164" s="152" t="s">
        <v>99</v>
      </c>
      <c r="AX164" s="152" t="s">
        <v>22</v>
      </c>
      <c r="AY164" s="152" t="s">
        <v>134</v>
      </c>
    </row>
    <row r="165" spans="2:65" s="6" customFormat="1" ht="27" customHeight="1">
      <c r="B165" s="23"/>
      <c r="C165" s="138" t="s">
        <v>206</v>
      </c>
      <c r="D165" s="138" t="s">
        <v>135</v>
      </c>
      <c r="E165" s="139" t="s">
        <v>207</v>
      </c>
      <c r="F165" s="192" t="s">
        <v>208</v>
      </c>
      <c r="G165" s="192"/>
      <c r="H165" s="192"/>
      <c r="I165" s="192"/>
      <c r="J165" s="140" t="s">
        <v>145</v>
      </c>
      <c r="K165" s="141">
        <v>9</v>
      </c>
      <c r="L165" s="193">
        <v>0</v>
      </c>
      <c r="M165" s="193"/>
      <c r="N165" s="194">
        <f>ROUND($L$165*$K$165,2)</f>
        <v>0</v>
      </c>
      <c r="O165" s="194"/>
      <c r="P165" s="194"/>
      <c r="Q165" s="194"/>
      <c r="R165" s="25"/>
      <c r="T165" s="142"/>
      <c r="U165" s="30" t="s">
        <v>42</v>
      </c>
      <c r="V165" s="24"/>
      <c r="W165" s="143">
        <f>$V$165*$K$165</f>
        <v>0</v>
      </c>
      <c r="X165" s="143">
        <v>0.03559</v>
      </c>
      <c r="Y165" s="143">
        <f>$X$165*$K$165</f>
        <v>0.32031</v>
      </c>
      <c r="Z165" s="143">
        <v>0</v>
      </c>
      <c r="AA165" s="144">
        <f>$Z$165*$K$165</f>
        <v>0</v>
      </c>
      <c r="AR165" s="6" t="s">
        <v>139</v>
      </c>
      <c r="AT165" s="6" t="s">
        <v>135</v>
      </c>
      <c r="AU165" s="6" t="s">
        <v>92</v>
      </c>
      <c r="AY165" s="6" t="s">
        <v>134</v>
      </c>
      <c r="BE165" s="86">
        <f>IF($U$165="základní",$N$165,0)</f>
        <v>0</v>
      </c>
      <c r="BF165" s="86">
        <f>IF($U$165="snížená",$N$165,0)</f>
        <v>0</v>
      </c>
      <c r="BG165" s="86">
        <f>IF($U$165="zákl. přenesená",$N$165,0)</f>
        <v>0</v>
      </c>
      <c r="BH165" s="86">
        <f>IF($U$165="sníž. přenesená",$N$165,0)</f>
        <v>0</v>
      </c>
      <c r="BI165" s="86">
        <f>IF($U$165="nulová",$N$165,0)</f>
        <v>0</v>
      </c>
      <c r="BJ165" s="6" t="s">
        <v>22</v>
      </c>
      <c r="BK165" s="86">
        <f>ROUND($L$165*$K$165,2)</f>
        <v>0</v>
      </c>
      <c r="BL165" s="6" t="s">
        <v>139</v>
      </c>
      <c r="BM165" s="6" t="s">
        <v>209</v>
      </c>
    </row>
    <row r="166" spans="2:51" s="6" customFormat="1" ht="18.75" customHeight="1">
      <c r="B166" s="146"/>
      <c r="C166" s="147"/>
      <c r="D166" s="147"/>
      <c r="E166" s="147"/>
      <c r="F166" s="197" t="s">
        <v>210</v>
      </c>
      <c r="G166" s="197"/>
      <c r="H166" s="197"/>
      <c r="I166" s="197"/>
      <c r="J166" s="147"/>
      <c r="K166" s="148">
        <v>9</v>
      </c>
      <c r="L166" s="147"/>
      <c r="M166" s="147"/>
      <c r="N166" s="147"/>
      <c r="O166" s="147"/>
      <c r="P166" s="147"/>
      <c r="Q166" s="147"/>
      <c r="R166" s="149"/>
      <c r="T166" s="150"/>
      <c r="U166" s="147"/>
      <c r="V166" s="147"/>
      <c r="W166" s="147"/>
      <c r="X166" s="147"/>
      <c r="Y166" s="147"/>
      <c r="Z166" s="147"/>
      <c r="AA166" s="151"/>
      <c r="AT166" s="152" t="s">
        <v>148</v>
      </c>
      <c r="AU166" s="152" t="s">
        <v>92</v>
      </c>
      <c r="AV166" s="152" t="s">
        <v>92</v>
      </c>
      <c r="AW166" s="152" t="s">
        <v>99</v>
      </c>
      <c r="AX166" s="152" t="s">
        <v>22</v>
      </c>
      <c r="AY166" s="152" t="s">
        <v>134</v>
      </c>
    </row>
    <row r="167" spans="2:65" s="6" customFormat="1" ht="27" customHeight="1">
      <c r="B167" s="23"/>
      <c r="C167" s="138" t="s">
        <v>211</v>
      </c>
      <c r="D167" s="138" t="s">
        <v>135</v>
      </c>
      <c r="E167" s="139" t="s">
        <v>212</v>
      </c>
      <c r="F167" s="192" t="s">
        <v>213</v>
      </c>
      <c r="G167" s="192"/>
      <c r="H167" s="192"/>
      <c r="I167" s="192"/>
      <c r="J167" s="140" t="s">
        <v>145</v>
      </c>
      <c r="K167" s="141">
        <v>123.9</v>
      </c>
      <c r="L167" s="193">
        <v>0</v>
      </c>
      <c r="M167" s="193"/>
      <c r="N167" s="194">
        <f>ROUND($L$167*$K$167,2)</f>
        <v>0</v>
      </c>
      <c r="O167" s="194"/>
      <c r="P167" s="194"/>
      <c r="Q167" s="194"/>
      <c r="R167" s="25"/>
      <c r="T167" s="142"/>
      <c r="U167" s="30" t="s">
        <v>42</v>
      </c>
      <c r="V167" s="24"/>
      <c r="W167" s="143">
        <f>$V$167*$K$167</f>
        <v>0</v>
      </c>
      <c r="X167" s="143">
        <v>0.03559</v>
      </c>
      <c r="Y167" s="143">
        <f>$X$167*$K$167</f>
        <v>4.409600999999999</v>
      </c>
      <c r="Z167" s="143">
        <v>0</v>
      </c>
      <c r="AA167" s="144">
        <f>$Z$167*$K$167</f>
        <v>0</v>
      </c>
      <c r="AR167" s="6" t="s">
        <v>139</v>
      </c>
      <c r="AT167" s="6" t="s">
        <v>135</v>
      </c>
      <c r="AU167" s="6" t="s">
        <v>92</v>
      </c>
      <c r="AY167" s="6" t="s">
        <v>134</v>
      </c>
      <c r="BE167" s="86">
        <f>IF($U$167="základní",$N$167,0)</f>
        <v>0</v>
      </c>
      <c r="BF167" s="86">
        <f>IF($U$167="snížená",$N$167,0)</f>
        <v>0</v>
      </c>
      <c r="BG167" s="86">
        <f>IF($U$167="zákl. přenesená",$N$167,0)</f>
        <v>0</v>
      </c>
      <c r="BH167" s="86">
        <f>IF($U$167="sníž. přenesená",$N$167,0)</f>
        <v>0</v>
      </c>
      <c r="BI167" s="86">
        <f>IF($U$167="nulová",$N$167,0)</f>
        <v>0</v>
      </c>
      <c r="BJ167" s="6" t="s">
        <v>22</v>
      </c>
      <c r="BK167" s="86">
        <f>ROUND($L$167*$K$167,2)</f>
        <v>0</v>
      </c>
      <c r="BL167" s="6" t="s">
        <v>139</v>
      </c>
      <c r="BM167" s="6" t="s">
        <v>214</v>
      </c>
    </row>
    <row r="168" spans="2:47" s="6" customFormat="1" ht="18.75" customHeight="1">
      <c r="B168" s="23"/>
      <c r="C168" s="24"/>
      <c r="D168" s="24"/>
      <c r="E168" s="24"/>
      <c r="F168" s="199" t="s">
        <v>215</v>
      </c>
      <c r="G168" s="199"/>
      <c r="H168" s="199"/>
      <c r="I168" s="199"/>
      <c r="J168" s="24"/>
      <c r="K168" s="24"/>
      <c r="L168" s="24"/>
      <c r="M168" s="24"/>
      <c r="N168" s="24"/>
      <c r="O168" s="24"/>
      <c r="P168" s="24"/>
      <c r="Q168" s="24"/>
      <c r="R168" s="25"/>
      <c r="T168" s="145"/>
      <c r="U168" s="24"/>
      <c r="V168" s="24"/>
      <c r="W168" s="24"/>
      <c r="X168" s="24"/>
      <c r="Y168" s="24"/>
      <c r="Z168" s="24"/>
      <c r="AA168" s="63"/>
      <c r="AT168" s="6" t="s">
        <v>142</v>
      </c>
      <c r="AU168" s="6" t="s">
        <v>92</v>
      </c>
    </row>
    <row r="169" spans="2:51" s="6" customFormat="1" ht="18.75" customHeight="1">
      <c r="B169" s="146"/>
      <c r="C169" s="147"/>
      <c r="D169" s="147"/>
      <c r="E169" s="147"/>
      <c r="F169" s="197" t="s">
        <v>216</v>
      </c>
      <c r="G169" s="197"/>
      <c r="H169" s="197"/>
      <c r="I169" s="197"/>
      <c r="J169" s="147"/>
      <c r="K169" s="148">
        <v>62.4</v>
      </c>
      <c r="L169" s="147"/>
      <c r="M169" s="147"/>
      <c r="N169" s="147"/>
      <c r="O169" s="147"/>
      <c r="P169" s="147"/>
      <c r="Q169" s="147"/>
      <c r="R169" s="149"/>
      <c r="T169" s="150"/>
      <c r="U169" s="147"/>
      <c r="V169" s="147"/>
      <c r="W169" s="147"/>
      <c r="X169" s="147"/>
      <c r="Y169" s="147"/>
      <c r="Z169" s="147"/>
      <c r="AA169" s="151"/>
      <c r="AT169" s="152" t="s">
        <v>148</v>
      </c>
      <c r="AU169" s="152" t="s">
        <v>92</v>
      </c>
      <c r="AV169" s="152" t="s">
        <v>92</v>
      </c>
      <c r="AW169" s="152" t="s">
        <v>99</v>
      </c>
      <c r="AX169" s="152" t="s">
        <v>77</v>
      </c>
      <c r="AY169" s="152" t="s">
        <v>134</v>
      </c>
    </row>
    <row r="170" spans="2:51" s="6" customFormat="1" ht="18.75" customHeight="1">
      <c r="B170" s="146"/>
      <c r="C170" s="147"/>
      <c r="D170" s="147"/>
      <c r="E170" s="147"/>
      <c r="F170" s="197" t="s">
        <v>217</v>
      </c>
      <c r="G170" s="197"/>
      <c r="H170" s="197"/>
      <c r="I170" s="197"/>
      <c r="J170" s="147"/>
      <c r="K170" s="148">
        <v>61.5</v>
      </c>
      <c r="L170" s="147"/>
      <c r="M170" s="147"/>
      <c r="N170" s="147"/>
      <c r="O170" s="147"/>
      <c r="P170" s="147"/>
      <c r="Q170" s="147"/>
      <c r="R170" s="149"/>
      <c r="T170" s="150"/>
      <c r="U170" s="147"/>
      <c r="V170" s="147"/>
      <c r="W170" s="147"/>
      <c r="X170" s="147"/>
      <c r="Y170" s="147"/>
      <c r="Z170" s="147"/>
      <c r="AA170" s="151"/>
      <c r="AT170" s="152" t="s">
        <v>148</v>
      </c>
      <c r="AU170" s="152" t="s">
        <v>92</v>
      </c>
      <c r="AV170" s="152" t="s">
        <v>92</v>
      </c>
      <c r="AW170" s="152" t="s">
        <v>99</v>
      </c>
      <c r="AX170" s="152" t="s">
        <v>77</v>
      </c>
      <c r="AY170" s="152" t="s">
        <v>134</v>
      </c>
    </row>
    <row r="171" spans="2:51" s="6" customFormat="1" ht="12" customHeight="1">
      <c r="B171" s="153"/>
      <c r="C171" s="154"/>
      <c r="D171" s="154"/>
      <c r="E171" s="154"/>
      <c r="F171" s="198" t="s">
        <v>150</v>
      </c>
      <c r="G171" s="198"/>
      <c r="H171" s="198"/>
      <c r="I171" s="198"/>
      <c r="J171" s="154"/>
      <c r="K171" s="155">
        <v>123.9</v>
      </c>
      <c r="L171" s="154"/>
      <c r="M171" s="154"/>
      <c r="N171" s="154"/>
      <c r="O171" s="154"/>
      <c r="P171" s="154"/>
      <c r="Q171" s="154"/>
      <c r="R171" s="156"/>
      <c r="T171" s="157"/>
      <c r="U171" s="154"/>
      <c r="V171" s="154"/>
      <c r="W171" s="154"/>
      <c r="X171" s="154"/>
      <c r="Y171" s="154"/>
      <c r="Z171" s="154"/>
      <c r="AA171" s="158"/>
      <c r="AT171" s="159" t="s">
        <v>148</v>
      </c>
      <c r="AU171" s="159" t="s">
        <v>92</v>
      </c>
      <c r="AV171" s="159" t="s">
        <v>139</v>
      </c>
      <c r="AW171" s="159" t="s">
        <v>99</v>
      </c>
      <c r="AX171" s="159" t="s">
        <v>22</v>
      </c>
      <c r="AY171" s="159" t="s">
        <v>134</v>
      </c>
    </row>
    <row r="172" spans="2:65" s="6" customFormat="1" ht="48" customHeight="1">
      <c r="B172" s="23"/>
      <c r="C172" s="138" t="s">
        <v>9</v>
      </c>
      <c r="D172" s="138" t="s">
        <v>135</v>
      </c>
      <c r="E172" s="139" t="s">
        <v>218</v>
      </c>
      <c r="F172" s="203" t="s">
        <v>368</v>
      </c>
      <c r="G172" s="203"/>
      <c r="H172" s="203"/>
      <c r="I172" s="203"/>
      <c r="J172" s="140" t="s">
        <v>145</v>
      </c>
      <c r="K172" s="141">
        <v>327.795</v>
      </c>
      <c r="L172" s="193">
        <v>0</v>
      </c>
      <c r="M172" s="193"/>
      <c r="N172" s="194">
        <f>ROUND($L$172*$K$172,2)</f>
        <v>0</v>
      </c>
      <c r="O172" s="194"/>
      <c r="P172" s="194"/>
      <c r="Q172" s="194"/>
      <c r="R172" s="25"/>
      <c r="T172" s="142"/>
      <c r="U172" s="30" t="s">
        <v>42</v>
      </c>
      <c r="V172" s="24"/>
      <c r="W172" s="143">
        <f>$V$172*$K$172</f>
        <v>0</v>
      </c>
      <c r="X172" s="143">
        <v>0.00318</v>
      </c>
      <c r="Y172" s="143">
        <f>$X$172*$K$172</f>
        <v>1.0423881000000002</v>
      </c>
      <c r="Z172" s="143">
        <v>0</v>
      </c>
      <c r="AA172" s="144">
        <f>$Z$172*$K$172</f>
        <v>0</v>
      </c>
      <c r="AR172" s="6" t="s">
        <v>139</v>
      </c>
      <c r="AT172" s="6" t="s">
        <v>135</v>
      </c>
      <c r="AU172" s="6" t="s">
        <v>92</v>
      </c>
      <c r="AY172" s="6" t="s">
        <v>134</v>
      </c>
      <c r="BE172" s="86">
        <f>IF($U$172="základní",$N$172,0)</f>
        <v>0</v>
      </c>
      <c r="BF172" s="86">
        <f>IF($U$172="snížená",$N$172,0)</f>
        <v>0</v>
      </c>
      <c r="BG172" s="86">
        <f>IF($U$172="zákl. přenesená",$N$172,0)</f>
        <v>0</v>
      </c>
      <c r="BH172" s="86">
        <f>IF($U$172="sníž. přenesená",$N$172,0)</f>
        <v>0</v>
      </c>
      <c r="BI172" s="86">
        <f>IF($U$172="nulová",$N$172,0)</f>
        <v>0</v>
      </c>
      <c r="BJ172" s="6" t="s">
        <v>22</v>
      </c>
      <c r="BK172" s="86">
        <f>ROUND($L$172*$K$172,2)</f>
        <v>0</v>
      </c>
      <c r="BL172" s="6" t="s">
        <v>139</v>
      </c>
      <c r="BM172" s="6" t="s">
        <v>219</v>
      </c>
    </row>
    <row r="173" spans="2:51" s="6" customFormat="1" ht="32.25" customHeight="1">
      <c r="B173" s="146"/>
      <c r="C173" s="147"/>
      <c r="D173" s="147"/>
      <c r="E173" s="147"/>
      <c r="F173" s="197" t="s">
        <v>220</v>
      </c>
      <c r="G173" s="197"/>
      <c r="H173" s="197"/>
      <c r="I173" s="197"/>
      <c r="J173" s="147"/>
      <c r="K173" s="148">
        <v>327.795</v>
      </c>
      <c r="L173" s="147"/>
      <c r="M173" s="147"/>
      <c r="N173" s="147"/>
      <c r="O173" s="147"/>
      <c r="P173" s="147"/>
      <c r="Q173" s="147"/>
      <c r="R173" s="149"/>
      <c r="T173" s="150"/>
      <c r="U173" s="147"/>
      <c r="V173" s="147"/>
      <c r="W173" s="147"/>
      <c r="X173" s="147"/>
      <c r="Y173" s="147"/>
      <c r="Z173" s="147"/>
      <c r="AA173" s="151"/>
      <c r="AT173" s="152" t="s">
        <v>148</v>
      </c>
      <c r="AU173" s="152" t="s">
        <v>92</v>
      </c>
      <c r="AV173" s="152" t="s">
        <v>92</v>
      </c>
      <c r="AW173" s="152" t="s">
        <v>99</v>
      </c>
      <c r="AX173" s="152" t="s">
        <v>22</v>
      </c>
      <c r="AY173" s="152" t="s">
        <v>134</v>
      </c>
    </row>
    <row r="174" spans="2:65" s="6" customFormat="1" ht="27" customHeight="1">
      <c r="B174" s="23"/>
      <c r="C174" s="138" t="s">
        <v>221</v>
      </c>
      <c r="D174" s="138" t="s">
        <v>135</v>
      </c>
      <c r="E174" s="139" t="s">
        <v>222</v>
      </c>
      <c r="F174" s="192" t="s">
        <v>223</v>
      </c>
      <c r="G174" s="192"/>
      <c r="H174" s="192"/>
      <c r="I174" s="192"/>
      <c r="J174" s="140" t="s">
        <v>145</v>
      </c>
      <c r="K174" s="141">
        <v>58.44</v>
      </c>
      <c r="L174" s="193">
        <v>0</v>
      </c>
      <c r="M174" s="193"/>
      <c r="N174" s="194">
        <f>ROUND($L$174*$K$174,2)</f>
        <v>0</v>
      </c>
      <c r="O174" s="194"/>
      <c r="P174" s="194"/>
      <c r="Q174" s="194"/>
      <c r="R174" s="25"/>
      <c r="T174" s="142"/>
      <c r="U174" s="30" t="s">
        <v>42</v>
      </c>
      <c r="V174" s="24"/>
      <c r="W174" s="143">
        <f>$V$174*$K$174</f>
        <v>0</v>
      </c>
      <c r="X174" s="143">
        <v>0.00012</v>
      </c>
      <c r="Y174" s="143">
        <f>$X$174*$K$174</f>
        <v>0.0070128</v>
      </c>
      <c r="Z174" s="143">
        <v>0</v>
      </c>
      <c r="AA174" s="144">
        <f>$Z$174*$K$174</f>
        <v>0</v>
      </c>
      <c r="AR174" s="6" t="s">
        <v>139</v>
      </c>
      <c r="AT174" s="6" t="s">
        <v>135</v>
      </c>
      <c r="AU174" s="6" t="s">
        <v>92</v>
      </c>
      <c r="AY174" s="6" t="s">
        <v>134</v>
      </c>
      <c r="BE174" s="86">
        <f>IF($U$174="základní",$N$174,0)</f>
        <v>0</v>
      </c>
      <c r="BF174" s="86">
        <f>IF($U$174="snížená",$N$174,0)</f>
        <v>0</v>
      </c>
      <c r="BG174" s="86">
        <f>IF($U$174="zákl. přenesená",$N$174,0)</f>
        <v>0</v>
      </c>
      <c r="BH174" s="86">
        <f>IF($U$174="sníž. přenesená",$N$174,0)</f>
        <v>0</v>
      </c>
      <c r="BI174" s="86">
        <f>IF($U$174="nulová",$N$174,0)</f>
        <v>0</v>
      </c>
      <c r="BJ174" s="6" t="s">
        <v>22</v>
      </c>
      <c r="BK174" s="86">
        <f>ROUND($L$174*$K$174,2)</f>
        <v>0</v>
      </c>
      <c r="BL174" s="6" t="s">
        <v>139</v>
      </c>
      <c r="BM174" s="6" t="s">
        <v>224</v>
      </c>
    </row>
    <row r="175" spans="2:51" s="6" customFormat="1" ht="18.75" customHeight="1">
      <c r="B175" s="146"/>
      <c r="C175" s="147"/>
      <c r="D175" s="147"/>
      <c r="E175" s="147"/>
      <c r="F175" s="197" t="s">
        <v>225</v>
      </c>
      <c r="G175" s="197"/>
      <c r="H175" s="197"/>
      <c r="I175" s="197"/>
      <c r="J175" s="147"/>
      <c r="K175" s="148">
        <v>58.44</v>
      </c>
      <c r="L175" s="147"/>
      <c r="M175" s="147"/>
      <c r="N175" s="147"/>
      <c r="O175" s="147"/>
      <c r="P175" s="147"/>
      <c r="Q175" s="147"/>
      <c r="R175" s="149"/>
      <c r="T175" s="150"/>
      <c r="U175" s="147"/>
      <c r="V175" s="147"/>
      <c r="W175" s="147"/>
      <c r="X175" s="147"/>
      <c r="Y175" s="147"/>
      <c r="Z175" s="147"/>
      <c r="AA175" s="151"/>
      <c r="AT175" s="152" t="s">
        <v>148</v>
      </c>
      <c r="AU175" s="152" t="s">
        <v>92</v>
      </c>
      <c r="AV175" s="152" t="s">
        <v>92</v>
      </c>
      <c r="AW175" s="152" t="s">
        <v>99</v>
      </c>
      <c r="AX175" s="152" t="s">
        <v>22</v>
      </c>
      <c r="AY175" s="152" t="s">
        <v>134</v>
      </c>
    </row>
    <row r="176" spans="2:65" s="6" customFormat="1" ht="15.75" customHeight="1">
      <c r="B176" s="23"/>
      <c r="C176" s="138" t="s">
        <v>226</v>
      </c>
      <c r="D176" s="138" t="s">
        <v>135</v>
      </c>
      <c r="E176" s="139" t="s">
        <v>227</v>
      </c>
      <c r="F176" s="192" t="s">
        <v>228</v>
      </c>
      <c r="G176" s="192"/>
      <c r="H176" s="192"/>
      <c r="I176" s="192"/>
      <c r="J176" s="140" t="s">
        <v>145</v>
      </c>
      <c r="K176" s="141">
        <v>331.5</v>
      </c>
      <c r="L176" s="193">
        <v>0</v>
      </c>
      <c r="M176" s="193"/>
      <c r="N176" s="194">
        <f>ROUND($L$176*$K$176,2)</f>
        <v>0</v>
      </c>
      <c r="O176" s="194"/>
      <c r="P176" s="194"/>
      <c r="Q176" s="194"/>
      <c r="R176" s="25"/>
      <c r="T176" s="142"/>
      <c r="U176" s="30" t="s">
        <v>42</v>
      </c>
      <c r="V176" s="24"/>
      <c r="W176" s="143">
        <f>$V$176*$K$176</f>
        <v>0</v>
      </c>
      <c r="X176" s="143">
        <v>0</v>
      </c>
      <c r="Y176" s="143">
        <f>$X$176*$K$176</f>
        <v>0</v>
      </c>
      <c r="Z176" s="143">
        <v>0</v>
      </c>
      <c r="AA176" s="144">
        <f>$Z$176*$K$176</f>
        <v>0</v>
      </c>
      <c r="AR176" s="6" t="s">
        <v>139</v>
      </c>
      <c r="AT176" s="6" t="s">
        <v>135</v>
      </c>
      <c r="AU176" s="6" t="s">
        <v>92</v>
      </c>
      <c r="AY176" s="6" t="s">
        <v>134</v>
      </c>
      <c r="BE176" s="86">
        <f>IF($U$176="základní",$N$176,0)</f>
        <v>0</v>
      </c>
      <c r="BF176" s="86">
        <f>IF($U$176="snížená",$N$176,0)</f>
        <v>0</v>
      </c>
      <c r="BG176" s="86">
        <f>IF($U$176="zákl. přenesená",$N$176,0)</f>
        <v>0</v>
      </c>
      <c r="BH176" s="86">
        <f>IF($U$176="sníž. přenesená",$N$176,0)</f>
        <v>0</v>
      </c>
      <c r="BI176" s="86">
        <f>IF($U$176="nulová",$N$176,0)</f>
        <v>0</v>
      </c>
      <c r="BJ176" s="6" t="s">
        <v>22</v>
      </c>
      <c r="BK176" s="86">
        <f>ROUND($L$176*$K$176,2)</f>
        <v>0</v>
      </c>
      <c r="BL176" s="6" t="s">
        <v>139</v>
      </c>
      <c r="BM176" s="6" t="s">
        <v>229</v>
      </c>
    </row>
    <row r="177" spans="2:63" s="127" customFormat="1" ht="30.75" customHeight="1">
      <c r="B177" s="128"/>
      <c r="C177" s="129"/>
      <c r="D177" s="137" t="s">
        <v>103</v>
      </c>
      <c r="E177" s="137"/>
      <c r="F177" s="137"/>
      <c r="G177" s="137"/>
      <c r="H177" s="137"/>
      <c r="I177" s="137"/>
      <c r="J177" s="137"/>
      <c r="K177" s="137"/>
      <c r="L177" s="137"/>
      <c r="M177" s="137"/>
      <c r="N177" s="196">
        <f>$BK$177</f>
        <v>0</v>
      </c>
      <c r="O177" s="196"/>
      <c r="P177" s="196"/>
      <c r="Q177" s="196"/>
      <c r="R177" s="131"/>
      <c r="T177" s="132"/>
      <c r="U177" s="129"/>
      <c r="V177" s="129"/>
      <c r="W177" s="133">
        <f>SUM($W$178:$W$200)</f>
        <v>0</v>
      </c>
      <c r="X177" s="129"/>
      <c r="Y177" s="133">
        <f>SUM($Y$178:$Y$200)</f>
        <v>1.0613844</v>
      </c>
      <c r="Z177" s="129"/>
      <c r="AA177" s="134">
        <f>SUM($AA$178:$AA$200)</f>
        <v>15.091429999999997</v>
      </c>
      <c r="AR177" s="135" t="s">
        <v>22</v>
      </c>
      <c r="AT177" s="135" t="s">
        <v>76</v>
      </c>
      <c r="AU177" s="135" t="s">
        <v>22</v>
      </c>
      <c r="AY177" s="135" t="s">
        <v>134</v>
      </c>
      <c r="BK177" s="136">
        <f>SUM($BK$178:$BK$200)</f>
        <v>0</v>
      </c>
    </row>
    <row r="178" spans="2:65" s="6" customFormat="1" ht="39" customHeight="1">
      <c r="B178" s="23"/>
      <c r="C178" s="138" t="s">
        <v>230</v>
      </c>
      <c r="D178" s="138" t="s">
        <v>135</v>
      </c>
      <c r="E178" s="139" t="s">
        <v>231</v>
      </c>
      <c r="F178" s="192" t="s">
        <v>232</v>
      </c>
      <c r="G178" s="192"/>
      <c r="H178" s="192"/>
      <c r="I178" s="192"/>
      <c r="J178" s="140" t="s">
        <v>145</v>
      </c>
      <c r="K178" s="141">
        <v>331.5</v>
      </c>
      <c r="L178" s="193">
        <v>0</v>
      </c>
      <c r="M178" s="193"/>
      <c r="N178" s="194">
        <f>ROUND($L$178*$K$178,2)</f>
        <v>0</v>
      </c>
      <c r="O178" s="194"/>
      <c r="P178" s="194"/>
      <c r="Q178" s="194"/>
      <c r="R178" s="25"/>
      <c r="T178" s="142"/>
      <c r="U178" s="30" t="s">
        <v>42</v>
      </c>
      <c r="V178" s="24"/>
      <c r="W178" s="143">
        <f>$V$178*$K$178</f>
        <v>0</v>
      </c>
      <c r="X178" s="143">
        <v>0</v>
      </c>
      <c r="Y178" s="143">
        <f>$X$178*$K$178</f>
        <v>0</v>
      </c>
      <c r="Z178" s="143">
        <v>0</v>
      </c>
      <c r="AA178" s="144">
        <f>$Z$178*$K$178</f>
        <v>0</v>
      </c>
      <c r="AR178" s="6" t="s">
        <v>139</v>
      </c>
      <c r="AT178" s="6" t="s">
        <v>135</v>
      </c>
      <c r="AU178" s="6" t="s">
        <v>92</v>
      </c>
      <c r="AY178" s="6" t="s">
        <v>134</v>
      </c>
      <c r="BE178" s="86">
        <f>IF($U$178="základní",$N$178,0)</f>
        <v>0</v>
      </c>
      <c r="BF178" s="86">
        <f>IF($U$178="snížená",$N$178,0)</f>
        <v>0</v>
      </c>
      <c r="BG178" s="86">
        <f>IF($U$178="zákl. přenesená",$N$178,0)</f>
        <v>0</v>
      </c>
      <c r="BH178" s="86">
        <f>IF($U$178="sníž. přenesená",$N$178,0)</f>
        <v>0</v>
      </c>
      <c r="BI178" s="86">
        <f>IF($U$178="nulová",$N$178,0)</f>
        <v>0</v>
      </c>
      <c r="BJ178" s="6" t="s">
        <v>22</v>
      </c>
      <c r="BK178" s="86">
        <f>ROUND($L$178*$K$178,2)</f>
        <v>0</v>
      </c>
      <c r="BL178" s="6" t="s">
        <v>139</v>
      </c>
      <c r="BM178" s="6" t="s">
        <v>233</v>
      </c>
    </row>
    <row r="179" spans="2:65" s="6" customFormat="1" ht="39" customHeight="1">
      <c r="B179" s="23"/>
      <c r="C179" s="138" t="s">
        <v>234</v>
      </c>
      <c r="D179" s="138" t="s">
        <v>135</v>
      </c>
      <c r="E179" s="139" t="s">
        <v>235</v>
      </c>
      <c r="F179" s="192" t="s">
        <v>236</v>
      </c>
      <c r="G179" s="192"/>
      <c r="H179" s="192"/>
      <c r="I179" s="192"/>
      <c r="J179" s="140" t="s">
        <v>145</v>
      </c>
      <c r="K179" s="141">
        <v>331.5</v>
      </c>
      <c r="L179" s="193">
        <v>0</v>
      </c>
      <c r="M179" s="193"/>
      <c r="N179" s="194">
        <f>ROUND($L$179*$K$179,2)</f>
        <v>0</v>
      </c>
      <c r="O179" s="194"/>
      <c r="P179" s="194"/>
      <c r="Q179" s="194"/>
      <c r="R179" s="25"/>
      <c r="T179" s="142"/>
      <c r="U179" s="30" t="s">
        <v>42</v>
      </c>
      <c r="V179" s="24"/>
      <c r="W179" s="143">
        <f>$V$179*$K$179</f>
        <v>0</v>
      </c>
      <c r="X179" s="143">
        <v>0</v>
      </c>
      <c r="Y179" s="143">
        <f>$X$179*$K$179</f>
        <v>0</v>
      </c>
      <c r="Z179" s="143">
        <v>0</v>
      </c>
      <c r="AA179" s="144">
        <f>$Z$179*$K$179</f>
        <v>0</v>
      </c>
      <c r="AR179" s="6" t="s">
        <v>139</v>
      </c>
      <c r="AT179" s="6" t="s">
        <v>135</v>
      </c>
      <c r="AU179" s="6" t="s">
        <v>92</v>
      </c>
      <c r="AY179" s="6" t="s">
        <v>134</v>
      </c>
      <c r="BE179" s="86">
        <f>IF($U$179="základní",$N$179,0)</f>
        <v>0</v>
      </c>
      <c r="BF179" s="86">
        <f>IF($U$179="snížená",$N$179,0)</f>
        <v>0</v>
      </c>
      <c r="BG179" s="86">
        <f>IF($U$179="zákl. přenesená",$N$179,0)</f>
        <v>0</v>
      </c>
      <c r="BH179" s="86">
        <f>IF($U$179="sníž. přenesená",$N$179,0)</f>
        <v>0</v>
      </c>
      <c r="BI179" s="86">
        <f>IF($U$179="nulová",$N$179,0)</f>
        <v>0</v>
      </c>
      <c r="BJ179" s="6" t="s">
        <v>22</v>
      </c>
      <c r="BK179" s="86">
        <f>ROUND($L$179*$K$179,2)</f>
        <v>0</v>
      </c>
      <c r="BL179" s="6" t="s">
        <v>139</v>
      </c>
      <c r="BM179" s="6" t="s">
        <v>237</v>
      </c>
    </row>
    <row r="180" spans="2:51" s="6" customFormat="1" ht="18.75" customHeight="1">
      <c r="B180" s="146"/>
      <c r="C180" s="147"/>
      <c r="D180" s="147"/>
      <c r="E180" s="147"/>
      <c r="F180" s="197" t="s">
        <v>238</v>
      </c>
      <c r="G180" s="197"/>
      <c r="H180" s="197"/>
      <c r="I180" s="197"/>
      <c r="J180" s="147"/>
      <c r="K180" s="148">
        <v>331.5</v>
      </c>
      <c r="L180" s="147"/>
      <c r="M180" s="147"/>
      <c r="N180" s="147"/>
      <c r="O180" s="147"/>
      <c r="P180" s="147"/>
      <c r="Q180" s="147"/>
      <c r="R180" s="149"/>
      <c r="T180" s="150"/>
      <c r="U180" s="147"/>
      <c r="V180" s="147"/>
      <c r="W180" s="147"/>
      <c r="X180" s="147"/>
      <c r="Y180" s="147"/>
      <c r="Z180" s="147"/>
      <c r="AA180" s="151"/>
      <c r="AT180" s="152" t="s">
        <v>148</v>
      </c>
      <c r="AU180" s="152" t="s">
        <v>92</v>
      </c>
      <c r="AV180" s="152" t="s">
        <v>92</v>
      </c>
      <c r="AW180" s="152" t="s">
        <v>99</v>
      </c>
      <c r="AX180" s="152" t="s">
        <v>22</v>
      </c>
      <c r="AY180" s="152" t="s">
        <v>134</v>
      </c>
    </row>
    <row r="181" spans="2:65" s="6" customFormat="1" ht="39" customHeight="1">
      <c r="B181" s="23"/>
      <c r="C181" s="138" t="s">
        <v>239</v>
      </c>
      <c r="D181" s="138" t="s">
        <v>135</v>
      </c>
      <c r="E181" s="139" t="s">
        <v>240</v>
      </c>
      <c r="F181" s="192" t="s">
        <v>241</v>
      </c>
      <c r="G181" s="192"/>
      <c r="H181" s="192"/>
      <c r="I181" s="192"/>
      <c r="J181" s="140" t="s">
        <v>145</v>
      </c>
      <c r="K181" s="141">
        <v>59670</v>
      </c>
      <c r="L181" s="193">
        <v>0</v>
      </c>
      <c r="M181" s="193"/>
      <c r="N181" s="194">
        <f>ROUND($L$181*$K$181,2)</f>
        <v>0</v>
      </c>
      <c r="O181" s="194"/>
      <c r="P181" s="194"/>
      <c r="Q181" s="194"/>
      <c r="R181" s="25"/>
      <c r="T181" s="142"/>
      <c r="U181" s="30" t="s">
        <v>42</v>
      </c>
      <c r="V181" s="24"/>
      <c r="W181" s="143">
        <f>$V$181*$K$181</f>
        <v>0</v>
      </c>
      <c r="X181" s="143">
        <v>0</v>
      </c>
      <c r="Y181" s="143">
        <f>$X$181*$K$181</f>
        <v>0</v>
      </c>
      <c r="Z181" s="143">
        <v>0</v>
      </c>
      <c r="AA181" s="144">
        <f>$Z$181*$K$181</f>
        <v>0</v>
      </c>
      <c r="AR181" s="6" t="s">
        <v>139</v>
      </c>
      <c r="AT181" s="6" t="s">
        <v>135</v>
      </c>
      <c r="AU181" s="6" t="s">
        <v>92</v>
      </c>
      <c r="AY181" s="6" t="s">
        <v>134</v>
      </c>
      <c r="BE181" s="86">
        <f>IF($U$181="základní",$N$181,0)</f>
        <v>0</v>
      </c>
      <c r="BF181" s="86">
        <f>IF($U$181="snížená",$N$181,0)</f>
        <v>0</v>
      </c>
      <c r="BG181" s="86">
        <f>IF($U$181="zákl. přenesená",$N$181,0)</f>
        <v>0</v>
      </c>
      <c r="BH181" s="86">
        <f>IF($U$181="sníž. přenesená",$N$181,0)</f>
        <v>0</v>
      </c>
      <c r="BI181" s="86">
        <f>IF($U$181="nulová",$N$181,0)</f>
        <v>0</v>
      </c>
      <c r="BJ181" s="6" t="s">
        <v>22</v>
      </c>
      <c r="BK181" s="86">
        <f>ROUND($L$181*$K$181,2)</f>
        <v>0</v>
      </c>
      <c r="BL181" s="6" t="s">
        <v>139</v>
      </c>
      <c r="BM181" s="6" t="s">
        <v>242</v>
      </c>
    </row>
    <row r="182" spans="2:51" s="6" customFormat="1" ht="18.75" customHeight="1">
      <c r="B182" s="146"/>
      <c r="C182" s="147"/>
      <c r="D182" s="147"/>
      <c r="E182" s="147"/>
      <c r="F182" s="197" t="s">
        <v>243</v>
      </c>
      <c r="G182" s="197"/>
      <c r="H182" s="197"/>
      <c r="I182" s="197"/>
      <c r="J182" s="147"/>
      <c r="K182" s="148">
        <v>59670</v>
      </c>
      <c r="L182" s="147"/>
      <c r="M182" s="147"/>
      <c r="N182" s="147"/>
      <c r="O182" s="147"/>
      <c r="P182" s="147"/>
      <c r="Q182" s="147"/>
      <c r="R182" s="149"/>
      <c r="T182" s="150"/>
      <c r="U182" s="147"/>
      <c r="V182" s="147"/>
      <c r="W182" s="147"/>
      <c r="X182" s="147"/>
      <c r="Y182" s="147"/>
      <c r="Z182" s="147"/>
      <c r="AA182" s="151"/>
      <c r="AT182" s="152" t="s">
        <v>148</v>
      </c>
      <c r="AU182" s="152" t="s">
        <v>92</v>
      </c>
      <c r="AV182" s="152" t="s">
        <v>92</v>
      </c>
      <c r="AW182" s="152" t="s">
        <v>99</v>
      </c>
      <c r="AX182" s="152" t="s">
        <v>22</v>
      </c>
      <c r="AY182" s="152" t="s">
        <v>134</v>
      </c>
    </row>
    <row r="183" spans="2:65" s="6" customFormat="1" ht="27" customHeight="1">
      <c r="B183" s="23"/>
      <c r="C183" s="138" t="s">
        <v>8</v>
      </c>
      <c r="D183" s="138" t="s">
        <v>135</v>
      </c>
      <c r="E183" s="139" t="s">
        <v>244</v>
      </c>
      <c r="F183" s="192" t="s">
        <v>245</v>
      </c>
      <c r="G183" s="192"/>
      <c r="H183" s="192"/>
      <c r="I183" s="192"/>
      <c r="J183" s="140" t="s">
        <v>145</v>
      </c>
      <c r="K183" s="141">
        <v>21</v>
      </c>
      <c r="L183" s="193">
        <v>0</v>
      </c>
      <c r="M183" s="193"/>
      <c r="N183" s="194">
        <f>ROUND($L$183*$K$183,2)</f>
        <v>0</v>
      </c>
      <c r="O183" s="194"/>
      <c r="P183" s="194"/>
      <c r="Q183" s="194"/>
      <c r="R183" s="25"/>
      <c r="T183" s="142"/>
      <c r="U183" s="30" t="s">
        <v>42</v>
      </c>
      <c r="V183" s="24"/>
      <c r="W183" s="143">
        <f>$V$183*$K$183</f>
        <v>0</v>
      </c>
      <c r="X183" s="143">
        <v>0</v>
      </c>
      <c r="Y183" s="143">
        <f>$X$183*$K$183</f>
        <v>0</v>
      </c>
      <c r="Z183" s="143">
        <v>0</v>
      </c>
      <c r="AA183" s="144">
        <f>$Z$183*$K$183</f>
        <v>0</v>
      </c>
      <c r="AR183" s="6" t="s">
        <v>139</v>
      </c>
      <c r="AT183" s="6" t="s">
        <v>135</v>
      </c>
      <c r="AU183" s="6" t="s">
        <v>92</v>
      </c>
      <c r="AY183" s="6" t="s">
        <v>134</v>
      </c>
      <c r="BE183" s="86">
        <f>IF($U$183="základní",$N$183,0)</f>
        <v>0</v>
      </c>
      <c r="BF183" s="86">
        <f>IF($U$183="snížená",$N$183,0)</f>
        <v>0</v>
      </c>
      <c r="BG183" s="86">
        <f>IF($U$183="zákl. přenesená",$N$183,0)</f>
        <v>0</v>
      </c>
      <c r="BH183" s="86">
        <f>IF($U$183="sníž. přenesená",$N$183,0)</f>
        <v>0</v>
      </c>
      <c r="BI183" s="86">
        <f>IF($U$183="nulová",$N$183,0)</f>
        <v>0</v>
      </c>
      <c r="BJ183" s="6" t="s">
        <v>22</v>
      </c>
      <c r="BK183" s="86">
        <f>ROUND($L$183*$K$183,2)</f>
        <v>0</v>
      </c>
      <c r="BL183" s="6" t="s">
        <v>139</v>
      </c>
      <c r="BM183" s="6" t="s">
        <v>246</v>
      </c>
    </row>
    <row r="184" spans="2:51" s="6" customFormat="1" ht="18.75" customHeight="1">
      <c r="B184" s="146"/>
      <c r="C184" s="147"/>
      <c r="D184" s="147"/>
      <c r="E184" s="147"/>
      <c r="F184" s="197" t="s">
        <v>247</v>
      </c>
      <c r="G184" s="197"/>
      <c r="H184" s="197"/>
      <c r="I184" s="197"/>
      <c r="J184" s="147"/>
      <c r="K184" s="148">
        <v>21</v>
      </c>
      <c r="L184" s="147"/>
      <c r="M184" s="147"/>
      <c r="N184" s="147"/>
      <c r="O184" s="147"/>
      <c r="P184" s="147"/>
      <c r="Q184" s="147"/>
      <c r="R184" s="149"/>
      <c r="T184" s="150"/>
      <c r="U184" s="147"/>
      <c r="V184" s="147"/>
      <c r="W184" s="147"/>
      <c r="X184" s="147"/>
      <c r="Y184" s="147"/>
      <c r="Z184" s="147"/>
      <c r="AA184" s="151"/>
      <c r="AT184" s="152" t="s">
        <v>148</v>
      </c>
      <c r="AU184" s="152" t="s">
        <v>92</v>
      </c>
      <c r="AV184" s="152" t="s">
        <v>92</v>
      </c>
      <c r="AW184" s="152" t="s">
        <v>99</v>
      </c>
      <c r="AX184" s="152" t="s">
        <v>22</v>
      </c>
      <c r="AY184" s="152" t="s">
        <v>134</v>
      </c>
    </row>
    <row r="185" spans="2:65" s="6" customFormat="1" ht="27" customHeight="1">
      <c r="B185" s="23"/>
      <c r="C185" s="138" t="s">
        <v>248</v>
      </c>
      <c r="D185" s="138" t="s">
        <v>135</v>
      </c>
      <c r="E185" s="139" t="s">
        <v>249</v>
      </c>
      <c r="F185" s="192" t="s">
        <v>250</v>
      </c>
      <c r="G185" s="192"/>
      <c r="H185" s="192"/>
      <c r="I185" s="192"/>
      <c r="J185" s="140" t="s">
        <v>145</v>
      </c>
      <c r="K185" s="141">
        <v>3780</v>
      </c>
      <c r="L185" s="193">
        <v>0</v>
      </c>
      <c r="M185" s="193"/>
      <c r="N185" s="194">
        <f>ROUND($L$185*$K$185,2)</f>
        <v>0</v>
      </c>
      <c r="O185" s="194"/>
      <c r="P185" s="194"/>
      <c r="Q185" s="194"/>
      <c r="R185" s="25"/>
      <c r="T185" s="142"/>
      <c r="U185" s="30" t="s">
        <v>42</v>
      </c>
      <c r="V185" s="24"/>
      <c r="W185" s="143">
        <f>$V$185*$K$185</f>
        <v>0</v>
      </c>
      <c r="X185" s="143">
        <v>0</v>
      </c>
      <c r="Y185" s="143">
        <f>$X$185*$K$185</f>
        <v>0</v>
      </c>
      <c r="Z185" s="143">
        <v>0</v>
      </c>
      <c r="AA185" s="144">
        <f>$Z$185*$K$185</f>
        <v>0</v>
      </c>
      <c r="AR185" s="6" t="s">
        <v>139</v>
      </c>
      <c r="AT185" s="6" t="s">
        <v>135</v>
      </c>
      <c r="AU185" s="6" t="s">
        <v>92</v>
      </c>
      <c r="AY185" s="6" t="s">
        <v>134</v>
      </c>
      <c r="BE185" s="86">
        <f>IF($U$185="základní",$N$185,0)</f>
        <v>0</v>
      </c>
      <c r="BF185" s="86">
        <f>IF($U$185="snížená",$N$185,0)</f>
        <v>0</v>
      </c>
      <c r="BG185" s="86">
        <f>IF($U$185="zákl. přenesená",$N$185,0)</f>
        <v>0</v>
      </c>
      <c r="BH185" s="86">
        <f>IF($U$185="sníž. přenesená",$N$185,0)</f>
        <v>0</v>
      </c>
      <c r="BI185" s="86">
        <f>IF($U$185="nulová",$N$185,0)</f>
        <v>0</v>
      </c>
      <c r="BJ185" s="6" t="s">
        <v>22</v>
      </c>
      <c r="BK185" s="86">
        <f>ROUND($L$185*$K$185,2)</f>
        <v>0</v>
      </c>
      <c r="BL185" s="6" t="s">
        <v>139</v>
      </c>
      <c r="BM185" s="6" t="s">
        <v>251</v>
      </c>
    </row>
    <row r="186" spans="2:51" s="6" customFormat="1" ht="18.75" customHeight="1">
      <c r="B186" s="146"/>
      <c r="C186" s="147"/>
      <c r="D186" s="147"/>
      <c r="E186" s="147"/>
      <c r="F186" s="197" t="s">
        <v>252</v>
      </c>
      <c r="G186" s="197"/>
      <c r="H186" s="197"/>
      <c r="I186" s="197"/>
      <c r="J186" s="147"/>
      <c r="K186" s="148">
        <v>3780</v>
      </c>
      <c r="L186" s="147"/>
      <c r="M186" s="147"/>
      <c r="N186" s="147"/>
      <c r="O186" s="147"/>
      <c r="P186" s="147"/>
      <c r="Q186" s="147"/>
      <c r="R186" s="149"/>
      <c r="T186" s="150"/>
      <c r="U186" s="147"/>
      <c r="V186" s="147"/>
      <c r="W186" s="147"/>
      <c r="X186" s="147"/>
      <c r="Y186" s="147"/>
      <c r="Z186" s="147"/>
      <c r="AA186" s="151"/>
      <c r="AT186" s="152" t="s">
        <v>148</v>
      </c>
      <c r="AU186" s="152" t="s">
        <v>92</v>
      </c>
      <c r="AV186" s="152" t="s">
        <v>92</v>
      </c>
      <c r="AW186" s="152" t="s">
        <v>99</v>
      </c>
      <c r="AX186" s="152" t="s">
        <v>22</v>
      </c>
      <c r="AY186" s="152" t="s">
        <v>134</v>
      </c>
    </row>
    <row r="187" spans="2:65" s="6" customFormat="1" ht="27" customHeight="1">
      <c r="B187" s="23"/>
      <c r="C187" s="138" t="s">
        <v>253</v>
      </c>
      <c r="D187" s="138" t="s">
        <v>135</v>
      </c>
      <c r="E187" s="139" t="s">
        <v>254</v>
      </c>
      <c r="F187" s="192" t="s">
        <v>255</v>
      </c>
      <c r="G187" s="192"/>
      <c r="H187" s="192"/>
      <c r="I187" s="192"/>
      <c r="J187" s="140" t="s">
        <v>145</v>
      </c>
      <c r="K187" s="141">
        <v>21</v>
      </c>
      <c r="L187" s="193">
        <v>0</v>
      </c>
      <c r="M187" s="193"/>
      <c r="N187" s="194">
        <f>ROUND($L$187*$K$187,2)</f>
        <v>0</v>
      </c>
      <c r="O187" s="194"/>
      <c r="P187" s="194"/>
      <c r="Q187" s="194"/>
      <c r="R187" s="25"/>
      <c r="T187" s="142"/>
      <c r="U187" s="30" t="s">
        <v>42</v>
      </c>
      <c r="V187" s="24"/>
      <c r="W187" s="143">
        <f>$V$187*$K$187</f>
        <v>0</v>
      </c>
      <c r="X187" s="143">
        <v>0</v>
      </c>
      <c r="Y187" s="143">
        <f>$X$187*$K$187</f>
        <v>0</v>
      </c>
      <c r="Z187" s="143">
        <v>0</v>
      </c>
      <c r="AA187" s="144">
        <f>$Z$187*$K$187</f>
        <v>0</v>
      </c>
      <c r="AR187" s="6" t="s">
        <v>139</v>
      </c>
      <c r="AT187" s="6" t="s">
        <v>135</v>
      </c>
      <c r="AU187" s="6" t="s">
        <v>92</v>
      </c>
      <c r="AY187" s="6" t="s">
        <v>134</v>
      </c>
      <c r="BE187" s="86">
        <f>IF($U$187="základní",$N$187,0)</f>
        <v>0</v>
      </c>
      <c r="BF187" s="86">
        <f>IF($U$187="snížená",$N$187,0)</f>
        <v>0</v>
      </c>
      <c r="BG187" s="86">
        <f>IF($U$187="zákl. přenesená",$N$187,0)</f>
        <v>0</v>
      </c>
      <c r="BH187" s="86">
        <f>IF($U$187="sníž. přenesená",$N$187,0)</f>
        <v>0</v>
      </c>
      <c r="BI187" s="86">
        <f>IF($U$187="nulová",$N$187,0)</f>
        <v>0</v>
      </c>
      <c r="BJ187" s="6" t="s">
        <v>22</v>
      </c>
      <c r="BK187" s="86">
        <f>ROUND($L$187*$K$187,2)</f>
        <v>0</v>
      </c>
      <c r="BL187" s="6" t="s">
        <v>139</v>
      </c>
      <c r="BM187" s="6" t="s">
        <v>256</v>
      </c>
    </row>
    <row r="188" spans="2:65" s="6" customFormat="1" ht="27" customHeight="1">
      <c r="B188" s="23"/>
      <c r="C188" s="138" t="s">
        <v>257</v>
      </c>
      <c r="D188" s="138" t="s">
        <v>135</v>
      </c>
      <c r="E188" s="139" t="s">
        <v>258</v>
      </c>
      <c r="F188" s="192" t="s">
        <v>259</v>
      </c>
      <c r="G188" s="192"/>
      <c r="H188" s="192"/>
      <c r="I188" s="192"/>
      <c r="J188" s="140" t="s">
        <v>145</v>
      </c>
      <c r="K188" s="141">
        <v>331.5</v>
      </c>
      <c r="L188" s="193">
        <v>0</v>
      </c>
      <c r="M188" s="193"/>
      <c r="N188" s="194">
        <f>ROUND($L$188*$K$188,2)</f>
        <v>0</v>
      </c>
      <c r="O188" s="194"/>
      <c r="P188" s="194"/>
      <c r="Q188" s="194"/>
      <c r="R188" s="25"/>
      <c r="T188" s="142"/>
      <c r="U188" s="30" t="s">
        <v>42</v>
      </c>
      <c r="V188" s="24"/>
      <c r="W188" s="143">
        <f>$V$188*$K$188</f>
        <v>0</v>
      </c>
      <c r="X188" s="143">
        <v>0</v>
      </c>
      <c r="Y188" s="143">
        <f>$X$188*$K$188</f>
        <v>0</v>
      </c>
      <c r="Z188" s="143">
        <v>0</v>
      </c>
      <c r="AA188" s="144">
        <f>$Z$188*$K$188</f>
        <v>0</v>
      </c>
      <c r="AR188" s="6" t="s">
        <v>139</v>
      </c>
      <c r="AT188" s="6" t="s">
        <v>135</v>
      </c>
      <c r="AU188" s="6" t="s">
        <v>92</v>
      </c>
      <c r="AY188" s="6" t="s">
        <v>134</v>
      </c>
      <c r="BE188" s="86">
        <f>IF($U$188="základní",$N$188,0)</f>
        <v>0</v>
      </c>
      <c r="BF188" s="86">
        <f>IF($U$188="snížená",$N$188,0)</f>
        <v>0</v>
      </c>
      <c r="BG188" s="86">
        <f>IF($U$188="zákl. přenesená",$N$188,0)</f>
        <v>0</v>
      </c>
      <c r="BH188" s="86">
        <f>IF($U$188="sníž. přenesená",$N$188,0)</f>
        <v>0</v>
      </c>
      <c r="BI188" s="86">
        <f>IF($U$188="nulová",$N$188,0)</f>
        <v>0</v>
      </c>
      <c r="BJ188" s="6" t="s">
        <v>22</v>
      </c>
      <c r="BK188" s="86">
        <f>ROUND($L$188*$K$188,2)</f>
        <v>0</v>
      </c>
      <c r="BL188" s="6" t="s">
        <v>139</v>
      </c>
      <c r="BM188" s="6" t="s">
        <v>260</v>
      </c>
    </row>
    <row r="189" spans="2:65" s="6" customFormat="1" ht="15.75" customHeight="1">
      <c r="B189" s="23"/>
      <c r="C189" s="160" t="s">
        <v>261</v>
      </c>
      <c r="D189" s="160" t="s">
        <v>262</v>
      </c>
      <c r="E189" s="161" t="s">
        <v>263</v>
      </c>
      <c r="F189" s="200" t="s">
        <v>264</v>
      </c>
      <c r="G189" s="200"/>
      <c r="H189" s="200"/>
      <c r="I189" s="200"/>
      <c r="J189" s="162" t="s">
        <v>145</v>
      </c>
      <c r="K189" s="163">
        <v>331.5</v>
      </c>
      <c r="L189" s="201">
        <v>0</v>
      </c>
      <c r="M189" s="201"/>
      <c r="N189" s="202">
        <f>ROUND($L$189*$K$189,2)</f>
        <v>0</v>
      </c>
      <c r="O189" s="202"/>
      <c r="P189" s="202"/>
      <c r="Q189" s="202"/>
      <c r="R189" s="25"/>
      <c r="T189" s="142"/>
      <c r="U189" s="30" t="s">
        <v>42</v>
      </c>
      <c r="V189" s="24"/>
      <c r="W189" s="143">
        <f>$V$189*$K$189</f>
        <v>0</v>
      </c>
      <c r="X189" s="143">
        <v>0.0032</v>
      </c>
      <c r="Y189" s="143">
        <f>$X$189*$K$189</f>
        <v>1.0608</v>
      </c>
      <c r="Z189" s="143">
        <v>0</v>
      </c>
      <c r="AA189" s="144">
        <f>$Z$189*$K$189</f>
        <v>0</v>
      </c>
      <c r="AR189" s="6" t="s">
        <v>179</v>
      </c>
      <c r="AT189" s="6" t="s">
        <v>262</v>
      </c>
      <c r="AU189" s="6" t="s">
        <v>92</v>
      </c>
      <c r="AY189" s="6" t="s">
        <v>134</v>
      </c>
      <c r="BE189" s="86">
        <f>IF($U$189="základní",$N$189,0)</f>
        <v>0</v>
      </c>
      <c r="BF189" s="86">
        <f>IF($U$189="snížená",$N$189,0)</f>
        <v>0</v>
      </c>
      <c r="BG189" s="86">
        <f>IF($U$189="zákl. přenesená",$N$189,0)</f>
        <v>0</v>
      </c>
      <c r="BH189" s="86">
        <f>IF($U$189="sníž. přenesená",$N$189,0)</f>
        <v>0</v>
      </c>
      <c r="BI189" s="86">
        <f>IF($U$189="nulová",$N$189,0)</f>
        <v>0</v>
      </c>
      <c r="BJ189" s="6" t="s">
        <v>22</v>
      </c>
      <c r="BK189" s="86">
        <f>ROUND($L$189*$K$189,2)</f>
        <v>0</v>
      </c>
      <c r="BL189" s="6" t="s">
        <v>139</v>
      </c>
      <c r="BM189" s="6" t="s">
        <v>265</v>
      </c>
    </row>
    <row r="190" spans="2:65" s="6" customFormat="1" ht="27" customHeight="1">
      <c r="B190" s="23"/>
      <c r="C190" s="138" t="s">
        <v>266</v>
      </c>
      <c r="D190" s="138" t="s">
        <v>135</v>
      </c>
      <c r="E190" s="139" t="s">
        <v>267</v>
      </c>
      <c r="F190" s="192" t="s">
        <v>268</v>
      </c>
      <c r="G190" s="192"/>
      <c r="H190" s="192"/>
      <c r="I190" s="192"/>
      <c r="J190" s="140" t="s">
        <v>145</v>
      </c>
      <c r="K190" s="141">
        <v>59670</v>
      </c>
      <c r="L190" s="193">
        <v>0</v>
      </c>
      <c r="M190" s="193"/>
      <c r="N190" s="194">
        <f>ROUND($L$190*$K$190,2)</f>
        <v>0</v>
      </c>
      <c r="O190" s="194"/>
      <c r="P190" s="194"/>
      <c r="Q190" s="194"/>
      <c r="R190" s="25"/>
      <c r="T190" s="142"/>
      <c r="U190" s="30" t="s">
        <v>42</v>
      </c>
      <c r="V190" s="24"/>
      <c r="W190" s="143">
        <f>$V$190*$K$190</f>
        <v>0</v>
      </c>
      <c r="X190" s="143">
        <v>0</v>
      </c>
      <c r="Y190" s="143">
        <f>$X$190*$K$190</f>
        <v>0</v>
      </c>
      <c r="Z190" s="143">
        <v>0</v>
      </c>
      <c r="AA190" s="144">
        <f>$Z$190*$K$190</f>
        <v>0</v>
      </c>
      <c r="AR190" s="6" t="s">
        <v>139</v>
      </c>
      <c r="AT190" s="6" t="s">
        <v>135</v>
      </c>
      <c r="AU190" s="6" t="s">
        <v>92</v>
      </c>
      <c r="AY190" s="6" t="s">
        <v>134</v>
      </c>
      <c r="BE190" s="86">
        <f>IF($U$190="základní",$N$190,0)</f>
        <v>0</v>
      </c>
      <c r="BF190" s="86">
        <f>IF($U$190="snížená",$N$190,0)</f>
        <v>0</v>
      </c>
      <c r="BG190" s="86">
        <f>IF($U$190="zákl. přenesená",$N$190,0)</f>
        <v>0</v>
      </c>
      <c r="BH190" s="86">
        <f>IF($U$190="sníž. přenesená",$N$190,0)</f>
        <v>0</v>
      </c>
      <c r="BI190" s="86">
        <f>IF($U$190="nulová",$N$190,0)</f>
        <v>0</v>
      </c>
      <c r="BJ190" s="6" t="s">
        <v>22</v>
      </c>
      <c r="BK190" s="86">
        <f>ROUND($L$190*$K$190,2)</f>
        <v>0</v>
      </c>
      <c r="BL190" s="6" t="s">
        <v>139</v>
      </c>
      <c r="BM190" s="6" t="s">
        <v>269</v>
      </c>
    </row>
    <row r="191" spans="2:51" s="6" customFormat="1" ht="18.75" customHeight="1">
      <c r="B191" s="146"/>
      <c r="C191" s="147"/>
      <c r="D191" s="147"/>
      <c r="E191" s="147"/>
      <c r="F191" s="197" t="s">
        <v>243</v>
      </c>
      <c r="G191" s="197"/>
      <c r="H191" s="197"/>
      <c r="I191" s="197"/>
      <c r="J191" s="147"/>
      <c r="K191" s="148">
        <v>59670</v>
      </c>
      <c r="L191" s="147"/>
      <c r="M191" s="147"/>
      <c r="N191" s="147"/>
      <c r="O191" s="147"/>
      <c r="P191" s="147"/>
      <c r="Q191" s="147"/>
      <c r="R191" s="149"/>
      <c r="T191" s="150"/>
      <c r="U191" s="147"/>
      <c r="V191" s="147"/>
      <c r="W191" s="147"/>
      <c r="X191" s="147"/>
      <c r="Y191" s="147"/>
      <c r="Z191" s="147"/>
      <c r="AA191" s="151"/>
      <c r="AT191" s="152" t="s">
        <v>148</v>
      </c>
      <c r="AU191" s="152" t="s">
        <v>92</v>
      </c>
      <c r="AV191" s="152" t="s">
        <v>92</v>
      </c>
      <c r="AW191" s="152" t="s">
        <v>99</v>
      </c>
      <c r="AX191" s="152" t="s">
        <v>22</v>
      </c>
      <c r="AY191" s="152" t="s">
        <v>134</v>
      </c>
    </row>
    <row r="192" spans="2:65" s="6" customFormat="1" ht="27" customHeight="1">
      <c r="B192" s="23"/>
      <c r="C192" s="138" t="s">
        <v>270</v>
      </c>
      <c r="D192" s="138" t="s">
        <v>135</v>
      </c>
      <c r="E192" s="139" t="s">
        <v>271</v>
      </c>
      <c r="F192" s="192" t="s">
        <v>272</v>
      </c>
      <c r="G192" s="192"/>
      <c r="H192" s="192"/>
      <c r="I192" s="192"/>
      <c r="J192" s="140" t="s">
        <v>145</v>
      </c>
      <c r="K192" s="141">
        <v>331.5</v>
      </c>
      <c r="L192" s="193">
        <v>0</v>
      </c>
      <c r="M192" s="193"/>
      <c r="N192" s="194">
        <f>ROUND($L$192*$K$192,2)</f>
        <v>0</v>
      </c>
      <c r="O192" s="194"/>
      <c r="P192" s="194"/>
      <c r="Q192" s="194"/>
      <c r="R192" s="25"/>
      <c r="T192" s="142"/>
      <c r="U192" s="30" t="s">
        <v>42</v>
      </c>
      <c r="V192" s="24"/>
      <c r="W192" s="143">
        <f>$V$192*$K$192</f>
        <v>0</v>
      </c>
      <c r="X192" s="143">
        <v>0</v>
      </c>
      <c r="Y192" s="143">
        <f>$X$192*$K$192</f>
        <v>0</v>
      </c>
      <c r="Z192" s="143">
        <v>0</v>
      </c>
      <c r="AA192" s="144">
        <f>$Z$192*$K$192</f>
        <v>0</v>
      </c>
      <c r="AR192" s="6" t="s">
        <v>139</v>
      </c>
      <c r="AT192" s="6" t="s">
        <v>135</v>
      </c>
      <c r="AU192" s="6" t="s">
        <v>92</v>
      </c>
      <c r="AY192" s="6" t="s">
        <v>134</v>
      </c>
      <c r="BE192" s="86">
        <f>IF($U$192="základní",$N$192,0)</f>
        <v>0</v>
      </c>
      <c r="BF192" s="86">
        <f>IF($U$192="snížená",$N$192,0)</f>
        <v>0</v>
      </c>
      <c r="BG192" s="86">
        <f>IF($U$192="zákl. přenesená",$N$192,0)</f>
        <v>0</v>
      </c>
      <c r="BH192" s="86">
        <f>IF($U$192="sníž. přenesená",$N$192,0)</f>
        <v>0</v>
      </c>
      <c r="BI192" s="86">
        <f>IF($U$192="nulová",$N$192,0)</f>
        <v>0</v>
      </c>
      <c r="BJ192" s="6" t="s">
        <v>22</v>
      </c>
      <c r="BK192" s="86">
        <f>ROUND($L$192*$K$192,2)</f>
        <v>0</v>
      </c>
      <c r="BL192" s="6" t="s">
        <v>139</v>
      </c>
      <c r="BM192" s="6" t="s">
        <v>273</v>
      </c>
    </row>
    <row r="193" spans="2:65" s="6" customFormat="1" ht="15.75" customHeight="1">
      <c r="B193" s="23"/>
      <c r="C193" s="138" t="s">
        <v>274</v>
      </c>
      <c r="D193" s="138" t="s">
        <v>135</v>
      </c>
      <c r="E193" s="139" t="s">
        <v>275</v>
      </c>
      <c r="F193" s="192" t="s">
        <v>276</v>
      </c>
      <c r="G193" s="192"/>
      <c r="H193" s="192"/>
      <c r="I193" s="192"/>
      <c r="J193" s="140" t="s">
        <v>145</v>
      </c>
      <c r="K193" s="141">
        <v>58.44</v>
      </c>
      <c r="L193" s="193">
        <v>0</v>
      </c>
      <c r="M193" s="193"/>
      <c r="N193" s="194">
        <f>ROUND($L$193*$K$193,2)</f>
        <v>0</v>
      </c>
      <c r="O193" s="194"/>
      <c r="P193" s="194"/>
      <c r="Q193" s="194"/>
      <c r="R193" s="25"/>
      <c r="T193" s="142"/>
      <c r="U193" s="30" t="s">
        <v>42</v>
      </c>
      <c r="V193" s="24"/>
      <c r="W193" s="143">
        <f>$V$193*$K$193</f>
        <v>0</v>
      </c>
      <c r="X193" s="143">
        <v>1E-05</v>
      </c>
      <c r="Y193" s="143">
        <f>$X$193*$K$193</f>
        <v>0.0005844</v>
      </c>
      <c r="Z193" s="143">
        <v>0</v>
      </c>
      <c r="AA193" s="144">
        <f>$Z$193*$K$193</f>
        <v>0</v>
      </c>
      <c r="AR193" s="6" t="s">
        <v>139</v>
      </c>
      <c r="AT193" s="6" t="s">
        <v>135</v>
      </c>
      <c r="AU193" s="6" t="s">
        <v>92</v>
      </c>
      <c r="AY193" s="6" t="s">
        <v>134</v>
      </c>
      <c r="BE193" s="86">
        <f>IF($U$193="základní",$N$193,0)</f>
        <v>0</v>
      </c>
      <c r="BF193" s="86">
        <f>IF($U$193="snížená",$N$193,0)</f>
        <v>0</v>
      </c>
      <c r="BG193" s="86">
        <f>IF($U$193="zákl. přenesená",$N$193,0)</f>
        <v>0</v>
      </c>
      <c r="BH193" s="86">
        <f>IF($U$193="sníž. přenesená",$N$193,0)</f>
        <v>0</v>
      </c>
      <c r="BI193" s="86">
        <f>IF($U$193="nulová",$N$193,0)</f>
        <v>0</v>
      </c>
      <c r="BJ193" s="6" t="s">
        <v>22</v>
      </c>
      <c r="BK193" s="86">
        <f>ROUND($L$193*$K$193,2)</f>
        <v>0</v>
      </c>
      <c r="BL193" s="6" t="s">
        <v>139</v>
      </c>
      <c r="BM193" s="6" t="s">
        <v>277</v>
      </c>
    </row>
    <row r="194" spans="2:65" s="6" customFormat="1" ht="39" customHeight="1">
      <c r="B194" s="23"/>
      <c r="C194" s="138" t="s">
        <v>278</v>
      </c>
      <c r="D194" s="138" t="s">
        <v>135</v>
      </c>
      <c r="E194" s="139" t="s">
        <v>279</v>
      </c>
      <c r="F194" s="192" t="s">
        <v>280</v>
      </c>
      <c r="G194" s="192"/>
      <c r="H194" s="192"/>
      <c r="I194" s="192"/>
      <c r="J194" s="140" t="s">
        <v>145</v>
      </c>
      <c r="K194" s="141">
        <v>117.745</v>
      </c>
      <c r="L194" s="193">
        <v>0</v>
      </c>
      <c r="M194" s="193"/>
      <c r="N194" s="194">
        <f>ROUND($L$194*$K$194,2)</f>
        <v>0</v>
      </c>
      <c r="O194" s="194"/>
      <c r="P194" s="194"/>
      <c r="Q194" s="194"/>
      <c r="R194" s="25"/>
      <c r="T194" s="142"/>
      <c r="U194" s="30" t="s">
        <v>42</v>
      </c>
      <c r="V194" s="24"/>
      <c r="W194" s="143">
        <f>$V$194*$K$194</f>
        <v>0</v>
      </c>
      <c r="X194" s="143">
        <v>0</v>
      </c>
      <c r="Y194" s="143">
        <f>$X$194*$K$194</f>
        <v>0</v>
      </c>
      <c r="Z194" s="143">
        <v>0.022</v>
      </c>
      <c r="AA194" s="144">
        <f>$Z$194*$K$194</f>
        <v>2.5903899999999997</v>
      </c>
      <c r="AR194" s="6" t="s">
        <v>139</v>
      </c>
      <c r="AT194" s="6" t="s">
        <v>135</v>
      </c>
      <c r="AU194" s="6" t="s">
        <v>92</v>
      </c>
      <c r="AY194" s="6" t="s">
        <v>134</v>
      </c>
      <c r="BE194" s="86">
        <f>IF($U$194="základní",$N$194,0)</f>
        <v>0</v>
      </c>
      <c r="BF194" s="86">
        <f>IF($U$194="snížená",$N$194,0)</f>
        <v>0</v>
      </c>
      <c r="BG194" s="86">
        <f>IF($U$194="zákl. přenesená",$N$194,0)</f>
        <v>0</v>
      </c>
      <c r="BH194" s="86">
        <f>IF($U$194="sníž. přenesená",$N$194,0)</f>
        <v>0</v>
      </c>
      <c r="BI194" s="86">
        <f>IF($U$194="nulová",$N$194,0)</f>
        <v>0</v>
      </c>
      <c r="BJ194" s="6" t="s">
        <v>22</v>
      </c>
      <c r="BK194" s="86">
        <f>ROUND($L$194*$K$194,2)</f>
        <v>0</v>
      </c>
      <c r="BL194" s="6" t="s">
        <v>139</v>
      </c>
      <c r="BM194" s="6" t="s">
        <v>281</v>
      </c>
    </row>
    <row r="195" spans="2:47" s="6" customFormat="1" ht="30.75" customHeight="1">
      <c r="B195" s="23"/>
      <c r="C195" s="24"/>
      <c r="D195" s="24"/>
      <c r="E195" s="24"/>
      <c r="F195" s="199" t="s">
        <v>282</v>
      </c>
      <c r="G195" s="199"/>
      <c r="H195" s="199"/>
      <c r="I195" s="199"/>
      <c r="J195" s="24"/>
      <c r="K195" s="24"/>
      <c r="L195" s="24"/>
      <c r="M195" s="24"/>
      <c r="N195" s="24"/>
      <c r="O195" s="24"/>
      <c r="P195" s="24"/>
      <c r="Q195" s="24"/>
      <c r="R195" s="25"/>
      <c r="T195" s="145"/>
      <c r="U195" s="24"/>
      <c r="V195" s="24"/>
      <c r="W195" s="24"/>
      <c r="X195" s="24"/>
      <c r="Y195" s="24"/>
      <c r="Z195" s="24"/>
      <c r="AA195" s="63"/>
      <c r="AT195" s="6" t="s">
        <v>142</v>
      </c>
      <c r="AU195" s="6" t="s">
        <v>92</v>
      </c>
    </row>
    <row r="196" spans="2:51" s="6" customFormat="1" ht="18.75" customHeight="1">
      <c r="B196" s="146"/>
      <c r="C196" s="147"/>
      <c r="D196" s="147"/>
      <c r="E196" s="147"/>
      <c r="F196" s="197" t="s">
        <v>283</v>
      </c>
      <c r="G196" s="197"/>
      <c r="H196" s="197"/>
      <c r="I196" s="197"/>
      <c r="J196" s="147"/>
      <c r="K196" s="148">
        <v>117.745</v>
      </c>
      <c r="L196" s="147"/>
      <c r="M196" s="147"/>
      <c r="N196" s="147"/>
      <c r="O196" s="147"/>
      <c r="P196" s="147"/>
      <c r="Q196" s="147"/>
      <c r="R196" s="149"/>
      <c r="T196" s="150"/>
      <c r="U196" s="147"/>
      <c r="V196" s="147"/>
      <c r="W196" s="147"/>
      <c r="X196" s="147"/>
      <c r="Y196" s="147"/>
      <c r="Z196" s="147"/>
      <c r="AA196" s="151"/>
      <c r="AT196" s="152" t="s">
        <v>148</v>
      </c>
      <c r="AU196" s="152" t="s">
        <v>92</v>
      </c>
      <c r="AV196" s="152" t="s">
        <v>92</v>
      </c>
      <c r="AW196" s="152" t="s">
        <v>99</v>
      </c>
      <c r="AX196" s="152" t="s">
        <v>22</v>
      </c>
      <c r="AY196" s="152" t="s">
        <v>134</v>
      </c>
    </row>
    <row r="197" spans="2:65" s="6" customFormat="1" ht="39" customHeight="1">
      <c r="B197" s="23"/>
      <c r="C197" s="138" t="s">
        <v>284</v>
      </c>
      <c r="D197" s="138" t="s">
        <v>135</v>
      </c>
      <c r="E197" s="139" t="s">
        <v>285</v>
      </c>
      <c r="F197" s="192" t="s">
        <v>286</v>
      </c>
      <c r="G197" s="192"/>
      <c r="H197" s="192"/>
      <c r="I197" s="192"/>
      <c r="J197" s="140" t="s">
        <v>145</v>
      </c>
      <c r="K197" s="141">
        <v>70.88</v>
      </c>
      <c r="L197" s="193">
        <v>0</v>
      </c>
      <c r="M197" s="193"/>
      <c r="N197" s="194">
        <f>ROUND($L$197*$K$197,2)</f>
        <v>0</v>
      </c>
      <c r="O197" s="194"/>
      <c r="P197" s="194"/>
      <c r="Q197" s="194"/>
      <c r="R197" s="25"/>
      <c r="T197" s="142"/>
      <c r="U197" s="30" t="s">
        <v>42</v>
      </c>
      <c r="V197" s="24"/>
      <c r="W197" s="143">
        <f>$V$197*$K$197</f>
        <v>0</v>
      </c>
      <c r="X197" s="143">
        <v>0</v>
      </c>
      <c r="Y197" s="143">
        <f>$X$197*$K$197</f>
        <v>0</v>
      </c>
      <c r="Z197" s="143">
        <v>0.035</v>
      </c>
      <c r="AA197" s="144">
        <f>$Z$197*$K$197</f>
        <v>2.4808</v>
      </c>
      <c r="AR197" s="6" t="s">
        <v>139</v>
      </c>
      <c r="AT197" s="6" t="s">
        <v>135</v>
      </c>
      <c r="AU197" s="6" t="s">
        <v>92</v>
      </c>
      <c r="AY197" s="6" t="s">
        <v>134</v>
      </c>
      <c r="BE197" s="86">
        <f>IF($U$197="základní",$N$197,0)</f>
        <v>0</v>
      </c>
      <c r="BF197" s="86">
        <f>IF($U$197="snížená",$N$197,0)</f>
        <v>0</v>
      </c>
      <c r="BG197" s="86">
        <f>IF($U$197="zákl. přenesená",$N$197,0)</f>
        <v>0</v>
      </c>
      <c r="BH197" s="86">
        <f>IF($U$197="sníž. přenesená",$N$197,0)</f>
        <v>0</v>
      </c>
      <c r="BI197" s="86">
        <f>IF($U$197="nulová",$N$197,0)</f>
        <v>0</v>
      </c>
      <c r="BJ197" s="6" t="s">
        <v>22</v>
      </c>
      <c r="BK197" s="86">
        <f>ROUND($L$197*$K$197,2)</f>
        <v>0</v>
      </c>
      <c r="BL197" s="6" t="s">
        <v>139</v>
      </c>
      <c r="BM197" s="6" t="s">
        <v>287</v>
      </c>
    </row>
    <row r="198" spans="2:51" s="6" customFormat="1" ht="18.75" customHeight="1">
      <c r="B198" s="146"/>
      <c r="C198" s="147"/>
      <c r="D198" s="147"/>
      <c r="E198" s="147"/>
      <c r="F198" s="197" t="s">
        <v>288</v>
      </c>
      <c r="G198" s="197"/>
      <c r="H198" s="197"/>
      <c r="I198" s="197"/>
      <c r="J198" s="147"/>
      <c r="K198" s="148">
        <v>70.88</v>
      </c>
      <c r="L198" s="147"/>
      <c r="M198" s="147"/>
      <c r="N198" s="147"/>
      <c r="O198" s="147"/>
      <c r="P198" s="147"/>
      <c r="Q198" s="147"/>
      <c r="R198" s="149"/>
      <c r="T198" s="150"/>
      <c r="U198" s="147"/>
      <c r="V198" s="147"/>
      <c r="W198" s="147"/>
      <c r="X198" s="147"/>
      <c r="Y198" s="147"/>
      <c r="Z198" s="147"/>
      <c r="AA198" s="151"/>
      <c r="AT198" s="152" t="s">
        <v>148</v>
      </c>
      <c r="AU198" s="152" t="s">
        <v>92</v>
      </c>
      <c r="AV198" s="152" t="s">
        <v>92</v>
      </c>
      <c r="AW198" s="152" t="s">
        <v>99</v>
      </c>
      <c r="AX198" s="152" t="s">
        <v>22</v>
      </c>
      <c r="AY198" s="152" t="s">
        <v>134</v>
      </c>
    </row>
    <row r="199" spans="2:65" s="6" customFormat="1" ht="39" customHeight="1">
      <c r="B199" s="23"/>
      <c r="C199" s="138" t="s">
        <v>289</v>
      </c>
      <c r="D199" s="138" t="s">
        <v>135</v>
      </c>
      <c r="E199" s="139" t="s">
        <v>290</v>
      </c>
      <c r="F199" s="192" t="s">
        <v>291</v>
      </c>
      <c r="G199" s="192"/>
      <c r="H199" s="192"/>
      <c r="I199" s="192"/>
      <c r="J199" s="140" t="s">
        <v>145</v>
      </c>
      <c r="K199" s="141">
        <v>139.17</v>
      </c>
      <c r="L199" s="193">
        <v>0</v>
      </c>
      <c r="M199" s="193"/>
      <c r="N199" s="194">
        <f>ROUND($L$199*$K$199,2)</f>
        <v>0</v>
      </c>
      <c r="O199" s="194"/>
      <c r="P199" s="194"/>
      <c r="Q199" s="194"/>
      <c r="R199" s="25"/>
      <c r="T199" s="142"/>
      <c r="U199" s="30" t="s">
        <v>42</v>
      </c>
      <c r="V199" s="24"/>
      <c r="W199" s="143">
        <f>$V$199*$K$199</f>
        <v>0</v>
      </c>
      <c r="X199" s="143">
        <v>0</v>
      </c>
      <c r="Y199" s="143">
        <f>$X$199*$K$199</f>
        <v>0</v>
      </c>
      <c r="Z199" s="143">
        <v>0.072</v>
      </c>
      <c r="AA199" s="144">
        <f>$Z$199*$K$199</f>
        <v>10.020239999999998</v>
      </c>
      <c r="AR199" s="6" t="s">
        <v>139</v>
      </c>
      <c r="AT199" s="6" t="s">
        <v>135</v>
      </c>
      <c r="AU199" s="6" t="s">
        <v>92</v>
      </c>
      <c r="AY199" s="6" t="s">
        <v>134</v>
      </c>
      <c r="BE199" s="86">
        <f>IF($U$199="základní",$N$199,0)</f>
        <v>0</v>
      </c>
      <c r="BF199" s="86">
        <f>IF($U$199="snížená",$N$199,0)</f>
        <v>0</v>
      </c>
      <c r="BG199" s="86">
        <f>IF($U$199="zákl. přenesená",$N$199,0)</f>
        <v>0</v>
      </c>
      <c r="BH199" s="86">
        <f>IF($U$199="sníž. přenesená",$N$199,0)</f>
        <v>0</v>
      </c>
      <c r="BI199" s="86">
        <f>IF($U$199="nulová",$N$199,0)</f>
        <v>0</v>
      </c>
      <c r="BJ199" s="6" t="s">
        <v>22</v>
      </c>
      <c r="BK199" s="86">
        <f>ROUND($L$199*$K$199,2)</f>
        <v>0</v>
      </c>
      <c r="BL199" s="6" t="s">
        <v>139</v>
      </c>
      <c r="BM199" s="6" t="s">
        <v>292</v>
      </c>
    </row>
    <row r="200" spans="2:51" s="6" customFormat="1" ht="18.75" customHeight="1">
      <c r="B200" s="146"/>
      <c r="C200" s="147"/>
      <c r="D200" s="147"/>
      <c r="E200" s="147"/>
      <c r="F200" s="197" t="s">
        <v>293</v>
      </c>
      <c r="G200" s="197"/>
      <c r="H200" s="197"/>
      <c r="I200" s="197"/>
      <c r="J200" s="147"/>
      <c r="K200" s="148">
        <v>139.17</v>
      </c>
      <c r="L200" s="147"/>
      <c r="M200" s="147"/>
      <c r="N200" s="147"/>
      <c r="O200" s="147"/>
      <c r="P200" s="147"/>
      <c r="Q200" s="147"/>
      <c r="R200" s="149"/>
      <c r="T200" s="150"/>
      <c r="U200" s="147"/>
      <c r="V200" s="147"/>
      <c r="W200" s="147"/>
      <c r="X200" s="147"/>
      <c r="Y200" s="147"/>
      <c r="Z200" s="147"/>
      <c r="AA200" s="151"/>
      <c r="AT200" s="152" t="s">
        <v>148</v>
      </c>
      <c r="AU200" s="152" t="s">
        <v>92</v>
      </c>
      <c r="AV200" s="152" t="s">
        <v>92</v>
      </c>
      <c r="AW200" s="152" t="s">
        <v>99</v>
      </c>
      <c r="AX200" s="152" t="s">
        <v>22</v>
      </c>
      <c r="AY200" s="152" t="s">
        <v>134</v>
      </c>
    </row>
    <row r="201" spans="2:63" s="127" customFormat="1" ht="30.75" customHeight="1">
      <c r="B201" s="128"/>
      <c r="C201" s="129"/>
      <c r="D201" s="137" t="s">
        <v>104</v>
      </c>
      <c r="E201" s="137"/>
      <c r="F201" s="137"/>
      <c r="G201" s="137"/>
      <c r="H201" s="137"/>
      <c r="I201" s="137"/>
      <c r="J201" s="137"/>
      <c r="K201" s="137"/>
      <c r="L201" s="137"/>
      <c r="M201" s="137"/>
      <c r="N201" s="196">
        <f>$BK$201</f>
        <v>0</v>
      </c>
      <c r="O201" s="196"/>
      <c r="P201" s="196"/>
      <c r="Q201" s="196"/>
      <c r="R201" s="131"/>
      <c r="T201" s="132"/>
      <c r="U201" s="129"/>
      <c r="V201" s="129"/>
      <c r="W201" s="133">
        <f>SUM($W$202:$W$208)</f>
        <v>0</v>
      </c>
      <c r="X201" s="129"/>
      <c r="Y201" s="133">
        <f>SUM($Y$202:$Y$208)</f>
        <v>0</v>
      </c>
      <c r="Z201" s="129"/>
      <c r="AA201" s="134">
        <f>SUM($AA$202:$AA$208)</f>
        <v>0</v>
      </c>
      <c r="AR201" s="135" t="s">
        <v>22</v>
      </c>
      <c r="AT201" s="135" t="s">
        <v>76</v>
      </c>
      <c r="AU201" s="135" t="s">
        <v>22</v>
      </c>
      <c r="AY201" s="135" t="s">
        <v>134</v>
      </c>
      <c r="BK201" s="136">
        <f>SUM($BK$202:$BK$208)</f>
        <v>0</v>
      </c>
    </row>
    <row r="202" spans="2:65" s="6" customFormat="1" ht="27" customHeight="1">
      <c r="B202" s="23"/>
      <c r="C202" s="138" t="s">
        <v>294</v>
      </c>
      <c r="D202" s="138" t="s">
        <v>135</v>
      </c>
      <c r="E202" s="139" t="s">
        <v>295</v>
      </c>
      <c r="F202" s="192" t="s">
        <v>296</v>
      </c>
      <c r="G202" s="192"/>
      <c r="H202" s="192"/>
      <c r="I202" s="192"/>
      <c r="J202" s="140" t="s">
        <v>297</v>
      </c>
      <c r="K202" s="141">
        <v>15.091</v>
      </c>
      <c r="L202" s="193">
        <v>0</v>
      </c>
      <c r="M202" s="193"/>
      <c r="N202" s="194">
        <f>ROUND($L$202*$K$202,2)</f>
        <v>0</v>
      </c>
      <c r="O202" s="194"/>
      <c r="P202" s="194"/>
      <c r="Q202" s="194"/>
      <c r="R202" s="25"/>
      <c r="T202" s="142"/>
      <c r="U202" s="30" t="s">
        <v>42</v>
      </c>
      <c r="V202" s="24"/>
      <c r="W202" s="143">
        <f>$V$202*$K$202</f>
        <v>0</v>
      </c>
      <c r="X202" s="143">
        <v>0</v>
      </c>
      <c r="Y202" s="143">
        <f>$X$202*$K$202</f>
        <v>0</v>
      </c>
      <c r="Z202" s="143">
        <v>0</v>
      </c>
      <c r="AA202" s="144">
        <f>$Z$202*$K$202</f>
        <v>0</v>
      </c>
      <c r="AR202" s="6" t="s">
        <v>139</v>
      </c>
      <c r="AT202" s="6" t="s">
        <v>135</v>
      </c>
      <c r="AU202" s="6" t="s">
        <v>92</v>
      </c>
      <c r="AY202" s="6" t="s">
        <v>134</v>
      </c>
      <c r="BE202" s="86">
        <f>IF($U$202="základní",$N$202,0)</f>
        <v>0</v>
      </c>
      <c r="BF202" s="86">
        <f>IF($U$202="snížená",$N$202,0)</f>
        <v>0</v>
      </c>
      <c r="BG202" s="86">
        <f>IF($U$202="zákl. přenesená",$N$202,0)</f>
        <v>0</v>
      </c>
      <c r="BH202" s="86">
        <f>IF($U$202="sníž. přenesená",$N$202,0)</f>
        <v>0</v>
      </c>
      <c r="BI202" s="86">
        <f>IF($U$202="nulová",$N$202,0)</f>
        <v>0</v>
      </c>
      <c r="BJ202" s="6" t="s">
        <v>22</v>
      </c>
      <c r="BK202" s="86">
        <f>ROUND($L$202*$K$202,2)</f>
        <v>0</v>
      </c>
      <c r="BL202" s="6" t="s">
        <v>139</v>
      </c>
      <c r="BM202" s="6" t="s">
        <v>298</v>
      </c>
    </row>
    <row r="203" spans="2:65" s="6" customFormat="1" ht="27" customHeight="1">
      <c r="B203" s="23"/>
      <c r="C203" s="138" t="s">
        <v>299</v>
      </c>
      <c r="D203" s="138" t="s">
        <v>135</v>
      </c>
      <c r="E203" s="139" t="s">
        <v>300</v>
      </c>
      <c r="F203" s="192" t="s">
        <v>301</v>
      </c>
      <c r="G203" s="192"/>
      <c r="H203" s="192"/>
      <c r="I203" s="192"/>
      <c r="J203" s="140" t="s">
        <v>297</v>
      </c>
      <c r="K203" s="141">
        <v>150.91</v>
      </c>
      <c r="L203" s="193">
        <v>0</v>
      </c>
      <c r="M203" s="193"/>
      <c r="N203" s="194">
        <f>ROUND($L$203*$K$203,2)</f>
        <v>0</v>
      </c>
      <c r="O203" s="194"/>
      <c r="P203" s="194"/>
      <c r="Q203" s="194"/>
      <c r="R203" s="25"/>
      <c r="T203" s="142"/>
      <c r="U203" s="30" t="s">
        <v>42</v>
      </c>
      <c r="V203" s="24"/>
      <c r="W203" s="143">
        <f>$V$203*$K$203</f>
        <v>0</v>
      </c>
      <c r="X203" s="143">
        <v>0</v>
      </c>
      <c r="Y203" s="143">
        <f>$X$203*$K$203</f>
        <v>0</v>
      </c>
      <c r="Z203" s="143">
        <v>0</v>
      </c>
      <c r="AA203" s="144">
        <f>$Z$203*$K$203</f>
        <v>0</v>
      </c>
      <c r="AR203" s="6" t="s">
        <v>139</v>
      </c>
      <c r="AT203" s="6" t="s">
        <v>135</v>
      </c>
      <c r="AU203" s="6" t="s">
        <v>92</v>
      </c>
      <c r="AY203" s="6" t="s">
        <v>134</v>
      </c>
      <c r="BE203" s="86">
        <f>IF($U$203="základní",$N$203,0)</f>
        <v>0</v>
      </c>
      <c r="BF203" s="86">
        <f>IF($U$203="snížená",$N$203,0)</f>
        <v>0</v>
      </c>
      <c r="BG203" s="86">
        <f>IF($U$203="zákl. přenesená",$N$203,0)</f>
        <v>0</v>
      </c>
      <c r="BH203" s="86">
        <f>IF($U$203="sníž. přenesená",$N$203,0)</f>
        <v>0</v>
      </c>
      <c r="BI203" s="86">
        <f>IF($U$203="nulová",$N$203,0)</f>
        <v>0</v>
      </c>
      <c r="BJ203" s="6" t="s">
        <v>22</v>
      </c>
      <c r="BK203" s="86">
        <f>ROUND($L$203*$K$203,2)</f>
        <v>0</v>
      </c>
      <c r="BL203" s="6" t="s">
        <v>139</v>
      </c>
      <c r="BM203" s="6" t="s">
        <v>302</v>
      </c>
    </row>
    <row r="204" spans="2:51" s="6" customFormat="1" ht="18.75" customHeight="1">
      <c r="B204" s="146"/>
      <c r="C204" s="147"/>
      <c r="D204" s="147"/>
      <c r="E204" s="147"/>
      <c r="F204" s="197" t="s">
        <v>303</v>
      </c>
      <c r="G204" s="197"/>
      <c r="H204" s="197"/>
      <c r="I204" s="197"/>
      <c r="J204" s="147"/>
      <c r="K204" s="148">
        <v>150.91</v>
      </c>
      <c r="L204" s="147"/>
      <c r="M204" s="147"/>
      <c r="N204" s="147"/>
      <c r="O204" s="147"/>
      <c r="P204" s="147"/>
      <c r="Q204" s="147"/>
      <c r="R204" s="149"/>
      <c r="T204" s="150"/>
      <c r="U204" s="147"/>
      <c r="V204" s="147"/>
      <c r="W204" s="147"/>
      <c r="X204" s="147"/>
      <c r="Y204" s="147"/>
      <c r="Z204" s="147"/>
      <c r="AA204" s="151"/>
      <c r="AT204" s="152" t="s">
        <v>148</v>
      </c>
      <c r="AU204" s="152" t="s">
        <v>92</v>
      </c>
      <c r="AV204" s="152" t="s">
        <v>92</v>
      </c>
      <c r="AW204" s="152" t="s">
        <v>99</v>
      </c>
      <c r="AX204" s="152" t="s">
        <v>22</v>
      </c>
      <c r="AY204" s="152" t="s">
        <v>134</v>
      </c>
    </row>
    <row r="205" spans="2:65" s="6" customFormat="1" ht="27" customHeight="1">
      <c r="B205" s="23"/>
      <c r="C205" s="138" t="s">
        <v>304</v>
      </c>
      <c r="D205" s="138" t="s">
        <v>135</v>
      </c>
      <c r="E205" s="139" t="s">
        <v>305</v>
      </c>
      <c r="F205" s="192" t="s">
        <v>306</v>
      </c>
      <c r="G205" s="192"/>
      <c r="H205" s="192"/>
      <c r="I205" s="192"/>
      <c r="J205" s="140" t="s">
        <v>297</v>
      </c>
      <c r="K205" s="141">
        <v>15.091</v>
      </c>
      <c r="L205" s="193">
        <v>0</v>
      </c>
      <c r="M205" s="193"/>
      <c r="N205" s="194">
        <f>ROUND($L$205*$K$205,2)</f>
        <v>0</v>
      </c>
      <c r="O205" s="194"/>
      <c r="P205" s="194"/>
      <c r="Q205" s="194"/>
      <c r="R205" s="25"/>
      <c r="T205" s="142"/>
      <c r="U205" s="30" t="s">
        <v>42</v>
      </c>
      <c r="V205" s="24"/>
      <c r="W205" s="143">
        <f>$V$205*$K$205</f>
        <v>0</v>
      </c>
      <c r="X205" s="143">
        <v>0</v>
      </c>
      <c r="Y205" s="143">
        <f>$X$205*$K$205</f>
        <v>0</v>
      </c>
      <c r="Z205" s="143">
        <v>0</v>
      </c>
      <c r="AA205" s="144">
        <f>$Z$205*$K$205</f>
        <v>0</v>
      </c>
      <c r="AR205" s="6" t="s">
        <v>139</v>
      </c>
      <c r="AT205" s="6" t="s">
        <v>135</v>
      </c>
      <c r="AU205" s="6" t="s">
        <v>92</v>
      </c>
      <c r="AY205" s="6" t="s">
        <v>134</v>
      </c>
      <c r="BE205" s="86">
        <f>IF($U$205="základní",$N$205,0)</f>
        <v>0</v>
      </c>
      <c r="BF205" s="86">
        <f>IF($U$205="snížená",$N$205,0)</f>
        <v>0</v>
      </c>
      <c r="BG205" s="86">
        <f>IF($U$205="zákl. přenesená",$N$205,0)</f>
        <v>0</v>
      </c>
      <c r="BH205" s="86">
        <f>IF($U$205="sníž. přenesená",$N$205,0)</f>
        <v>0</v>
      </c>
      <c r="BI205" s="86">
        <f>IF($U$205="nulová",$N$205,0)</f>
        <v>0</v>
      </c>
      <c r="BJ205" s="6" t="s">
        <v>22</v>
      </c>
      <c r="BK205" s="86">
        <f>ROUND($L$205*$K$205,2)</f>
        <v>0</v>
      </c>
      <c r="BL205" s="6" t="s">
        <v>139</v>
      </c>
      <c r="BM205" s="6" t="s">
        <v>307</v>
      </c>
    </row>
    <row r="206" spans="2:65" s="6" customFormat="1" ht="15.75" customHeight="1">
      <c r="B206" s="23"/>
      <c r="C206" s="138" t="s">
        <v>308</v>
      </c>
      <c r="D206" s="138" t="s">
        <v>135</v>
      </c>
      <c r="E206" s="139" t="s">
        <v>309</v>
      </c>
      <c r="F206" s="192" t="s">
        <v>310</v>
      </c>
      <c r="G206" s="192"/>
      <c r="H206" s="192"/>
      <c r="I206" s="192"/>
      <c r="J206" s="140" t="s">
        <v>297</v>
      </c>
      <c r="K206" s="141">
        <v>15.091</v>
      </c>
      <c r="L206" s="193">
        <v>0</v>
      </c>
      <c r="M206" s="193"/>
      <c r="N206" s="194">
        <f>ROUND($L$206*$K$206,2)</f>
        <v>0</v>
      </c>
      <c r="O206" s="194"/>
      <c r="P206" s="194"/>
      <c r="Q206" s="194"/>
      <c r="R206" s="25"/>
      <c r="T206" s="142"/>
      <c r="U206" s="30" t="s">
        <v>42</v>
      </c>
      <c r="V206" s="24"/>
      <c r="W206" s="143">
        <f>$V$206*$K$206</f>
        <v>0</v>
      </c>
      <c r="X206" s="143">
        <v>0</v>
      </c>
      <c r="Y206" s="143">
        <f>$X$206*$K$206</f>
        <v>0</v>
      </c>
      <c r="Z206" s="143">
        <v>0</v>
      </c>
      <c r="AA206" s="144">
        <f>$Z$206*$K$206</f>
        <v>0</v>
      </c>
      <c r="AR206" s="6" t="s">
        <v>139</v>
      </c>
      <c r="AT206" s="6" t="s">
        <v>135</v>
      </c>
      <c r="AU206" s="6" t="s">
        <v>92</v>
      </c>
      <c r="AY206" s="6" t="s">
        <v>134</v>
      </c>
      <c r="BE206" s="86">
        <f>IF($U$206="základní",$N$206,0)</f>
        <v>0</v>
      </c>
      <c r="BF206" s="86">
        <f>IF($U$206="snížená",$N$206,0)</f>
        <v>0</v>
      </c>
      <c r="BG206" s="86">
        <f>IF($U$206="zákl. přenesená",$N$206,0)</f>
        <v>0</v>
      </c>
      <c r="BH206" s="86">
        <f>IF($U$206="sníž. přenesená",$N$206,0)</f>
        <v>0</v>
      </c>
      <c r="BI206" s="86">
        <f>IF($U$206="nulová",$N$206,0)</f>
        <v>0</v>
      </c>
      <c r="BJ206" s="6" t="s">
        <v>22</v>
      </c>
      <c r="BK206" s="86">
        <f>ROUND($L$206*$K$206,2)</f>
        <v>0</v>
      </c>
      <c r="BL206" s="6" t="s">
        <v>139</v>
      </c>
      <c r="BM206" s="6" t="s">
        <v>311</v>
      </c>
    </row>
    <row r="207" spans="2:65" s="6" customFormat="1" ht="15.75" customHeight="1">
      <c r="B207" s="23"/>
      <c r="C207" s="138" t="s">
        <v>312</v>
      </c>
      <c r="D207" s="138" t="s">
        <v>135</v>
      </c>
      <c r="E207" s="139" t="s">
        <v>313</v>
      </c>
      <c r="F207" s="192" t="s">
        <v>314</v>
      </c>
      <c r="G207" s="192"/>
      <c r="H207" s="192"/>
      <c r="I207" s="192"/>
      <c r="J207" s="140" t="s">
        <v>297</v>
      </c>
      <c r="K207" s="141">
        <v>60.364</v>
      </c>
      <c r="L207" s="193">
        <v>0</v>
      </c>
      <c r="M207" s="193"/>
      <c r="N207" s="194">
        <f>ROUND($L$207*$K$207,2)</f>
        <v>0</v>
      </c>
      <c r="O207" s="194"/>
      <c r="P207" s="194"/>
      <c r="Q207" s="194"/>
      <c r="R207" s="25"/>
      <c r="T207" s="142"/>
      <c r="U207" s="30" t="s">
        <v>42</v>
      </c>
      <c r="V207" s="24"/>
      <c r="W207" s="143">
        <f>$V$207*$K$207</f>
        <v>0</v>
      </c>
      <c r="X207" s="143">
        <v>0</v>
      </c>
      <c r="Y207" s="143">
        <f>$X$207*$K$207</f>
        <v>0</v>
      </c>
      <c r="Z207" s="143">
        <v>0</v>
      </c>
      <c r="AA207" s="144">
        <f>$Z$207*$K$207</f>
        <v>0</v>
      </c>
      <c r="AR207" s="6" t="s">
        <v>139</v>
      </c>
      <c r="AT207" s="6" t="s">
        <v>135</v>
      </c>
      <c r="AU207" s="6" t="s">
        <v>92</v>
      </c>
      <c r="AY207" s="6" t="s">
        <v>134</v>
      </c>
      <c r="BE207" s="86">
        <f>IF($U$207="základní",$N$207,0)</f>
        <v>0</v>
      </c>
      <c r="BF207" s="86">
        <f>IF($U$207="snížená",$N$207,0)</f>
        <v>0</v>
      </c>
      <c r="BG207" s="86">
        <f>IF($U$207="zákl. přenesená",$N$207,0)</f>
        <v>0</v>
      </c>
      <c r="BH207" s="86">
        <f>IF($U$207="sníž. přenesená",$N$207,0)</f>
        <v>0</v>
      </c>
      <c r="BI207" s="86">
        <f>IF($U$207="nulová",$N$207,0)</f>
        <v>0</v>
      </c>
      <c r="BJ207" s="6" t="s">
        <v>22</v>
      </c>
      <c r="BK207" s="86">
        <f>ROUND($L$207*$K$207,2)</f>
        <v>0</v>
      </c>
      <c r="BL207" s="6" t="s">
        <v>139</v>
      </c>
      <c r="BM207" s="6" t="s">
        <v>315</v>
      </c>
    </row>
    <row r="208" spans="2:51" s="6" customFormat="1" ht="18.75" customHeight="1">
      <c r="B208" s="146"/>
      <c r="C208" s="147"/>
      <c r="D208" s="147"/>
      <c r="E208" s="147"/>
      <c r="F208" s="197" t="s">
        <v>316</v>
      </c>
      <c r="G208" s="197"/>
      <c r="H208" s="197"/>
      <c r="I208" s="197"/>
      <c r="J208" s="147"/>
      <c r="K208" s="148">
        <v>60.364</v>
      </c>
      <c r="L208" s="147"/>
      <c r="M208" s="147"/>
      <c r="N208" s="147"/>
      <c r="O208" s="147"/>
      <c r="P208" s="147"/>
      <c r="Q208" s="147"/>
      <c r="R208" s="149"/>
      <c r="T208" s="150"/>
      <c r="U208" s="147"/>
      <c r="V208" s="147"/>
      <c r="W208" s="147"/>
      <c r="X208" s="147"/>
      <c r="Y208" s="147"/>
      <c r="Z208" s="147"/>
      <c r="AA208" s="151"/>
      <c r="AT208" s="152" t="s">
        <v>148</v>
      </c>
      <c r="AU208" s="152" t="s">
        <v>92</v>
      </c>
      <c r="AV208" s="152" t="s">
        <v>92</v>
      </c>
      <c r="AW208" s="152" t="s">
        <v>99</v>
      </c>
      <c r="AX208" s="152" t="s">
        <v>22</v>
      </c>
      <c r="AY208" s="152" t="s">
        <v>134</v>
      </c>
    </row>
    <row r="209" spans="2:63" s="127" customFormat="1" ht="30.75" customHeight="1">
      <c r="B209" s="128"/>
      <c r="C209" s="129"/>
      <c r="D209" s="137" t="s">
        <v>105</v>
      </c>
      <c r="E209" s="137"/>
      <c r="F209" s="137"/>
      <c r="G209" s="137"/>
      <c r="H209" s="137"/>
      <c r="I209" s="137"/>
      <c r="J209" s="137"/>
      <c r="K209" s="137"/>
      <c r="L209" s="137"/>
      <c r="M209" s="137"/>
      <c r="N209" s="196">
        <f>$BK$209</f>
        <v>0</v>
      </c>
      <c r="O209" s="196"/>
      <c r="P209" s="196"/>
      <c r="Q209" s="196"/>
      <c r="R209" s="131"/>
      <c r="T209" s="132"/>
      <c r="U209" s="129"/>
      <c r="V209" s="129"/>
      <c r="W209" s="133">
        <f>$W$210</f>
        <v>0</v>
      </c>
      <c r="X209" s="129"/>
      <c r="Y209" s="133">
        <f>$Y$210</f>
        <v>0</v>
      </c>
      <c r="Z209" s="129"/>
      <c r="AA209" s="134">
        <f>$AA$210</f>
        <v>0</v>
      </c>
      <c r="AR209" s="135" t="s">
        <v>22</v>
      </c>
      <c r="AT209" s="135" t="s">
        <v>76</v>
      </c>
      <c r="AU209" s="135" t="s">
        <v>22</v>
      </c>
      <c r="AY209" s="135" t="s">
        <v>134</v>
      </c>
      <c r="BK209" s="136">
        <f>$BK$210</f>
        <v>0</v>
      </c>
    </row>
    <row r="210" spans="2:65" s="6" customFormat="1" ht="15.75" customHeight="1">
      <c r="B210" s="23"/>
      <c r="C210" s="138" t="s">
        <v>317</v>
      </c>
      <c r="D210" s="138" t="s">
        <v>135</v>
      </c>
      <c r="E210" s="139" t="s">
        <v>318</v>
      </c>
      <c r="F210" s="192" t="s">
        <v>319</v>
      </c>
      <c r="G210" s="192"/>
      <c r="H210" s="192"/>
      <c r="I210" s="192"/>
      <c r="J210" s="140" t="s">
        <v>297</v>
      </c>
      <c r="K210" s="141">
        <v>18.842</v>
      </c>
      <c r="L210" s="193">
        <v>0</v>
      </c>
      <c r="M210" s="193"/>
      <c r="N210" s="194">
        <f>ROUND($L$210*$K$210,2)</f>
        <v>0</v>
      </c>
      <c r="O210" s="194"/>
      <c r="P210" s="194"/>
      <c r="Q210" s="194"/>
      <c r="R210" s="25"/>
      <c r="T210" s="142"/>
      <c r="U210" s="30" t="s">
        <v>42</v>
      </c>
      <c r="V210" s="24"/>
      <c r="W210" s="143">
        <f>$V$210*$K$210</f>
        <v>0</v>
      </c>
      <c r="X210" s="143">
        <v>0</v>
      </c>
      <c r="Y210" s="143">
        <f>$X$210*$K$210</f>
        <v>0</v>
      </c>
      <c r="Z210" s="143">
        <v>0</v>
      </c>
      <c r="AA210" s="144">
        <f>$Z$210*$K$210</f>
        <v>0</v>
      </c>
      <c r="AR210" s="6" t="s">
        <v>139</v>
      </c>
      <c r="AT210" s="6" t="s">
        <v>135</v>
      </c>
      <c r="AU210" s="6" t="s">
        <v>92</v>
      </c>
      <c r="AY210" s="6" t="s">
        <v>134</v>
      </c>
      <c r="BE210" s="86">
        <f>IF($U$210="základní",$N$210,0)</f>
        <v>0</v>
      </c>
      <c r="BF210" s="86">
        <f>IF($U$210="snížená",$N$210,0)</f>
        <v>0</v>
      </c>
      <c r="BG210" s="86">
        <f>IF($U$210="zákl. přenesená",$N$210,0)</f>
        <v>0</v>
      </c>
      <c r="BH210" s="86">
        <f>IF($U$210="sníž. přenesená",$N$210,0)</f>
        <v>0</v>
      </c>
      <c r="BI210" s="86">
        <f>IF($U$210="nulová",$N$210,0)</f>
        <v>0</v>
      </c>
      <c r="BJ210" s="6" t="s">
        <v>22</v>
      </c>
      <c r="BK210" s="86">
        <f>ROUND($L$210*$K$210,2)</f>
        <v>0</v>
      </c>
      <c r="BL210" s="6" t="s">
        <v>139</v>
      </c>
      <c r="BM210" s="6" t="s">
        <v>320</v>
      </c>
    </row>
    <row r="211" spans="2:63" s="127" customFormat="1" ht="37.5" customHeight="1">
      <c r="B211" s="128"/>
      <c r="C211" s="129"/>
      <c r="D211" s="130" t="s">
        <v>106</v>
      </c>
      <c r="E211" s="130"/>
      <c r="F211" s="130"/>
      <c r="G211" s="130"/>
      <c r="H211" s="130"/>
      <c r="I211" s="130"/>
      <c r="J211" s="130"/>
      <c r="K211" s="130"/>
      <c r="L211" s="130"/>
      <c r="M211" s="130"/>
      <c r="N211" s="195">
        <f>$BK$211</f>
        <v>0</v>
      </c>
      <c r="O211" s="195"/>
      <c r="P211" s="195"/>
      <c r="Q211" s="195"/>
      <c r="R211" s="131"/>
      <c r="T211" s="132"/>
      <c r="U211" s="129"/>
      <c r="V211" s="129"/>
      <c r="W211" s="133">
        <f>$W$212</f>
        <v>0</v>
      </c>
      <c r="X211" s="129"/>
      <c r="Y211" s="133">
        <f>$Y$212</f>
        <v>0.366746</v>
      </c>
      <c r="Z211" s="129"/>
      <c r="AA211" s="134">
        <f>$AA$212</f>
        <v>0</v>
      </c>
      <c r="AR211" s="135" t="s">
        <v>92</v>
      </c>
      <c r="AT211" s="135" t="s">
        <v>76</v>
      </c>
      <c r="AU211" s="135" t="s">
        <v>77</v>
      </c>
      <c r="AY211" s="135" t="s">
        <v>134</v>
      </c>
      <c r="BK211" s="136">
        <f>$BK$212</f>
        <v>0</v>
      </c>
    </row>
    <row r="212" spans="2:63" s="127" customFormat="1" ht="21" customHeight="1">
      <c r="B212" s="128"/>
      <c r="C212" s="129"/>
      <c r="D212" s="137" t="s">
        <v>107</v>
      </c>
      <c r="E212" s="137"/>
      <c r="F212" s="137"/>
      <c r="G212" s="137"/>
      <c r="H212" s="137"/>
      <c r="I212" s="137"/>
      <c r="J212" s="137"/>
      <c r="K212" s="137"/>
      <c r="L212" s="137"/>
      <c r="M212" s="137"/>
      <c r="N212" s="196">
        <f>$BK$212</f>
        <v>0</v>
      </c>
      <c r="O212" s="196"/>
      <c r="P212" s="196"/>
      <c r="Q212" s="196"/>
      <c r="R212" s="131"/>
      <c r="T212" s="132"/>
      <c r="U212" s="129"/>
      <c r="V212" s="129"/>
      <c r="W212" s="133">
        <f>SUM($W$213:$W$231)</f>
        <v>0</v>
      </c>
      <c r="X212" s="129"/>
      <c r="Y212" s="133">
        <f>SUM($Y$213:$Y$231)</f>
        <v>0.366746</v>
      </c>
      <c r="Z212" s="129"/>
      <c r="AA212" s="134">
        <f>SUM($AA$213:$AA$231)</f>
        <v>0</v>
      </c>
      <c r="AR212" s="135" t="s">
        <v>92</v>
      </c>
      <c r="AT212" s="135" t="s">
        <v>76</v>
      </c>
      <c r="AU212" s="135" t="s">
        <v>22</v>
      </c>
      <c r="AY212" s="135" t="s">
        <v>134</v>
      </c>
      <c r="BK212" s="136">
        <f>SUM($BK$213:$BK$231)</f>
        <v>0</v>
      </c>
    </row>
    <row r="213" spans="2:65" s="6" customFormat="1" ht="39" customHeight="1">
      <c r="B213" s="23"/>
      <c r="C213" s="138" t="s">
        <v>321</v>
      </c>
      <c r="D213" s="138" t="s">
        <v>135</v>
      </c>
      <c r="E213" s="139" t="s">
        <v>322</v>
      </c>
      <c r="F213" s="192" t="s">
        <v>323</v>
      </c>
      <c r="G213" s="192"/>
      <c r="H213" s="192"/>
      <c r="I213" s="192"/>
      <c r="J213" s="140" t="s">
        <v>138</v>
      </c>
      <c r="K213" s="141">
        <v>23.8</v>
      </c>
      <c r="L213" s="193">
        <v>0</v>
      </c>
      <c r="M213" s="193"/>
      <c r="N213" s="194">
        <f>ROUND($L$213*$K$213,2)</f>
        <v>0</v>
      </c>
      <c r="O213" s="194"/>
      <c r="P213" s="194"/>
      <c r="Q213" s="194"/>
      <c r="R213" s="25"/>
      <c r="T213" s="142"/>
      <c r="U213" s="30" t="s">
        <v>42</v>
      </c>
      <c r="V213" s="24"/>
      <c r="W213" s="143">
        <f>$V$213*$K$213</f>
        <v>0</v>
      </c>
      <c r="X213" s="143">
        <v>0.00365</v>
      </c>
      <c r="Y213" s="143">
        <f>$X$213*$K$213</f>
        <v>0.08687</v>
      </c>
      <c r="Z213" s="143">
        <v>0</v>
      </c>
      <c r="AA213" s="144">
        <f>$Z$213*$K$213</f>
        <v>0</v>
      </c>
      <c r="AR213" s="6" t="s">
        <v>221</v>
      </c>
      <c r="AT213" s="6" t="s">
        <v>135</v>
      </c>
      <c r="AU213" s="6" t="s">
        <v>92</v>
      </c>
      <c r="AY213" s="6" t="s">
        <v>134</v>
      </c>
      <c r="BE213" s="86">
        <f>IF($U$213="základní",$N$213,0)</f>
        <v>0</v>
      </c>
      <c r="BF213" s="86">
        <f>IF($U$213="snížená",$N$213,0)</f>
        <v>0</v>
      </c>
      <c r="BG213" s="86">
        <f>IF($U$213="zákl. přenesená",$N$213,0)</f>
        <v>0</v>
      </c>
      <c r="BH213" s="86">
        <f>IF($U$213="sníž. přenesená",$N$213,0)</f>
        <v>0</v>
      </c>
      <c r="BI213" s="86">
        <f>IF($U$213="nulová",$N$213,0)</f>
        <v>0</v>
      </c>
      <c r="BJ213" s="6" t="s">
        <v>22</v>
      </c>
      <c r="BK213" s="86">
        <f>ROUND($L$213*$K$213,2)</f>
        <v>0</v>
      </c>
      <c r="BL213" s="6" t="s">
        <v>221</v>
      </c>
      <c r="BM213" s="6" t="s">
        <v>324</v>
      </c>
    </row>
    <row r="214" spans="2:51" s="6" customFormat="1" ht="18.75" customHeight="1">
      <c r="B214" s="146"/>
      <c r="C214" s="147"/>
      <c r="D214" s="147"/>
      <c r="E214" s="147"/>
      <c r="F214" s="197" t="s">
        <v>325</v>
      </c>
      <c r="G214" s="197"/>
      <c r="H214" s="197"/>
      <c r="I214" s="197"/>
      <c r="J214" s="147"/>
      <c r="K214" s="148">
        <v>6.8</v>
      </c>
      <c r="L214" s="147"/>
      <c r="M214" s="147"/>
      <c r="N214" s="147"/>
      <c r="O214" s="147"/>
      <c r="P214" s="147"/>
      <c r="Q214" s="147"/>
      <c r="R214" s="149"/>
      <c r="T214" s="150"/>
      <c r="U214" s="147"/>
      <c r="V214" s="147"/>
      <c r="W214" s="147"/>
      <c r="X214" s="147"/>
      <c r="Y214" s="147"/>
      <c r="Z214" s="147"/>
      <c r="AA214" s="151"/>
      <c r="AT214" s="152" t="s">
        <v>148</v>
      </c>
      <c r="AU214" s="152" t="s">
        <v>92</v>
      </c>
      <c r="AV214" s="152" t="s">
        <v>92</v>
      </c>
      <c r="AW214" s="152" t="s">
        <v>99</v>
      </c>
      <c r="AX214" s="152" t="s">
        <v>77</v>
      </c>
      <c r="AY214" s="152" t="s">
        <v>134</v>
      </c>
    </row>
    <row r="215" spans="2:51" s="6" customFormat="1" ht="18.75" customHeight="1">
      <c r="B215" s="146"/>
      <c r="C215" s="147"/>
      <c r="D215" s="147"/>
      <c r="E215" s="147"/>
      <c r="F215" s="197" t="s">
        <v>326</v>
      </c>
      <c r="G215" s="197"/>
      <c r="H215" s="197"/>
      <c r="I215" s="197"/>
      <c r="J215" s="147"/>
      <c r="K215" s="148">
        <v>9.6</v>
      </c>
      <c r="L215" s="147"/>
      <c r="M215" s="147"/>
      <c r="N215" s="147"/>
      <c r="O215" s="147"/>
      <c r="P215" s="147"/>
      <c r="Q215" s="147"/>
      <c r="R215" s="149"/>
      <c r="T215" s="150"/>
      <c r="U215" s="147"/>
      <c r="V215" s="147"/>
      <c r="W215" s="147"/>
      <c r="X215" s="147"/>
      <c r="Y215" s="147"/>
      <c r="Z215" s="147"/>
      <c r="AA215" s="151"/>
      <c r="AT215" s="152" t="s">
        <v>148</v>
      </c>
      <c r="AU215" s="152" t="s">
        <v>92</v>
      </c>
      <c r="AV215" s="152" t="s">
        <v>92</v>
      </c>
      <c r="AW215" s="152" t="s">
        <v>99</v>
      </c>
      <c r="AX215" s="152" t="s">
        <v>77</v>
      </c>
      <c r="AY215" s="152" t="s">
        <v>134</v>
      </c>
    </row>
    <row r="216" spans="2:51" s="6" customFormat="1" ht="18.75" customHeight="1">
      <c r="B216" s="146"/>
      <c r="C216" s="147"/>
      <c r="D216" s="147"/>
      <c r="E216" s="147"/>
      <c r="F216" s="197" t="s">
        <v>327</v>
      </c>
      <c r="G216" s="197"/>
      <c r="H216" s="197"/>
      <c r="I216" s="197"/>
      <c r="J216" s="147"/>
      <c r="K216" s="148">
        <v>7.4</v>
      </c>
      <c r="L216" s="147"/>
      <c r="M216" s="147"/>
      <c r="N216" s="147"/>
      <c r="O216" s="147"/>
      <c r="P216" s="147"/>
      <c r="Q216" s="147"/>
      <c r="R216" s="149"/>
      <c r="T216" s="150"/>
      <c r="U216" s="147"/>
      <c r="V216" s="147"/>
      <c r="W216" s="147"/>
      <c r="X216" s="147"/>
      <c r="Y216" s="147"/>
      <c r="Z216" s="147"/>
      <c r="AA216" s="151"/>
      <c r="AT216" s="152" t="s">
        <v>148</v>
      </c>
      <c r="AU216" s="152" t="s">
        <v>92</v>
      </c>
      <c r="AV216" s="152" t="s">
        <v>92</v>
      </c>
      <c r="AW216" s="152" t="s">
        <v>99</v>
      </c>
      <c r="AX216" s="152" t="s">
        <v>77</v>
      </c>
      <c r="AY216" s="152" t="s">
        <v>134</v>
      </c>
    </row>
    <row r="217" spans="2:51" s="6" customFormat="1" ht="18.75" customHeight="1">
      <c r="B217" s="153"/>
      <c r="C217" s="154"/>
      <c r="D217" s="154"/>
      <c r="E217" s="154"/>
      <c r="F217" s="198" t="s">
        <v>150</v>
      </c>
      <c r="G217" s="198"/>
      <c r="H217" s="198"/>
      <c r="I217" s="198"/>
      <c r="J217" s="154"/>
      <c r="K217" s="155">
        <v>23.8</v>
      </c>
      <c r="L217" s="154"/>
      <c r="M217" s="154"/>
      <c r="N217" s="154"/>
      <c r="O217" s="154"/>
      <c r="P217" s="154"/>
      <c r="Q217" s="154"/>
      <c r="R217" s="156"/>
      <c r="T217" s="157"/>
      <c r="U217" s="154"/>
      <c r="V217" s="154"/>
      <c r="W217" s="154"/>
      <c r="X217" s="154"/>
      <c r="Y217" s="154"/>
      <c r="Z217" s="154"/>
      <c r="AA217" s="158"/>
      <c r="AT217" s="159" t="s">
        <v>148</v>
      </c>
      <c r="AU217" s="159" t="s">
        <v>92</v>
      </c>
      <c r="AV217" s="159" t="s">
        <v>139</v>
      </c>
      <c r="AW217" s="159" t="s">
        <v>99</v>
      </c>
      <c r="AX217" s="159" t="s">
        <v>22</v>
      </c>
      <c r="AY217" s="159" t="s">
        <v>134</v>
      </c>
    </row>
    <row r="218" spans="2:65" s="6" customFormat="1" ht="27" customHeight="1">
      <c r="B218" s="23"/>
      <c r="C218" s="138" t="s">
        <v>328</v>
      </c>
      <c r="D218" s="138" t="s">
        <v>135</v>
      </c>
      <c r="E218" s="139" t="s">
        <v>329</v>
      </c>
      <c r="F218" s="192" t="s">
        <v>330</v>
      </c>
      <c r="G218" s="192"/>
      <c r="H218" s="192"/>
      <c r="I218" s="192"/>
      <c r="J218" s="140" t="s">
        <v>138</v>
      </c>
      <c r="K218" s="141">
        <v>50.8</v>
      </c>
      <c r="L218" s="193">
        <v>0</v>
      </c>
      <c r="M218" s="193"/>
      <c r="N218" s="194">
        <f>ROUND($L$218*$K$218,2)</f>
        <v>0</v>
      </c>
      <c r="O218" s="194"/>
      <c r="P218" s="194"/>
      <c r="Q218" s="194"/>
      <c r="R218" s="25"/>
      <c r="T218" s="142"/>
      <c r="U218" s="30" t="s">
        <v>42</v>
      </c>
      <c r="V218" s="24"/>
      <c r="W218" s="143">
        <f>$V$218*$K$218</f>
        <v>0</v>
      </c>
      <c r="X218" s="143">
        <v>0.00167</v>
      </c>
      <c r="Y218" s="143">
        <f>$X$218*$K$218</f>
        <v>0.084836</v>
      </c>
      <c r="Z218" s="143">
        <v>0</v>
      </c>
      <c r="AA218" s="144">
        <f>$Z$218*$K$218</f>
        <v>0</v>
      </c>
      <c r="AR218" s="6" t="s">
        <v>221</v>
      </c>
      <c r="AT218" s="6" t="s">
        <v>135</v>
      </c>
      <c r="AU218" s="6" t="s">
        <v>92</v>
      </c>
      <c r="AY218" s="6" t="s">
        <v>134</v>
      </c>
      <c r="BE218" s="86">
        <f>IF($U$218="základní",$N$218,0)</f>
        <v>0</v>
      </c>
      <c r="BF218" s="86">
        <f>IF($U$218="snížená",$N$218,0)</f>
        <v>0</v>
      </c>
      <c r="BG218" s="86">
        <f>IF($U$218="zákl. přenesená",$N$218,0)</f>
        <v>0</v>
      </c>
      <c r="BH218" s="86">
        <f>IF($U$218="sníž. přenesená",$N$218,0)</f>
        <v>0</v>
      </c>
      <c r="BI218" s="86">
        <f>IF($U$218="nulová",$N$218,0)</f>
        <v>0</v>
      </c>
      <c r="BJ218" s="6" t="s">
        <v>22</v>
      </c>
      <c r="BK218" s="86">
        <f>ROUND($L$218*$K$218,2)</f>
        <v>0</v>
      </c>
      <c r="BL218" s="6" t="s">
        <v>221</v>
      </c>
      <c r="BM218" s="6" t="s">
        <v>331</v>
      </c>
    </row>
    <row r="219" spans="2:51" s="6" customFormat="1" ht="18.75" customHeight="1">
      <c r="B219" s="146"/>
      <c r="C219" s="147"/>
      <c r="D219" s="147"/>
      <c r="E219" s="147"/>
      <c r="F219" s="197" t="s">
        <v>332</v>
      </c>
      <c r="G219" s="197"/>
      <c r="H219" s="197"/>
      <c r="I219" s="197"/>
      <c r="J219" s="147"/>
      <c r="K219" s="148">
        <v>19.5</v>
      </c>
      <c r="L219" s="147"/>
      <c r="M219" s="147"/>
      <c r="N219" s="147"/>
      <c r="O219" s="147"/>
      <c r="P219" s="147"/>
      <c r="Q219" s="147"/>
      <c r="R219" s="149"/>
      <c r="T219" s="150"/>
      <c r="U219" s="147"/>
      <c r="V219" s="147"/>
      <c r="W219" s="147"/>
      <c r="X219" s="147"/>
      <c r="Y219" s="147"/>
      <c r="Z219" s="147"/>
      <c r="AA219" s="151"/>
      <c r="AT219" s="152" t="s">
        <v>148</v>
      </c>
      <c r="AU219" s="152" t="s">
        <v>92</v>
      </c>
      <c r="AV219" s="152" t="s">
        <v>92</v>
      </c>
      <c r="AW219" s="152" t="s">
        <v>99</v>
      </c>
      <c r="AX219" s="152" t="s">
        <v>77</v>
      </c>
      <c r="AY219" s="152" t="s">
        <v>134</v>
      </c>
    </row>
    <row r="220" spans="2:51" s="6" customFormat="1" ht="18.75" customHeight="1">
      <c r="B220" s="146"/>
      <c r="C220" s="147"/>
      <c r="D220" s="147"/>
      <c r="E220" s="147"/>
      <c r="F220" s="197" t="s">
        <v>333</v>
      </c>
      <c r="G220" s="197"/>
      <c r="H220" s="197"/>
      <c r="I220" s="197"/>
      <c r="J220" s="147"/>
      <c r="K220" s="148">
        <v>21.9</v>
      </c>
      <c r="L220" s="147"/>
      <c r="M220" s="147"/>
      <c r="N220" s="147"/>
      <c r="O220" s="147"/>
      <c r="P220" s="147"/>
      <c r="Q220" s="147"/>
      <c r="R220" s="149"/>
      <c r="T220" s="150"/>
      <c r="U220" s="147"/>
      <c r="V220" s="147"/>
      <c r="W220" s="147"/>
      <c r="X220" s="147"/>
      <c r="Y220" s="147"/>
      <c r="Z220" s="147"/>
      <c r="AA220" s="151"/>
      <c r="AT220" s="152" t="s">
        <v>148</v>
      </c>
      <c r="AU220" s="152" t="s">
        <v>92</v>
      </c>
      <c r="AV220" s="152" t="s">
        <v>92</v>
      </c>
      <c r="AW220" s="152" t="s">
        <v>99</v>
      </c>
      <c r="AX220" s="152" t="s">
        <v>77</v>
      </c>
      <c r="AY220" s="152" t="s">
        <v>134</v>
      </c>
    </row>
    <row r="221" spans="2:51" s="6" customFormat="1" ht="18.75" customHeight="1">
      <c r="B221" s="146"/>
      <c r="C221" s="147"/>
      <c r="D221" s="147"/>
      <c r="E221" s="147"/>
      <c r="F221" s="197" t="s">
        <v>334</v>
      </c>
      <c r="G221" s="197"/>
      <c r="H221" s="197"/>
      <c r="I221" s="197"/>
      <c r="J221" s="147"/>
      <c r="K221" s="148">
        <v>9.4</v>
      </c>
      <c r="L221" s="147"/>
      <c r="M221" s="147"/>
      <c r="N221" s="147"/>
      <c r="O221" s="147"/>
      <c r="P221" s="147"/>
      <c r="Q221" s="147"/>
      <c r="R221" s="149"/>
      <c r="T221" s="150"/>
      <c r="U221" s="147"/>
      <c r="V221" s="147"/>
      <c r="W221" s="147"/>
      <c r="X221" s="147"/>
      <c r="Y221" s="147"/>
      <c r="Z221" s="147"/>
      <c r="AA221" s="151"/>
      <c r="AT221" s="152" t="s">
        <v>148</v>
      </c>
      <c r="AU221" s="152" t="s">
        <v>92</v>
      </c>
      <c r="AV221" s="152" t="s">
        <v>92</v>
      </c>
      <c r="AW221" s="152" t="s">
        <v>99</v>
      </c>
      <c r="AX221" s="152" t="s">
        <v>77</v>
      </c>
      <c r="AY221" s="152" t="s">
        <v>134</v>
      </c>
    </row>
    <row r="222" spans="2:51" s="6" customFormat="1" ht="18.75" customHeight="1">
      <c r="B222" s="153"/>
      <c r="C222" s="154"/>
      <c r="D222" s="154"/>
      <c r="E222" s="154"/>
      <c r="F222" s="198" t="s">
        <v>150</v>
      </c>
      <c r="G222" s="198"/>
      <c r="H222" s="198"/>
      <c r="I222" s="198"/>
      <c r="J222" s="154"/>
      <c r="K222" s="155">
        <v>50.8</v>
      </c>
      <c r="L222" s="154"/>
      <c r="M222" s="154"/>
      <c r="N222" s="154"/>
      <c r="O222" s="154"/>
      <c r="P222" s="154"/>
      <c r="Q222" s="154"/>
      <c r="R222" s="156"/>
      <c r="T222" s="157"/>
      <c r="U222" s="154"/>
      <c r="V222" s="154"/>
      <c r="W222" s="154"/>
      <c r="X222" s="154"/>
      <c r="Y222" s="154"/>
      <c r="Z222" s="154"/>
      <c r="AA222" s="158"/>
      <c r="AT222" s="159" t="s">
        <v>148</v>
      </c>
      <c r="AU222" s="159" t="s">
        <v>92</v>
      </c>
      <c r="AV222" s="159" t="s">
        <v>139</v>
      </c>
      <c r="AW222" s="159" t="s">
        <v>99</v>
      </c>
      <c r="AX222" s="159" t="s">
        <v>22</v>
      </c>
      <c r="AY222" s="159" t="s">
        <v>134</v>
      </c>
    </row>
    <row r="223" spans="2:65" s="6" customFormat="1" ht="27" customHeight="1">
      <c r="B223" s="23"/>
      <c r="C223" s="138" t="s">
        <v>335</v>
      </c>
      <c r="D223" s="138" t="s">
        <v>135</v>
      </c>
      <c r="E223" s="139" t="s">
        <v>336</v>
      </c>
      <c r="F223" s="192" t="s">
        <v>337</v>
      </c>
      <c r="G223" s="192"/>
      <c r="H223" s="192"/>
      <c r="I223" s="192"/>
      <c r="J223" s="140" t="s">
        <v>138</v>
      </c>
      <c r="K223" s="141">
        <v>76.75</v>
      </c>
      <c r="L223" s="193">
        <v>0</v>
      </c>
      <c r="M223" s="193"/>
      <c r="N223" s="194">
        <f>ROUND($L$223*$K$223,2)</f>
        <v>0</v>
      </c>
      <c r="O223" s="194"/>
      <c r="P223" s="194"/>
      <c r="Q223" s="194"/>
      <c r="R223" s="25"/>
      <c r="T223" s="142"/>
      <c r="U223" s="30" t="s">
        <v>42</v>
      </c>
      <c r="V223" s="24"/>
      <c r="W223" s="143">
        <f>$V$223*$K$223</f>
        <v>0</v>
      </c>
      <c r="X223" s="143">
        <v>0.00184</v>
      </c>
      <c r="Y223" s="143">
        <f>$X$223*$K$223</f>
        <v>0.14122</v>
      </c>
      <c r="Z223" s="143">
        <v>0</v>
      </c>
      <c r="AA223" s="144">
        <f>$Z$223*$K$223</f>
        <v>0</v>
      </c>
      <c r="AR223" s="6" t="s">
        <v>221</v>
      </c>
      <c r="AT223" s="6" t="s">
        <v>135</v>
      </c>
      <c r="AU223" s="6" t="s">
        <v>92</v>
      </c>
      <c r="AY223" s="6" t="s">
        <v>134</v>
      </c>
      <c r="BE223" s="86">
        <f>IF($U$223="základní",$N$223,0)</f>
        <v>0</v>
      </c>
      <c r="BF223" s="86">
        <f>IF($U$223="snížená",$N$223,0)</f>
        <v>0</v>
      </c>
      <c r="BG223" s="86">
        <f>IF($U$223="zákl. přenesená",$N$223,0)</f>
        <v>0</v>
      </c>
      <c r="BH223" s="86">
        <f>IF($U$223="sníž. přenesená",$N$223,0)</f>
        <v>0</v>
      </c>
      <c r="BI223" s="86">
        <f>IF($U$223="nulová",$N$223,0)</f>
        <v>0</v>
      </c>
      <c r="BJ223" s="6" t="s">
        <v>22</v>
      </c>
      <c r="BK223" s="86">
        <f>ROUND($L$223*$K$223,2)</f>
        <v>0</v>
      </c>
      <c r="BL223" s="6" t="s">
        <v>221</v>
      </c>
      <c r="BM223" s="6" t="s">
        <v>338</v>
      </c>
    </row>
    <row r="224" spans="2:51" s="6" customFormat="1" ht="18.75" customHeight="1">
      <c r="B224" s="146"/>
      <c r="C224" s="147"/>
      <c r="D224" s="147"/>
      <c r="E224" s="147"/>
      <c r="F224" s="197" t="s">
        <v>339</v>
      </c>
      <c r="G224" s="197"/>
      <c r="H224" s="197"/>
      <c r="I224" s="197"/>
      <c r="J224" s="147"/>
      <c r="K224" s="148">
        <v>21</v>
      </c>
      <c r="L224" s="147"/>
      <c r="M224" s="147"/>
      <c r="N224" s="147"/>
      <c r="O224" s="147"/>
      <c r="P224" s="147"/>
      <c r="Q224" s="147"/>
      <c r="R224" s="149"/>
      <c r="T224" s="150"/>
      <c r="U224" s="147"/>
      <c r="V224" s="147"/>
      <c r="W224" s="147"/>
      <c r="X224" s="147"/>
      <c r="Y224" s="147"/>
      <c r="Z224" s="147"/>
      <c r="AA224" s="151"/>
      <c r="AT224" s="152" t="s">
        <v>148</v>
      </c>
      <c r="AU224" s="152" t="s">
        <v>92</v>
      </c>
      <c r="AV224" s="152" t="s">
        <v>92</v>
      </c>
      <c r="AW224" s="152" t="s">
        <v>99</v>
      </c>
      <c r="AX224" s="152" t="s">
        <v>77</v>
      </c>
      <c r="AY224" s="152" t="s">
        <v>134</v>
      </c>
    </row>
    <row r="225" spans="2:51" s="6" customFormat="1" ht="18.75" customHeight="1">
      <c r="B225" s="146"/>
      <c r="C225" s="147"/>
      <c r="D225" s="147"/>
      <c r="E225" s="147"/>
      <c r="F225" s="197" t="s">
        <v>340</v>
      </c>
      <c r="G225" s="197"/>
      <c r="H225" s="197"/>
      <c r="I225" s="197"/>
      <c r="J225" s="147"/>
      <c r="K225" s="148">
        <v>10</v>
      </c>
      <c r="L225" s="147"/>
      <c r="M225" s="147"/>
      <c r="N225" s="147"/>
      <c r="O225" s="147"/>
      <c r="P225" s="147"/>
      <c r="Q225" s="147"/>
      <c r="R225" s="149"/>
      <c r="T225" s="150"/>
      <c r="U225" s="147"/>
      <c r="V225" s="147"/>
      <c r="W225" s="147"/>
      <c r="X225" s="147"/>
      <c r="Y225" s="147"/>
      <c r="Z225" s="147"/>
      <c r="AA225" s="151"/>
      <c r="AT225" s="152" t="s">
        <v>148</v>
      </c>
      <c r="AU225" s="152" t="s">
        <v>92</v>
      </c>
      <c r="AV225" s="152" t="s">
        <v>92</v>
      </c>
      <c r="AW225" s="152" t="s">
        <v>99</v>
      </c>
      <c r="AX225" s="152" t="s">
        <v>77</v>
      </c>
      <c r="AY225" s="152" t="s">
        <v>134</v>
      </c>
    </row>
    <row r="226" spans="2:51" s="6" customFormat="1" ht="32.25" customHeight="1">
      <c r="B226" s="146"/>
      <c r="C226" s="147"/>
      <c r="D226" s="147"/>
      <c r="E226" s="147"/>
      <c r="F226" s="197" t="s">
        <v>341</v>
      </c>
      <c r="G226" s="197"/>
      <c r="H226" s="197"/>
      <c r="I226" s="197"/>
      <c r="J226" s="147"/>
      <c r="K226" s="148">
        <v>10.55</v>
      </c>
      <c r="L226" s="147"/>
      <c r="M226" s="147"/>
      <c r="N226" s="147"/>
      <c r="O226" s="147"/>
      <c r="P226" s="147"/>
      <c r="Q226" s="147"/>
      <c r="R226" s="149"/>
      <c r="T226" s="150"/>
      <c r="U226" s="147"/>
      <c r="V226" s="147"/>
      <c r="W226" s="147"/>
      <c r="X226" s="147"/>
      <c r="Y226" s="147"/>
      <c r="Z226" s="147"/>
      <c r="AA226" s="151"/>
      <c r="AT226" s="152" t="s">
        <v>148</v>
      </c>
      <c r="AU226" s="152" t="s">
        <v>92</v>
      </c>
      <c r="AV226" s="152" t="s">
        <v>92</v>
      </c>
      <c r="AW226" s="152" t="s">
        <v>99</v>
      </c>
      <c r="AX226" s="152" t="s">
        <v>77</v>
      </c>
      <c r="AY226" s="152" t="s">
        <v>134</v>
      </c>
    </row>
    <row r="227" spans="2:51" s="6" customFormat="1" ht="18.75" customHeight="1">
      <c r="B227" s="146"/>
      <c r="C227" s="147"/>
      <c r="D227" s="147"/>
      <c r="E227" s="147"/>
      <c r="F227" s="197" t="s">
        <v>342</v>
      </c>
      <c r="G227" s="197"/>
      <c r="H227" s="197"/>
      <c r="I227" s="197"/>
      <c r="J227" s="147"/>
      <c r="K227" s="148">
        <v>35.2</v>
      </c>
      <c r="L227" s="147"/>
      <c r="M227" s="147"/>
      <c r="N227" s="147"/>
      <c r="O227" s="147"/>
      <c r="P227" s="147"/>
      <c r="Q227" s="147"/>
      <c r="R227" s="149"/>
      <c r="T227" s="150"/>
      <c r="U227" s="147"/>
      <c r="V227" s="147"/>
      <c r="W227" s="147"/>
      <c r="X227" s="147"/>
      <c r="Y227" s="147"/>
      <c r="Z227" s="147"/>
      <c r="AA227" s="151"/>
      <c r="AT227" s="152" t="s">
        <v>148</v>
      </c>
      <c r="AU227" s="152" t="s">
        <v>92</v>
      </c>
      <c r="AV227" s="152" t="s">
        <v>92</v>
      </c>
      <c r="AW227" s="152" t="s">
        <v>99</v>
      </c>
      <c r="AX227" s="152" t="s">
        <v>77</v>
      </c>
      <c r="AY227" s="152" t="s">
        <v>134</v>
      </c>
    </row>
    <row r="228" spans="2:51" s="6" customFormat="1" ht="18.75" customHeight="1">
      <c r="B228" s="153"/>
      <c r="C228" s="154"/>
      <c r="D228" s="154"/>
      <c r="E228" s="154"/>
      <c r="F228" s="198" t="s">
        <v>150</v>
      </c>
      <c r="G228" s="198"/>
      <c r="H228" s="198"/>
      <c r="I228" s="198"/>
      <c r="J228" s="154"/>
      <c r="K228" s="155">
        <v>76.75</v>
      </c>
      <c r="L228" s="154"/>
      <c r="M228" s="154"/>
      <c r="N228" s="154"/>
      <c r="O228" s="154"/>
      <c r="P228" s="154"/>
      <c r="Q228" s="154"/>
      <c r="R228" s="156"/>
      <c r="T228" s="157"/>
      <c r="U228" s="154"/>
      <c r="V228" s="154"/>
      <c r="W228" s="154"/>
      <c r="X228" s="154"/>
      <c r="Y228" s="154"/>
      <c r="Z228" s="154"/>
      <c r="AA228" s="158"/>
      <c r="AT228" s="159" t="s">
        <v>148</v>
      </c>
      <c r="AU228" s="159" t="s">
        <v>92</v>
      </c>
      <c r="AV228" s="159" t="s">
        <v>139</v>
      </c>
      <c r="AW228" s="159" t="s">
        <v>99</v>
      </c>
      <c r="AX228" s="159" t="s">
        <v>22</v>
      </c>
      <c r="AY228" s="159" t="s">
        <v>134</v>
      </c>
    </row>
    <row r="229" spans="2:65" s="6" customFormat="1" ht="27" customHeight="1">
      <c r="B229" s="23"/>
      <c r="C229" s="138" t="s">
        <v>343</v>
      </c>
      <c r="D229" s="138" t="s">
        <v>135</v>
      </c>
      <c r="E229" s="139" t="s">
        <v>344</v>
      </c>
      <c r="F229" s="192" t="s">
        <v>345</v>
      </c>
      <c r="G229" s="192"/>
      <c r="H229" s="192"/>
      <c r="I229" s="192"/>
      <c r="J229" s="140" t="s">
        <v>138</v>
      </c>
      <c r="K229" s="141">
        <v>19.5</v>
      </c>
      <c r="L229" s="193">
        <v>0</v>
      </c>
      <c r="M229" s="193"/>
      <c r="N229" s="194">
        <f>ROUND($L$229*$K$229,2)</f>
        <v>0</v>
      </c>
      <c r="O229" s="194"/>
      <c r="P229" s="194"/>
      <c r="Q229" s="194"/>
      <c r="R229" s="25"/>
      <c r="T229" s="142"/>
      <c r="U229" s="30" t="s">
        <v>42</v>
      </c>
      <c r="V229" s="24"/>
      <c r="W229" s="143">
        <f>$V$229*$K$229</f>
        <v>0</v>
      </c>
      <c r="X229" s="143">
        <v>0.00276</v>
      </c>
      <c r="Y229" s="143">
        <f>$X$229*$K$229</f>
        <v>0.05382</v>
      </c>
      <c r="Z229" s="143">
        <v>0</v>
      </c>
      <c r="AA229" s="144">
        <f>$Z$229*$K$229</f>
        <v>0</v>
      </c>
      <c r="AR229" s="6" t="s">
        <v>221</v>
      </c>
      <c r="AT229" s="6" t="s">
        <v>135</v>
      </c>
      <c r="AU229" s="6" t="s">
        <v>92</v>
      </c>
      <c r="AY229" s="6" t="s">
        <v>134</v>
      </c>
      <c r="BE229" s="86">
        <f>IF($U$229="základní",$N$229,0)</f>
        <v>0</v>
      </c>
      <c r="BF229" s="86">
        <f>IF($U$229="snížená",$N$229,0)</f>
        <v>0</v>
      </c>
      <c r="BG229" s="86">
        <f>IF($U$229="zákl. přenesená",$N$229,0)</f>
        <v>0</v>
      </c>
      <c r="BH229" s="86">
        <f>IF($U$229="sníž. přenesená",$N$229,0)</f>
        <v>0</v>
      </c>
      <c r="BI229" s="86">
        <f>IF($U$229="nulová",$N$229,0)</f>
        <v>0</v>
      </c>
      <c r="BJ229" s="6" t="s">
        <v>22</v>
      </c>
      <c r="BK229" s="86">
        <f>ROUND($L$229*$K$229,2)</f>
        <v>0</v>
      </c>
      <c r="BL229" s="6" t="s">
        <v>221</v>
      </c>
      <c r="BM229" s="6" t="s">
        <v>346</v>
      </c>
    </row>
    <row r="230" spans="2:51" s="6" customFormat="1" ht="18.75" customHeight="1">
      <c r="B230" s="146"/>
      <c r="C230" s="147"/>
      <c r="D230" s="147"/>
      <c r="E230" s="147"/>
      <c r="F230" s="197" t="s">
        <v>347</v>
      </c>
      <c r="G230" s="197"/>
      <c r="H230" s="197"/>
      <c r="I230" s="197"/>
      <c r="J230" s="147"/>
      <c r="K230" s="148">
        <v>19.5</v>
      </c>
      <c r="L230" s="147"/>
      <c r="M230" s="147"/>
      <c r="N230" s="147"/>
      <c r="O230" s="147"/>
      <c r="P230" s="147"/>
      <c r="Q230" s="147"/>
      <c r="R230" s="149"/>
      <c r="T230" s="150"/>
      <c r="U230" s="147"/>
      <c r="V230" s="147"/>
      <c r="W230" s="147"/>
      <c r="X230" s="147"/>
      <c r="Y230" s="147"/>
      <c r="Z230" s="147"/>
      <c r="AA230" s="151"/>
      <c r="AT230" s="152" t="s">
        <v>148</v>
      </c>
      <c r="AU230" s="152" t="s">
        <v>92</v>
      </c>
      <c r="AV230" s="152" t="s">
        <v>92</v>
      </c>
      <c r="AW230" s="152" t="s">
        <v>99</v>
      </c>
      <c r="AX230" s="152" t="s">
        <v>22</v>
      </c>
      <c r="AY230" s="152" t="s">
        <v>134</v>
      </c>
    </row>
    <row r="231" spans="2:65" s="6" customFormat="1" ht="27" customHeight="1">
      <c r="B231" s="23"/>
      <c r="C231" s="138" t="s">
        <v>348</v>
      </c>
      <c r="D231" s="138" t="s">
        <v>135</v>
      </c>
      <c r="E231" s="139" t="s">
        <v>349</v>
      </c>
      <c r="F231" s="192" t="s">
        <v>350</v>
      </c>
      <c r="G231" s="192"/>
      <c r="H231" s="192"/>
      <c r="I231" s="192"/>
      <c r="J231" s="140" t="s">
        <v>351</v>
      </c>
      <c r="K231" s="164">
        <v>0</v>
      </c>
      <c r="L231" s="193">
        <v>0</v>
      </c>
      <c r="M231" s="193"/>
      <c r="N231" s="194">
        <f>ROUND($L$231*$K$231,2)</f>
        <v>0</v>
      </c>
      <c r="O231" s="194"/>
      <c r="P231" s="194"/>
      <c r="Q231" s="194"/>
      <c r="R231" s="25"/>
      <c r="T231" s="142"/>
      <c r="U231" s="30" t="s">
        <v>42</v>
      </c>
      <c r="V231" s="24"/>
      <c r="W231" s="143">
        <f>$V$231*$K$231</f>
        <v>0</v>
      </c>
      <c r="X231" s="143">
        <v>0</v>
      </c>
      <c r="Y231" s="143">
        <f>$X$231*$K$231</f>
        <v>0</v>
      </c>
      <c r="Z231" s="143">
        <v>0</v>
      </c>
      <c r="AA231" s="144">
        <f>$Z$231*$K$231</f>
        <v>0</v>
      </c>
      <c r="AR231" s="6" t="s">
        <v>221</v>
      </c>
      <c r="AT231" s="6" t="s">
        <v>135</v>
      </c>
      <c r="AU231" s="6" t="s">
        <v>92</v>
      </c>
      <c r="AY231" s="6" t="s">
        <v>134</v>
      </c>
      <c r="BE231" s="86">
        <f>IF($U$231="základní",$N$231,0)</f>
        <v>0</v>
      </c>
      <c r="BF231" s="86">
        <f>IF($U$231="snížená",$N$231,0)</f>
        <v>0</v>
      </c>
      <c r="BG231" s="86">
        <f>IF($U$231="zákl. přenesená",$N$231,0)</f>
        <v>0</v>
      </c>
      <c r="BH231" s="86">
        <f>IF($U$231="sníž. přenesená",$N$231,0)</f>
        <v>0</v>
      </c>
      <c r="BI231" s="86">
        <f>IF($U$231="nulová",$N$231,0)</f>
        <v>0</v>
      </c>
      <c r="BJ231" s="6" t="s">
        <v>22</v>
      </c>
      <c r="BK231" s="86">
        <f>ROUND($L$231*$K$231,2)</f>
        <v>0</v>
      </c>
      <c r="BL231" s="6" t="s">
        <v>221</v>
      </c>
      <c r="BM231" s="6" t="s">
        <v>352</v>
      </c>
    </row>
    <row r="232" spans="2:63" s="127" customFormat="1" ht="37.5" customHeight="1">
      <c r="B232" s="128"/>
      <c r="C232" s="129"/>
      <c r="D232" s="130" t="s">
        <v>108</v>
      </c>
      <c r="E232" s="130"/>
      <c r="F232" s="130"/>
      <c r="G232" s="130"/>
      <c r="H232" s="130"/>
      <c r="I232" s="130"/>
      <c r="J232" s="130"/>
      <c r="K232" s="130"/>
      <c r="L232" s="130"/>
      <c r="M232" s="130"/>
      <c r="N232" s="195">
        <f>$BK$232</f>
        <v>0</v>
      </c>
      <c r="O232" s="195"/>
      <c r="P232" s="195"/>
      <c r="Q232" s="195"/>
      <c r="R232" s="131"/>
      <c r="T232" s="132"/>
      <c r="U232" s="129"/>
      <c r="V232" s="129"/>
      <c r="W232" s="133">
        <f>$W$233</f>
        <v>0</v>
      </c>
      <c r="X232" s="129"/>
      <c r="Y232" s="133">
        <f>$Y$233</f>
        <v>0</v>
      </c>
      <c r="Z232" s="129"/>
      <c r="AA232" s="134">
        <f>$AA$233</f>
        <v>0</v>
      </c>
      <c r="AR232" s="135" t="s">
        <v>159</v>
      </c>
      <c r="AT232" s="135" t="s">
        <v>76</v>
      </c>
      <c r="AU232" s="135" t="s">
        <v>77</v>
      </c>
      <c r="AY232" s="135" t="s">
        <v>134</v>
      </c>
      <c r="BK232" s="136">
        <f>$BK$233</f>
        <v>0</v>
      </c>
    </row>
    <row r="233" spans="2:63" s="127" customFormat="1" ht="21" customHeight="1">
      <c r="B233" s="128"/>
      <c r="C233" s="129"/>
      <c r="D233" s="137" t="s">
        <v>109</v>
      </c>
      <c r="E233" s="137"/>
      <c r="F233" s="137"/>
      <c r="G233" s="137"/>
      <c r="H233" s="137"/>
      <c r="I233" s="137"/>
      <c r="J233" s="137"/>
      <c r="K233" s="137"/>
      <c r="L233" s="137"/>
      <c r="M233" s="137"/>
      <c r="N233" s="196">
        <f>$BK$233</f>
        <v>0</v>
      </c>
      <c r="O233" s="196"/>
      <c r="P233" s="196"/>
      <c r="Q233" s="196"/>
      <c r="R233" s="131"/>
      <c r="T233" s="132"/>
      <c r="U233" s="129"/>
      <c r="V233" s="129"/>
      <c r="W233" s="133">
        <f>SUM($W$234:$W$236)</f>
        <v>0</v>
      </c>
      <c r="X233" s="129"/>
      <c r="Y233" s="133">
        <f>SUM($Y$234:$Y$236)</f>
        <v>0</v>
      </c>
      <c r="Z233" s="129"/>
      <c r="AA233" s="134">
        <f>SUM($AA$234:$AA$236)</f>
        <v>0</v>
      </c>
      <c r="AR233" s="135" t="s">
        <v>159</v>
      </c>
      <c r="AT233" s="135" t="s">
        <v>76</v>
      </c>
      <c r="AU233" s="135" t="s">
        <v>22</v>
      </c>
      <c r="AY233" s="135" t="s">
        <v>134</v>
      </c>
      <c r="BK233" s="136">
        <f>SUM($BK$234:$BK$236)</f>
        <v>0</v>
      </c>
    </row>
    <row r="234" spans="2:65" s="6" customFormat="1" ht="15.75" customHeight="1">
      <c r="B234" s="23"/>
      <c r="C234" s="138" t="s">
        <v>353</v>
      </c>
      <c r="D234" s="138" t="s">
        <v>135</v>
      </c>
      <c r="E234" s="139" t="s">
        <v>354</v>
      </c>
      <c r="F234" s="192" t="s">
        <v>111</v>
      </c>
      <c r="G234" s="192"/>
      <c r="H234" s="192"/>
      <c r="I234" s="192"/>
      <c r="J234" s="140" t="s">
        <v>351</v>
      </c>
      <c r="K234" s="164">
        <v>0</v>
      </c>
      <c r="L234" s="193">
        <v>0</v>
      </c>
      <c r="M234" s="193"/>
      <c r="N234" s="194">
        <f>ROUND($L$234*$K$234,2)</f>
        <v>0</v>
      </c>
      <c r="O234" s="194"/>
      <c r="P234" s="194"/>
      <c r="Q234" s="194"/>
      <c r="R234" s="25"/>
      <c r="T234" s="142"/>
      <c r="U234" s="30" t="s">
        <v>42</v>
      </c>
      <c r="V234" s="24"/>
      <c r="W234" s="143">
        <f>$V$234*$K$234</f>
        <v>0</v>
      </c>
      <c r="X234" s="143">
        <v>0</v>
      </c>
      <c r="Y234" s="143">
        <f>$X$234*$K$234</f>
        <v>0</v>
      </c>
      <c r="Z234" s="143">
        <v>0</v>
      </c>
      <c r="AA234" s="144">
        <f>$Z$234*$K$234</f>
        <v>0</v>
      </c>
      <c r="AR234" s="6" t="s">
        <v>355</v>
      </c>
      <c r="AT234" s="6" t="s">
        <v>135</v>
      </c>
      <c r="AU234" s="6" t="s">
        <v>92</v>
      </c>
      <c r="AY234" s="6" t="s">
        <v>134</v>
      </c>
      <c r="BE234" s="86">
        <f>IF($U$234="základní",$N$234,0)</f>
        <v>0</v>
      </c>
      <c r="BF234" s="86">
        <f>IF($U$234="snížená",$N$234,0)</f>
        <v>0</v>
      </c>
      <c r="BG234" s="86">
        <f>IF($U$234="zákl. přenesená",$N$234,0)</f>
        <v>0</v>
      </c>
      <c r="BH234" s="86">
        <f>IF($U$234="sníž. přenesená",$N$234,0)</f>
        <v>0</v>
      </c>
      <c r="BI234" s="86">
        <f>IF($U$234="nulová",$N$234,0)</f>
        <v>0</v>
      </c>
      <c r="BJ234" s="6" t="s">
        <v>22</v>
      </c>
      <c r="BK234" s="86">
        <f>ROUND($L$234*$K$234,2)</f>
        <v>0</v>
      </c>
      <c r="BL234" s="6" t="s">
        <v>355</v>
      </c>
      <c r="BM234" s="6" t="s">
        <v>356</v>
      </c>
    </row>
    <row r="235" spans="2:65" s="6" customFormat="1" ht="15.75" customHeight="1">
      <c r="B235" s="23"/>
      <c r="C235" s="138" t="s">
        <v>357</v>
      </c>
      <c r="D235" s="138" t="s">
        <v>135</v>
      </c>
      <c r="E235" s="139" t="s">
        <v>358</v>
      </c>
      <c r="F235" s="192" t="s">
        <v>359</v>
      </c>
      <c r="G235" s="192"/>
      <c r="H235" s="192"/>
      <c r="I235" s="192"/>
      <c r="J235" s="140" t="s">
        <v>351</v>
      </c>
      <c r="K235" s="164">
        <v>0</v>
      </c>
      <c r="L235" s="193">
        <v>0</v>
      </c>
      <c r="M235" s="193"/>
      <c r="N235" s="194">
        <f>ROUND($L$235*$K$235,2)</f>
        <v>0</v>
      </c>
      <c r="O235" s="194"/>
      <c r="P235" s="194"/>
      <c r="Q235" s="194"/>
      <c r="R235" s="25"/>
      <c r="T235" s="142"/>
      <c r="U235" s="30" t="s">
        <v>42</v>
      </c>
      <c r="V235" s="24"/>
      <c r="W235" s="143">
        <f>$V$235*$K$235</f>
        <v>0</v>
      </c>
      <c r="X235" s="143">
        <v>0</v>
      </c>
      <c r="Y235" s="143">
        <f>$X$235*$K$235</f>
        <v>0</v>
      </c>
      <c r="Z235" s="143">
        <v>0</v>
      </c>
      <c r="AA235" s="144">
        <f>$Z$235*$K$235</f>
        <v>0</v>
      </c>
      <c r="AR235" s="6" t="s">
        <v>355</v>
      </c>
      <c r="AT235" s="6" t="s">
        <v>135</v>
      </c>
      <c r="AU235" s="6" t="s">
        <v>92</v>
      </c>
      <c r="AY235" s="6" t="s">
        <v>134</v>
      </c>
      <c r="BE235" s="86">
        <f>IF($U$235="základní",$N$235,0)</f>
        <v>0</v>
      </c>
      <c r="BF235" s="86">
        <f>IF($U$235="snížená",$N$235,0)</f>
        <v>0</v>
      </c>
      <c r="BG235" s="86">
        <f>IF($U$235="zákl. přenesená",$N$235,0)</f>
        <v>0</v>
      </c>
      <c r="BH235" s="86">
        <f>IF($U$235="sníž. přenesená",$N$235,0)</f>
        <v>0</v>
      </c>
      <c r="BI235" s="86">
        <f>IF($U$235="nulová",$N$235,0)</f>
        <v>0</v>
      </c>
      <c r="BJ235" s="6" t="s">
        <v>22</v>
      </c>
      <c r="BK235" s="86">
        <f>ROUND($L$235*$K$235,2)</f>
        <v>0</v>
      </c>
      <c r="BL235" s="6" t="s">
        <v>355</v>
      </c>
      <c r="BM235" s="6" t="s">
        <v>360</v>
      </c>
    </row>
    <row r="236" spans="2:65" s="6" customFormat="1" ht="27" customHeight="1">
      <c r="B236" s="23"/>
      <c r="C236" s="138" t="s">
        <v>361</v>
      </c>
      <c r="D236" s="138" t="s">
        <v>135</v>
      </c>
      <c r="E236" s="139" t="s">
        <v>362</v>
      </c>
      <c r="F236" s="192" t="s">
        <v>363</v>
      </c>
      <c r="G236" s="192"/>
      <c r="H236" s="192"/>
      <c r="I236" s="192"/>
      <c r="J236" s="140" t="s">
        <v>364</v>
      </c>
      <c r="K236" s="141">
        <v>1</v>
      </c>
      <c r="L236" s="193">
        <v>0</v>
      </c>
      <c r="M236" s="193"/>
      <c r="N236" s="194">
        <f>ROUND($L$236*$K$236,2)</f>
        <v>0</v>
      </c>
      <c r="O236" s="194"/>
      <c r="P236" s="194"/>
      <c r="Q236" s="194"/>
      <c r="R236" s="25"/>
      <c r="T236" s="142"/>
      <c r="U236" s="30" t="s">
        <v>42</v>
      </c>
      <c r="V236" s="24"/>
      <c r="W236" s="143">
        <f>$V$236*$K$236</f>
        <v>0</v>
      </c>
      <c r="X236" s="143">
        <v>0</v>
      </c>
      <c r="Y236" s="143">
        <f>$X$236*$K$236</f>
        <v>0</v>
      </c>
      <c r="Z236" s="143">
        <v>0</v>
      </c>
      <c r="AA236" s="144">
        <f>$Z$236*$K$236</f>
        <v>0</v>
      </c>
      <c r="AR236" s="6" t="s">
        <v>221</v>
      </c>
      <c r="AT236" s="6" t="s">
        <v>135</v>
      </c>
      <c r="AU236" s="6" t="s">
        <v>92</v>
      </c>
      <c r="AY236" s="6" t="s">
        <v>134</v>
      </c>
      <c r="BE236" s="86">
        <f>IF($U$236="základní",$N$236,0)</f>
        <v>0</v>
      </c>
      <c r="BF236" s="86">
        <f>IF($U$236="snížená",$N$236,0)</f>
        <v>0</v>
      </c>
      <c r="BG236" s="86">
        <f>IF($U$236="zákl. přenesená",$N$236,0)</f>
        <v>0</v>
      </c>
      <c r="BH236" s="86">
        <f>IF($U$236="sníž. přenesená",$N$236,0)</f>
        <v>0</v>
      </c>
      <c r="BI236" s="86">
        <f>IF($U$236="nulová",$N$236,0)</f>
        <v>0</v>
      </c>
      <c r="BJ236" s="6" t="s">
        <v>22</v>
      </c>
      <c r="BK236" s="86">
        <f>ROUND($L$236*$K$236,2)</f>
        <v>0</v>
      </c>
      <c r="BL236" s="6" t="s">
        <v>221</v>
      </c>
      <c r="BM236" s="6" t="s">
        <v>365</v>
      </c>
    </row>
    <row r="237" spans="2:63" s="6" customFormat="1" ht="51" customHeight="1">
      <c r="B237" s="23"/>
      <c r="C237" s="24"/>
      <c r="D237" s="130" t="s">
        <v>366</v>
      </c>
      <c r="E237" s="24"/>
      <c r="F237" s="24"/>
      <c r="G237" s="24"/>
      <c r="H237" s="24"/>
      <c r="I237" s="24"/>
      <c r="J237" s="24"/>
      <c r="K237" s="24"/>
      <c r="L237" s="24"/>
      <c r="M237" s="24"/>
      <c r="N237" s="195">
        <f>$BK$237</f>
        <v>0</v>
      </c>
      <c r="O237" s="195"/>
      <c r="P237" s="195"/>
      <c r="Q237" s="195"/>
      <c r="R237" s="25"/>
      <c r="T237" s="165"/>
      <c r="U237" s="42"/>
      <c r="V237" s="42"/>
      <c r="W237" s="42"/>
      <c r="X237" s="42"/>
      <c r="Y237" s="42"/>
      <c r="Z237" s="42"/>
      <c r="AA237" s="44"/>
      <c r="AT237" s="6" t="s">
        <v>76</v>
      </c>
      <c r="AU237" s="6" t="s">
        <v>77</v>
      </c>
      <c r="AY237" s="6" t="s">
        <v>367</v>
      </c>
      <c r="BK237" s="86">
        <v>0</v>
      </c>
    </row>
    <row r="238" spans="2:18" s="6" customFormat="1" ht="7.5" customHeight="1">
      <c r="B238" s="45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7"/>
    </row>
  </sheetData>
  <sheetProtection password="CE4E" sheet="1"/>
  <mergeCells count="274">
    <mergeCell ref="H1:K1"/>
    <mergeCell ref="C2:Q2"/>
    <mergeCell ref="S2:AC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105:Q105"/>
    <mergeCell ref="L107:Q107"/>
    <mergeCell ref="C113:Q113"/>
    <mergeCell ref="F115:P115"/>
    <mergeCell ref="M117:P117"/>
    <mergeCell ref="M119:Q119"/>
    <mergeCell ref="M120:Q120"/>
    <mergeCell ref="F122:I122"/>
    <mergeCell ref="L122:M122"/>
    <mergeCell ref="N122:Q122"/>
    <mergeCell ref="N123:Q123"/>
    <mergeCell ref="N124:Q124"/>
    <mergeCell ref="N125:Q125"/>
    <mergeCell ref="F126:I126"/>
    <mergeCell ref="L126:M126"/>
    <mergeCell ref="N126:Q126"/>
    <mergeCell ref="F127:I127"/>
    <mergeCell ref="N128:Q128"/>
    <mergeCell ref="F129:I129"/>
    <mergeCell ref="L129:M129"/>
    <mergeCell ref="N129:Q129"/>
    <mergeCell ref="F130:I130"/>
    <mergeCell ref="F131:I131"/>
    <mergeCell ref="F132:I132"/>
    <mergeCell ref="F133:I133"/>
    <mergeCell ref="L133:M133"/>
    <mergeCell ref="N133:Q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F138:I138"/>
    <mergeCell ref="F139:I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F150:I150"/>
    <mergeCell ref="L150:M150"/>
    <mergeCell ref="N150:Q150"/>
    <mergeCell ref="F151:I151"/>
    <mergeCell ref="F152:I152"/>
    <mergeCell ref="F153:I153"/>
    <mergeCell ref="F154:I154"/>
    <mergeCell ref="L154:M154"/>
    <mergeCell ref="N154:Q154"/>
    <mergeCell ref="F155:I155"/>
    <mergeCell ref="F156:I156"/>
    <mergeCell ref="F157:I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F170:I170"/>
    <mergeCell ref="F171:I171"/>
    <mergeCell ref="F172:I172"/>
    <mergeCell ref="L172:M172"/>
    <mergeCell ref="N172:Q172"/>
    <mergeCell ref="F173:I173"/>
    <mergeCell ref="F174:I174"/>
    <mergeCell ref="L174:M174"/>
    <mergeCell ref="N174:Q174"/>
    <mergeCell ref="F175:I175"/>
    <mergeCell ref="F176:I176"/>
    <mergeCell ref="L176:M176"/>
    <mergeCell ref="N176:Q176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F196:I196"/>
    <mergeCell ref="F197:I197"/>
    <mergeCell ref="L197:M197"/>
    <mergeCell ref="N197:Q197"/>
    <mergeCell ref="F198:I198"/>
    <mergeCell ref="F199:I199"/>
    <mergeCell ref="L199:M199"/>
    <mergeCell ref="N199:Q199"/>
    <mergeCell ref="F200:I200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N209:Q209"/>
    <mergeCell ref="F210:I210"/>
    <mergeCell ref="L210:M210"/>
    <mergeCell ref="N210:Q210"/>
    <mergeCell ref="N211:Q211"/>
    <mergeCell ref="N212:Q212"/>
    <mergeCell ref="F213:I213"/>
    <mergeCell ref="L213:M213"/>
    <mergeCell ref="N213:Q213"/>
    <mergeCell ref="F214:I214"/>
    <mergeCell ref="F215:I215"/>
    <mergeCell ref="F216:I216"/>
    <mergeCell ref="F217:I217"/>
    <mergeCell ref="F218:I218"/>
    <mergeCell ref="L218:M218"/>
    <mergeCell ref="N218:Q218"/>
    <mergeCell ref="F219:I219"/>
    <mergeCell ref="F220:I220"/>
    <mergeCell ref="F221:I221"/>
    <mergeCell ref="F222:I222"/>
    <mergeCell ref="F223:I223"/>
    <mergeCell ref="L223:M223"/>
    <mergeCell ref="N223:Q223"/>
    <mergeCell ref="F224:I224"/>
    <mergeCell ref="F225:I225"/>
    <mergeCell ref="F226:I226"/>
    <mergeCell ref="F227:I227"/>
    <mergeCell ref="F228:I228"/>
    <mergeCell ref="F229:I229"/>
    <mergeCell ref="L235:M235"/>
    <mergeCell ref="N235:Q235"/>
    <mergeCell ref="L229:M229"/>
    <mergeCell ref="N229:Q229"/>
    <mergeCell ref="F230:I230"/>
    <mergeCell ref="F231:I231"/>
    <mergeCell ref="L231:M231"/>
    <mergeCell ref="N231:Q231"/>
    <mergeCell ref="F236:I236"/>
    <mergeCell ref="L236:M236"/>
    <mergeCell ref="N236:Q236"/>
    <mergeCell ref="N237:Q237"/>
    <mergeCell ref="N232:Q232"/>
    <mergeCell ref="N233:Q233"/>
    <mergeCell ref="F234:I234"/>
    <mergeCell ref="L234:M234"/>
    <mergeCell ref="N234:Q234"/>
    <mergeCell ref="F235:I235"/>
  </mergeCells>
  <printOptions/>
  <pageMargins left="0.5902777777777778" right="0.5902777777777778" top="0.5208333333333334" bottom="0.4861111111111111" header="0.5118055555555555" footer="0.5118055555555555"/>
  <pageSetup fitToHeight="999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Koudelka Jiří Ing.</dc:creator>
  <cp:keywords/>
  <dc:description/>
  <cp:lastModifiedBy>Koudelka Jiří Ing.</cp:lastModifiedBy>
  <dcterms:created xsi:type="dcterms:W3CDTF">2017-01-16T11:48:50Z</dcterms:created>
  <dcterms:modified xsi:type="dcterms:W3CDTF">2017-01-24T09:52:19Z</dcterms:modified>
  <cp:category/>
  <cp:version/>
  <cp:contentType/>
  <cp:contentStatus/>
</cp:coreProperties>
</file>