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BUDOVY/ÚŘAD/REKONSTRUKCE WC BESEDA - nad Béčkem 2025/VZ + SOD/VZ/"/>
    </mc:Choice>
  </mc:AlternateContent>
  <xr:revisionPtr revIDLastSave="0" documentId="11_C00A14A02C0B46A80D757D7B64F656BC1D8D497D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2025-020-ZTI - D.1.4 Tech..." sheetId="2" r:id="rId2"/>
  </sheets>
  <definedNames>
    <definedName name="_xlnm._FilterDatabase" localSheetId="1" hidden="1">'2025-020-ZTI - D.1.4 Tech...'!$C$125:$K$239</definedName>
    <definedName name="_xlnm.Print_Titles" localSheetId="1">'2025-020-ZTI - D.1.4 Tech...'!$125:$125</definedName>
    <definedName name="_xlnm.Print_Titles" localSheetId="0">'Rekapitulace stavby'!$92:$92</definedName>
    <definedName name="_xlnm.Print_Area" localSheetId="1">'2025-020-ZTI - D.1.4 Tech...'!$C$4:$J$39,'2025-020-ZTI - D.1.4 Tech...'!$C$50:$J$76,'2025-020-ZTI - D.1.4 Tech...'!$C$113:$J$239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39" i="2"/>
  <c r="BH239" i="2"/>
  <c r="BG239" i="2"/>
  <c r="BF239" i="2"/>
  <c r="T239" i="2"/>
  <c r="T238" i="2" s="1"/>
  <c r="T237" i="2" s="1"/>
  <c r="R239" i="2"/>
  <c r="R238" i="2" s="1"/>
  <c r="R237" i="2" s="1"/>
  <c r="P239" i="2"/>
  <c r="P238" i="2"/>
  <c r="P237" i="2" s="1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92" i="2" s="1"/>
  <c r="J23" i="2"/>
  <c r="J21" i="2"/>
  <c r="E21" i="2"/>
  <c r="J122" i="2" s="1"/>
  <c r="J20" i="2"/>
  <c r="J18" i="2"/>
  <c r="E18" i="2"/>
  <c r="F123" i="2" s="1"/>
  <c r="J17" i="2"/>
  <c r="J15" i="2"/>
  <c r="E15" i="2"/>
  <c r="F91" i="2" s="1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BK232" i="2"/>
  <c r="BK223" i="2"/>
  <c r="J187" i="2"/>
  <c r="BK178" i="2"/>
  <c r="BK200" i="2"/>
  <c r="J174" i="2"/>
  <c r="J218" i="2"/>
  <c r="J177" i="2"/>
  <c r="BK169" i="2"/>
  <c r="BK209" i="2"/>
  <c r="J216" i="2"/>
  <c r="J176" i="2"/>
  <c r="J202" i="2"/>
  <c r="J183" i="2"/>
  <c r="BK164" i="2"/>
  <c r="J234" i="2"/>
  <c r="J225" i="2"/>
  <c r="BK207" i="2"/>
  <c r="BK158" i="2"/>
  <c r="J217" i="2"/>
  <c r="J158" i="2"/>
  <c r="BK212" i="2"/>
  <c r="BK185" i="2"/>
  <c r="J178" i="2"/>
  <c r="J206" i="2"/>
  <c r="BK144" i="2"/>
  <c r="BK198" i="2"/>
  <c r="J147" i="2"/>
  <c r="BK135" i="2"/>
  <c r="J190" i="2"/>
  <c r="BK149" i="2"/>
  <c r="J161" i="2"/>
  <c r="BK195" i="2"/>
  <c r="BK146" i="2"/>
  <c r="J236" i="2"/>
  <c r="BK231" i="2"/>
  <c r="BK225" i="2"/>
  <c r="BK202" i="2"/>
  <c r="BK167" i="2"/>
  <c r="J146" i="2"/>
  <c r="BK190" i="2"/>
  <c r="J172" i="2"/>
  <c r="J129" i="2"/>
  <c r="J194" i="2"/>
  <c r="BK174" i="2"/>
  <c r="BK217" i="2"/>
  <c r="J195" i="2"/>
  <c r="J219" i="2"/>
  <c r="J182" i="2"/>
  <c r="J141" i="2"/>
  <c r="BK196" i="2"/>
  <c r="BK163" i="2"/>
  <c r="BK180" i="2"/>
  <c r="BK208" i="2"/>
  <c r="BK150" i="2"/>
  <c r="J232" i="2"/>
  <c r="J226" i="2"/>
  <c r="BK193" i="2"/>
  <c r="BK139" i="2"/>
  <c r="BK179" i="2"/>
  <c r="J209" i="2"/>
  <c r="J184" i="2"/>
  <c r="BK175" i="2"/>
  <c r="J142" i="2"/>
  <c r="BK148" i="2"/>
  <c r="BK147" i="2"/>
  <c r="J175" i="2"/>
  <c r="J170" i="2"/>
  <c r="BK234" i="2"/>
  <c r="BK230" i="2"/>
  <c r="J215" i="2"/>
  <c r="BK142" i="2"/>
  <c r="BK222" i="2"/>
  <c r="BK187" i="2"/>
  <c r="J144" i="2"/>
  <c r="BK183" i="2"/>
  <c r="BK157" i="2"/>
  <c r="BK203" i="2"/>
  <c r="BK140" i="2"/>
  <c r="BK168" i="2"/>
  <c r="J164" i="2"/>
  <c r="BK213" i="2"/>
  <c r="J165" i="2"/>
  <c r="BK186" i="2"/>
  <c r="BK197" i="2"/>
  <c r="BK233" i="2"/>
  <c r="BK226" i="2"/>
  <c r="J214" i="2"/>
  <c r="BK172" i="2"/>
  <c r="BK162" i="2"/>
  <c r="J188" i="2"/>
  <c r="J157" i="2"/>
  <c r="J199" i="2"/>
  <c r="BK155" i="2"/>
  <c r="J196" i="2"/>
  <c r="BK204" i="2"/>
  <c r="J150" i="2"/>
  <c r="J204" i="2"/>
  <c r="BK152" i="2"/>
  <c r="J162" i="2"/>
  <c r="J139" i="2"/>
  <c r="J239" i="2"/>
  <c r="BK228" i="2"/>
  <c r="J201" i="2"/>
  <c r="BK132" i="2"/>
  <c r="J193" i="2"/>
  <c r="BK159" i="2"/>
  <c r="J200" i="2"/>
  <c r="BK153" i="2"/>
  <c r="BK215" i="2"/>
  <c r="BK137" i="2"/>
  <c r="J166" i="2"/>
  <c r="BK134" i="2"/>
  <c r="J145" i="2"/>
  <c r="J136" i="2"/>
  <c r="BK138" i="2"/>
  <c r="BK192" i="2"/>
  <c r="BK133" i="2"/>
  <c r="J235" i="2"/>
  <c r="J227" i="2"/>
  <c r="J208" i="2"/>
  <c r="J224" i="2"/>
  <c r="J220" i="2"/>
  <c r="BK182" i="2"/>
  <c r="J223" i="2"/>
  <c r="BK191" i="2"/>
  <c r="J135" i="2"/>
  <c r="BK216" i="2"/>
  <c r="BK165" i="2"/>
  <c r="BK173" i="2"/>
  <c r="BK151" i="2"/>
  <c r="BK130" i="2"/>
  <c r="J155" i="2"/>
  <c r="BK171" i="2"/>
  <c r="J180" i="2"/>
  <c r="AS94" i="1"/>
  <c r="J233" i="2"/>
  <c r="J228" i="2"/>
  <c r="J210" i="2"/>
  <c r="J168" i="2"/>
  <c r="BK129" i="2"/>
  <c r="J186" i="2"/>
  <c r="BK145" i="2"/>
  <c r="BK214" i="2"/>
  <c r="J192" i="2"/>
  <c r="J156" i="2"/>
  <c r="J143" i="2"/>
  <c r="BK194" i="2"/>
  <c r="J169" i="2"/>
  <c r="BK166" i="2"/>
  <c r="J185" i="2"/>
  <c r="J207" i="2"/>
  <c r="BK177" i="2"/>
  <c r="J138" i="2"/>
  <c r="BK239" i="2"/>
  <c r="BK227" i="2"/>
  <c r="BK220" i="2"/>
  <c r="BK161" i="2"/>
  <c r="BK206" i="2"/>
  <c r="J171" i="2"/>
  <c r="J222" i="2"/>
  <c r="BK170" i="2"/>
  <c r="J160" i="2"/>
  <c r="BK176" i="2"/>
  <c r="BK210" i="2"/>
  <c r="BK156" i="2"/>
  <c r="J131" i="2"/>
  <c r="J151" i="2"/>
  <c r="J130" i="2"/>
  <c r="BK131" i="2"/>
  <c r="BK189" i="2"/>
  <c r="BK141" i="2"/>
  <c r="BK235" i="2"/>
  <c r="J230" i="2"/>
  <c r="BK218" i="2"/>
  <c r="BK184" i="2"/>
  <c r="J153" i="2"/>
  <c r="J189" i="2"/>
  <c r="J173" i="2"/>
  <c r="J203" i="2"/>
  <c r="BK160" i="2"/>
  <c r="BK201" i="2"/>
  <c r="J213" i="2"/>
  <c r="J167" i="2"/>
  <c r="J140" i="2"/>
  <c r="BK188" i="2"/>
  <c r="J148" i="2"/>
  <c r="J149" i="2"/>
  <c r="J159" i="2"/>
  <c r="BK236" i="2"/>
  <c r="J231" i="2"/>
  <c r="BK224" i="2"/>
  <c r="J198" i="2"/>
  <c r="BK136" i="2"/>
  <c r="BK219" i="2"/>
  <c r="J163" i="2"/>
  <c r="J197" i="2"/>
  <c r="J179" i="2"/>
  <c r="J212" i="2"/>
  <c r="J152" i="2"/>
  <c r="BK199" i="2"/>
  <c r="J134" i="2"/>
  <c r="J133" i="2"/>
  <c r="BK143" i="2"/>
  <c r="J137" i="2"/>
  <c r="J191" i="2"/>
  <c r="J132" i="2"/>
  <c r="R128" i="2" l="1"/>
  <c r="T154" i="2"/>
  <c r="T128" i="2"/>
  <c r="R205" i="2"/>
  <c r="BK154" i="2"/>
  <c r="J154" i="2" s="1"/>
  <c r="J99" i="2" s="1"/>
  <c r="BK205" i="2"/>
  <c r="J205" i="2" s="1"/>
  <c r="J101" i="2" s="1"/>
  <c r="P221" i="2"/>
  <c r="R154" i="2"/>
  <c r="R211" i="2"/>
  <c r="BK229" i="2"/>
  <c r="J229" i="2"/>
  <c r="J104" i="2"/>
  <c r="P128" i="2"/>
  <c r="P181" i="2"/>
  <c r="P211" i="2"/>
  <c r="T221" i="2"/>
  <c r="R181" i="2"/>
  <c r="BK211" i="2"/>
  <c r="J211" i="2"/>
  <c r="J102" i="2"/>
  <c r="T229" i="2"/>
  <c r="BK128" i="2"/>
  <c r="J128" i="2"/>
  <c r="J98" i="2"/>
  <c r="BK181" i="2"/>
  <c r="J181" i="2"/>
  <c r="J100" i="2"/>
  <c r="T205" i="2"/>
  <c r="R229" i="2"/>
  <c r="T181" i="2"/>
  <c r="T211" i="2"/>
  <c r="P229" i="2"/>
  <c r="P154" i="2"/>
  <c r="P205" i="2"/>
  <c r="BK221" i="2"/>
  <c r="J221" i="2"/>
  <c r="J103" i="2" s="1"/>
  <c r="R221" i="2"/>
  <c r="BK238" i="2"/>
  <c r="J238" i="2"/>
  <c r="J106" i="2" s="1"/>
  <c r="J123" i="2"/>
  <c r="BE134" i="2"/>
  <c r="BE142" i="2"/>
  <c r="BE147" i="2"/>
  <c r="BE153" i="2"/>
  <c r="BE157" i="2"/>
  <c r="BE187" i="2"/>
  <c r="BE200" i="2"/>
  <c r="E85" i="2"/>
  <c r="BE132" i="2"/>
  <c r="BE146" i="2"/>
  <c r="BE163" i="2"/>
  <c r="BE169" i="2"/>
  <c r="BE172" i="2"/>
  <c r="BE192" i="2"/>
  <c r="BE202" i="2"/>
  <c r="BE204" i="2"/>
  <c r="BE206" i="2"/>
  <c r="BE212" i="2"/>
  <c r="J89" i="2"/>
  <c r="BE137" i="2"/>
  <c r="BE144" i="2"/>
  <c r="F92" i="2"/>
  <c r="BE131" i="2"/>
  <c r="BE136" i="2"/>
  <c r="BE152" i="2"/>
  <c r="BE171" i="2"/>
  <c r="BE180" i="2"/>
  <c r="BE185" i="2"/>
  <c r="BE186" i="2"/>
  <c r="BE193" i="2"/>
  <c r="BE194" i="2"/>
  <c r="BE199" i="2"/>
  <c r="BE207" i="2"/>
  <c r="BE209" i="2"/>
  <c r="F122" i="2"/>
  <c r="BE138" i="2"/>
  <c r="BE159" i="2"/>
  <c r="BE162" i="2"/>
  <c r="BE167" i="2"/>
  <c r="BE145" i="2"/>
  <c r="BE149" i="2"/>
  <c r="BE151" i="2"/>
  <c r="BE160" i="2"/>
  <c r="BE175" i="2"/>
  <c r="BE177" i="2"/>
  <c r="BE179" i="2"/>
  <c r="BE188" i="2"/>
  <c r="BE190" i="2"/>
  <c r="BE195" i="2"/>
  <c r="BE197" i="2"/>
  <c r="BE215" i="2"/>
  <c r="BE156" i="2"/>
  <c r="BE168" i="2"/>
  <c r="BE182" i="2"/>
  <c r="BE184" i="2"/>
  <c r="BE198" i="2"/>
  <c r="BE135" i="2"/>
  <c r="BE141" i="2"/>
  <c r="BE148" i="2"/>
  <c r="BE150" i="2"/>
  <c r="BE161" i="2"/>
  <c r="BE165" i="2"/>
  <c r="BE170" i="2"/>
  <c r="BE129" i="2"/>
  <c r="BE130" i="2"/>
  <c r="BE143" i="2"/>
  <c r="BE210" i="2"/>
  <c r="BE217" i="2"/>
  <c r="BE219" i="2"/>
  <c r="BE220" i="2"/>
  <c r="BE183" i="2"/>
  <c r="BE201" i="2"/>
  <c r="BE203" i="2"/>
  <c r="BE208" i="2"/>
  <c r="BE213" i="2"/>
  <c r="BE214" i="2"/>
  <c r="BE216" i="2"/>
  <c r="BE218" i="2"/>
  <c r="BE140" i="2"/>
  <c r="BE155" i="2"/>
  <c r="BE158" i="2"/>
  <c r="BE166" i="2"/>
  <c r="BE174" i="2"/>
  <c r="BE176" i="2"/>
  <c r="J91" i="2"/>
  <c r="BE133" i="2"/>
  <c r="BE139" i="2"/>
  <c r="BE164" i="2"/>
  <c r="BE173" i="2"/>
  <c r="BE178" i="2"/>
  <c r="BE189" i="2"/>
  <c r="BE191" i="2"/>
  <c r="BE196" i="2"/>
  <c r="BE222" i="2"/>
  <c r="BE223" i="2"/>
  <c r="BE224" i="2"/>
  <c r="BE225" i="2"/>
  <c r="BE226" i="2"/>
  <c r="BE227" i="2"/>
  <c r="BE228" i="2"/>
  <c r="BE230" i="2"/>
  <c r="BE231" i="2"/>
  <c r="BE232" i="2"/>
  <c r="BE233" i="2"/>
  <c r="BE234" i="2"/>
  <c r="BE235" i="2"/>
  <c r="BE236" i="2"/>
  <c r="BE239" i="2"/>
  <c r="F35" i="2"/>
  <c r="BB95" i="1"/>
  <c r="BB94" i="1"/>
  <c r="AX94" i="1" s="1"/>
  <c r="F34" i="2"/>
  <c r="BA95" i="1"/>
  <c r="BA94" i="1"/>
  <c r="AW94" i="1" s="1"/>
  <c r="AK30" i="1" s="1"/>
  <c r="F37" i="2"/>
  <c r="BD95" i="1"/>
  <c r="BD94" i="1" s="1"/>
  <c r="W33" i="1" s="1"/>
  <c r="F36" i="2"/>
  <c r="BC95" i="1"/>
  <c r="BC94" i="1" s="1"/>
  <c r="W32" i="1" s="1"/>
  <c r="J34" i="2"/>
  <c r="AW95" i="1"/>
  <c r="T127" i="2" l="1"/>
  <c r="T126" i="2"/>
  <c r="P127" i="2"/>
  <c r="P126" i="2"/>
  <c r="AU95" i="1" s="1"/>
  <c r="AU94" i="1" s="1"/>
  <c r="R127" i="2"/>
  <c r="R126" i="2"/>
  <c r="BK127" i="2"/>
  <c r="BK237" i="2"/>
  <c r="J237" i="2"/>
  <c r="J105" i="2"/>
  <c r="AY94" i="1"/>
  <c r="W31" i="1"/>
  <c r="W30" i="1"/>
  <c r="F33" i="2"/>
  <c r="AZ95" i="1" s="1"/>
  <c r="AZ94" i="1" s="1"/>
  <c r="AV94" i="1" s="1"/>
  <c r="AK29" i="1" s="1"/>
  <c r="J33" i="2"/>
  <c r="AV95" i="1" s="1"/>
  <c r="AT95" i="1" s="1"/>
  <c r="BK126" i="2" l="1"/>
  <c r="J126" i="2"/>
  <c r="J96" i="2" s="1"/>
  <c r="J127" i="2"/>
  <c r="J97" i="2" s="1"/>
  <c r="AT94" i="1"/>
  <c r="W29" i="1"/>
  <c r="J30" i="2" l="1"/>
  <c r="AG95" i="1"/>
  <c r="AG94" i="1"/>
  <c r="AK26" i="1" s="1"/>
  <c r="AK35" i="1" s="1"/>
  <c r="AN94" i="1" l="1"/>
  <c r="J39" i="2"/>
  <c r="AN95" i="1"/>
</calcChain>
</file>

<file path=xl/sharedStrings.xml><?xml version="1.0" encoding="utf-8"?>
<sst xmlns="http://schemas.openxmlformats.org/spreadsheetml/2006/main" count="1759" uniqueCount="553">
  <si>
    <t>Export Komplet</t>
  </si>
  <si>
    <t/>
  </si>
  <si>
    <t>2.0</t>
  </si>
  <si>
    <t>ZAMOK</t>
  </si>
  <si>
    <t>False</t>
  </si>
  <si>
    <t>{0e4f7b65-9220-4e06-9651-99ad3906664e}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</si>
  <si>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</si>
  <si>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</si>
  <si>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</si>
  <si>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</si>
  <si>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</si>
  <si>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</si>
  <si>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</si>
  <si>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</si>
  <si>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</si>
  <si>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</si>
  <si>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</si>
  <si>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WC v KD Beseda, Dačice</t>
  </si>
  <si>
    <t>KSO:</t>
  </si>
  <si>
    <t>CC-CZ:</t>
  </si>
  <si>
    <t>Místo:</t>
  </si>
  <si>
    <t>Dačice</t>
  </si>
  <si>
    <t>Datum:</t>
  </si>
  <si>
    <t>24. 11. 2025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</si>
  <si>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</si>
  <si>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</si>
  <si>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</si>
  <si>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</si>
  <si>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</si>
  <si>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</si>
  <si>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</si>
  <si>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</si>
  <si>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</si>
  <si>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</si>
  <si>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</si>
  <si>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</si>
  <si>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</si>
  <si>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</si>
  <si>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</si>
  <si>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</si>
  <si>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</si>
  <si>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</si>
  <si>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</si>
  <si>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</si>
  <si>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</si>
  <si>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</si>
  <si>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</si>
  <si>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</si>
  <si>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</si>
  <si>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</si>
  <si>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</si>
  <si>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</si>
  <si>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</si>
  <si>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</si>
  <si>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</si>
  <si>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</si>
  <si>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</si>
  <si>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</si>
  <si>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</si>
  <si>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</si>
  <si>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</si>
  <si>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</si>
  <si>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</si>
  <si>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</si>
  <si>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</si>
  <si>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</si>
  <si>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</si>
  <si>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</si>
  <si>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</si>
  <si>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</si>
  <si>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</si>
  <si>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</si>
  <si>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</si>
  <si>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</si>
  <si>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</si>
  <si>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</si>
  <si>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</si>
  <si>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</si>
  <si>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</si>
  <si>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2025-020-ZTI</t>
  </si>
  <si>
    <t>D.1.4 Technika prostředí staveb</t>
  </si>
  <si>
    <t>STA</t>
  </si>
  <si>
    <t>1</t>
  </si>
  <si>
    <t>{42c63254-92a5-4227-8b40-38c6dac7ae76}</t>
  </si>
  <si>
    <t>2</t>
  </si>
  <si>
    <t>KRYCÍ LIST SOUPISU PRACÍ</t>
  </si>
  <si>
    <t>Objekt:</t>
  </si>
  <si>
    <t>2025-020-ZTI - D.1.4 Technika prostředí staveb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</si>
  <si>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</si>
  <si>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</si>
  <si>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</si>
  <si>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</si>
  <si>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</si>
  <si>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</si>
  <si>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</si>
  <si>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</si>
  <si>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</si>
  <si>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</si>
  <si>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</si>
  <si>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</si>
  <si>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</si>
  <si>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 - Ostatní</t>
  </si>
  <si>
    <t xml:space="preserve">    O01 -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</si>
  <si>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</si>
  <si>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</si>
  <si>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</si>
  <si>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</si>
  <si>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</si>
  <si>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</si>
  <si>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</si>
  <si>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</si>
  <si>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</si>
  <si>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</si>
  <si>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</si>
  <si>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</si>
  <si>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</si>
  <si>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</si>
  <si>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</si>
  <si>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</si>
  <si>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721</t>
  </si>
  <si>
    <t>Zdravotechnika - vnitřní kanalizace</t>
  </si>
  <si>
    <t>K</t>
  </si>
  <si>
    <t>721171803</t>
  </si>
  <si>
    <t>Demontáž potrubí z PVC D do 75</t>
  </si>
  <si>
    <t>m</t>
  </si>
  <si>
    <t>16</t>
  </si>
  <si>
    <t>-1728781001</t>
  </si>
  <si>
    <t>721171808</t>
  </si>
  <si>
    <t>Demontáž potrubí z PVC D přes 75 do 114</t>
  </si>
  <si>
    <t>-1263566596</t>
  </si>
  <si>
    <t>3</t>
  </si>
  <si>
    <t>721171915</t>
  </si>
  <si>
    <t>Potrubí z PP propojení potrubí DN 110 nového na stávající</t>
  </si>
  <si>
    <t>kus</t>
  </si>
  <si>
    <t>-1302557492</t>
  </si>
  <si>
    <t>4</t>
  </si>
  <si>
    <t>721173401</t>
  </si>
  <si>
    <t>Potrubí kanalizační z PVC SN 4 svodné DN 110</t>
  </si>
  <si>
    <t>389721052</t>
  </si>
  <si>
    <t>5</t>
  </si>
  <si>
    <t>M</t>
  </si>
  <si>
    <t>28611387</t>
  </si>
  <si>
    <t>odbočka kanalizační plastová s hrdlem KG 110/110/45°</t>
  </si>
  <si>
    <t>32</t>
  </si>
  <si>
    <t>-390935842</t>
  </si>
  <si>
    <t>6</t>
  </si>
  <si>
    <t>28611944</t>
  </si>
  <si>
    <t>čistící kus kanalizační PVC DN 110</t>
  </si>
  <si>
    <t>-1171980994</t>
  </si>
  <si>
    <t>7</t>
  </si>
  <si>
    <t>721174004</t>
  </si>
  <si>
    <t>Potrubí kanalizační z PP svodné DN 75</t>
  </si>
  <si>
    <t>550760150</t>
  </si>
  <si>
    <t>8</t>
  </si>
  <si>
    <t>721174005</t>
  </si>
  <si>
    <t>Potrubí kanalizační z PP svodné DN 110</t>
  </si>
  <si>
    <t>359462695</t>
  </si>
  <si>
    <t>9</t>
  </si>
  <si>
    <t>721174024</t>
  </si>
  <si>
    <t>Potrubí kanalizační z PP odpadní DN 75</t>
  </si>
  <si>
    <t>1953902687</t>
  </si>
  <si>
    <t>10</t>
  </si>
  <si>
    <t>721174025</t>
  </si>
  <si>
    <t>Potrubí kanalizační z PP odpadní DN 110</t>
  </si>
  <si>
    <t>-2058904175</t>
  </si>
  <si>
    <t>11</t>
  </si>
  <si>
    <t>721174042</t>
  </si>
  <si>
    <t>Potrubí kanalizační z PP připojovací DN 40</t>
  </si>
  <si>
    <t>-2110255029</t>
  </si>
  <si>
    <t>721174043</t>
  </si>
  <si>
    <t>Potrubí kanalizační z PP připojovací DN 50</t>
  </si>
  <si>
    <t>1492663282</t>
  </si>
  <si>
    <t>13</t>
  </si>
  <si>
    <t>721174045</t>
  </si>
  <si>
    <t>Potrubí kanalizační z PP připojovací DN 110</t>
  </si>
  <si>
    <t>-1806391459</t>
  </si>
  <si>
    <t>14</t>
  </si>
  <si>
    <t>721174063</t>
  </si>
  <si>
    <t>Potrubí kanalizační z PP větrací DN 110</t>
  </si>
  <si>
    <t>-977580458</t>
  </si>
  <si>
    <t>15</t>
  </si>
  <si>
    <t>28615623</t>
  </si>
  <si>
    <t>odbočka HTEA úhel 45° DN 50/50</t>
  </si>
  <si>
    <t>-727188929</t>
  </si>
  <si>
    <t>28615551</t>
  </si>
  <si>
    <t>odbočka HTEA úhel 45° DN 75/50</t>
  </si>
  <si>
    <t>-426692479</t>
  </si>
  <si>
    <t>17</t>
  </si>
  <si>
    <t>28615553</t>
  </si>
  <si>
    <t>odbočka HTEA úhel 45° DN 110/75</t>
  </si>
  <si>
    <t>1605884715</t>
  </si>
  <si>
    <t>18</t>
  </si>
  <si>
    <t>28615625</t>
  </si>
  <si>
    <t>odbočka HTEA úhel 45° DN 110/110</t>
  </si>
  <si>
    <t>-536810313</t>
  </si>
  <si>
    <t>19</t>
  </si>
  <si>
    <t>721194104</t>
  </si>
  <si>
    <t>Vyvedení a upevnění odpadních výpustek DN 40</t>
  </si>
  <si>
    <t>-1136854695</t>
  </si>
  <si>
    <t>20</t>
  </si>
  <si>
    <t>721194105</t>
  </si>
  <si>
    <t>Vyvedení a upevnění odpadních výpustek DN 50</t>
  </si>
  <si>
    <t>-59007711</t>
  </si>
  <si>
    <t>721194109</t>
  </si>
  <si>
    <t>Vyvedení a upevnění odpadních výpustek DN 110</t>
  </si>
  <si>
    <t>917504812</t>
  </si>
  <si>
    <t>22</t>
  </si>
  <si>
    <t>721226521</t>
  </si>
  <si>
    <t>Zápachová uzávěrka nástěnná pro pojistný ventil boileru</t>
  </si>
  <si>
    <t>-456805136</t>
  </si>
  <si>
    <t>23</t>
  </si>
  <si>
    <t>721274126</t>
  </si>
  <si>
    <t>Přivzdušňovací ventil vnitřní odpadních potrubí DN 110</t>
  </si>
  <si>
    <t>-470889638</t>
  </si>
  <si>
    <t>24</t>
  </si>
  <si>
    <t>721290111</t>
  </si>
  <si>
    <t>Zkouška těsnosti potrubí kanalizace vodou DN do 125</t>
  </si>
  <si>
    <t>-1815138521</t>
  </si>
  <si>
    <t>25</t>
  </si>
  <si>
    <t>998721121</t>
  </si>
  <si>
    <t>Přesun hmot tonážní pro vnitřní kanalizaci ruční v objektech v do 6 m</t>
  </si>
  <si>
    <t>t</t>
  </si>
  <si>
    <t>1217361788</t>
  </si>
  <si>
    <t>722</t>
  </si>
  <si>
    <t>Zdravotechnika - vnitřní vodovod</t>
  </si>
  <si>
    <t>26</t>
  </si>
  <si>
    <t>722130801</t>
  </si>
  <si>
    <t>Demontáž potrubí ocelové pozinkované závitové DN do 25</t>
  </si>
  <si>
    <t>1489732669</t>
  </si>
  <si>
    <t>27</t>
  </si>
  <si>
    <t>722131932</t>
  </si>
  <si>
    <t>Potrubí pozinkované závitové propojení potrubí DN 20 s novým plastovým 25</t>
  </si>
  <si>
    <t>149717097</t>
  </si>
  <si>
    <t>28</t>
  </si>
  <si>
    <t>722174022</t>
  </si>
  <si>
    <t>Potrubí vodovodní plastové PPR S2,5 spojované svařováním D 20x3,4 mm</t>
  </si>
  <si>
    <t>-1008523606</t>
  </si>
  <si>
    <t>29</t>
  </si>
  <si>
    <t>722174023</t>
  </si>
  <si>
    <t>Potrubí vodovodní plastové PPR S2,5 spojované svařováním D 25x4,2 mm</t>
  </si>
  <si>
    <t>1736069360</t>
  </si>
  <si>
    <t>30</t>
  </si>
  <si>
    <t>722174024</t>
  </si>
  <si>
    <t>Potrubí vodovodní plastové PPR S2,5 spojované svařováním D 32x5,4 mm</t>
  </si>
  <si>
    <t>317082423</t>
  </si>
  <si>
    <t>31</t>
  </si>
  <si>
    <t>722175062</t>
  </si>
  <si>
    <t>Potrubí vodovodní plastové křížení PPR spojované svařováním D 20x3,4 mm</t>
  </si>
  <si>
    <t>-1411549886</t>
  </si>
  <si>
    <t>722175063</t>
  </si>
  <si>
    <t>Potrubí vodovodní plastové křížení PPR spojované svařováním D 25x4,2 mm</t>
  </si>
  <si>
    <t>1379675319</t>
  </si>
  <si>
    <t>33</t>
  </si>
  <si>
    <t>722181111</t>
  </si>
  <si>
    <t>Ochrana vodovodního potrubí plstěnými pásy DN do 20 mm</t>
  </si>
  <si>
    <t>-263797841</t>
  </si>
  <si>
    <t>34</t>
  </si>
  <si>
    <t>722181113</t>
  </si>
  <si>
    <t>Ochrana vodovodního potrubí plstěnými pásy DN do 25 mm</t>
  </si>
  <si>
    <t>-1413001757</t>
  </si>
  <si>
    <t>35</t>
  </si>
  <si>
    <t>722181114</t>
  </si>
  <si>
    <t>Ochrana vodovodního potrubí plstěnými pásy DN 32 a DN 40 mm</t>
  </si>
  <si>
    <t>691755137</t>
  </si>
  <si>
    <t>36</t>
  </si>
  <si>
    <t>722181231</t>
  </si>
  <si>
    <t>Ochrana vodovodního potrubí přilepenými termoizolačními trubicemi z PE tl přes 9 do 13 mm DN do 22 mm</t>
  </si>
  <si>
    <t>-375059321</t>
  </si>
  <si>
    <t>37</t>
  </si>
  <si>
    <t>722181232</t>
  </si>
  <si>
    <t>Ochrana vodovodního potrubí přilepenými termoizolačními trubicemi z PE tl přes 9 do 13 mm DN přes 22 do 45 mm</t>
  </si>
  <si>
    <t>-1546213185</t>
  </si>
  <si>
    <t>38</t>
  </si>
  <si>
    <t>722181241</t>
  </si>
  <si>
    <t>Ochrana vodovodního potrubí přilepenými termoizolačními trubicemi z PE tl přes 13 do 20 mm DN do 22 mm</t>
  </si>
  <si>
    <t>-974213482</t>
  </si>
  <si>
    <t>39</t>
  </si>
  <si>
    <t>722181242</t>
  </si>
  <si>
    <t>Ochrana vodovodního potrubí přilepenými termoizolačními trubicemi z PE tl přes 13 do 20 mm DN přes 22 do 45 mm</t>
  </si>
  <si>
    <t>667364420</t>
  </si>
  <si>
    <t>40</t>
  </si>
  <si>
    <t>722190401</t>
  </si>
  <si>
    <t>Vyvedení a upevnění výpustku DN do 25</t>
  </si>
  <si>
    <t>461125514</t>
  </si>
  <si>
    <t>41</t>
  </si>
  <si>
    <t>722190901</t>
  </si>
  <si>
    <t>Uzavření nebo otevření vodovodního potrubí při opravách</t>
  </si>
  <si>
    <t>-1338212161</t>
  </si>
  <si>
    <t>42</t>
  </si>
  <si>
    <t>722220152</t>
  </si>
  <si>
    <t>Nástěnka závitová plastová PPR PN 20 DN 20 x G 1/2"</t>
  </si>
  <si>
    <t>-717605744</t>
  </si>
  <si>
    <t>43</t>
  </si>
  <si>
    <t>722220247</t>
  </si>
  <si>
    <t>Přechodka dGK PPR PN 20 D 25 x G 3/4" s kovovým vnitřním závitem a převlečnou maticí</t>
  </si>
  <si>
    <t>-1210861851</t>
  </si>
  <si>
    <t>44</t>
  </si>
  <si>
    <t>722231073</t>
  </si>
  <si>
    <t>Ventil zpětný mosazný G 3/4" PN 10 do 110°C se dvěma závity</t>
  </si>
  <si>
    <t>-235908712</t>
  </si>
  <si>
    <t>45</t>
  </si>
  <si>
    <t>722232044</t>
  </si>
  <si>
    <t>Kohout kulový přímý G 3/4" PN 42 do 185°C vnitřní závit</t>
  </si>
  <si>
    <t>-1886118588</t>
  </si>
  <si>
    <t>46</t>
  </si>
  <si>
    <t>722232062</t>
  </si>
  <si>
    <t>Kohout kulový přímý G 3/4" PN 42 do 185°C vnitřní závit s vypouštěním</t>
  </si>
  <si>
    <t>1800420934</t>
  </si>
  <si>
    <t>47</t>
  </si>
  <si>
    <t>722239103</t>
  </si>
  <si>
    <t>Montáž armatur vodovodních se dvěma závity G 1"</t>
  </si>
  <si>
    <t>1307505352</t>
  </si>
  <si>
    <t>48</t>
  </si>
  <si>
    <t>55121293</t>
  </si>
  <si>
    <t>ventil směšovací závitový termostatický 20-55°C DN 25</t>
  </si>
  <si>
    <t>1882883843</t>
  </si>
  <si>
    <t>49</t>
  </si>
  <si>
    <t>722290234</t>
  </si>
  <si>
    <t>Proplach a dezinfekce vodovodního potrubí DN do 80</t>
  </si>
  <si>
    <t>-901674418</t>
  </si>
  <si>
    <t>50</t>
  </si>
  <si>
    <t>722290246</t>
  </si>
  <si>
    <t>Zkouška těsnosti vodovodního potrubí plastového DN do 40</t>
  </si>
  <si>
    <t>-861116589</t>
  </si>
  <si>
    <t>51</t>
  </si>
  <si>
    <t>998722121</t>
  </si>
  <si>
    <t>Přesun hmot tonážní pro vnitřní vodovod ruční v objektech v do 6 m</t>
  </si>
  <si>
    <t>-349263328</t>
  </si>
  <si>
    <t>725</t>
  </si>
  <si>
    <t>Zdravotechnika - zařizovací předměty</t>
  </si>
  <si>
    <t>52</t>
  </si>
  <si>
    <t>725110811</t>
  </si>
  <si>
    <t>Demontáž klozetů splachovacích s nádrží</t>
  </si>
  <si>
    <t>soubor</t>
  </si>
  <si>
    <t>175914057</t>
  </si>
  <si>
    <t>53</t>
  </si>
  <si>
    <t>725119125</t>
  </si>
  <si>
    <t>Montáž klozetových mís závěsných na nosné stěny</t>
  </si>
  <si>
    <t>-2080023053</t>
  </si>
  <si>
    <t>54</t>
  </si>
  <si>
    <t>64236091</t>
  </si>
  <si>
    <t>mísa keramická klozetová závěsná bílá s hlubokým splachováním odpad vodorovný</t>
  </si>
  <si>
    <t>1527073533</t>
  </si>
  <si>
    <t>55</t>
  </si>
  <si>
    <t>725119131</t>
  </si>
  <si>
    <t>Montáž klozetových sedátek standardních</t>
  </si>
  <si>
    <t>-700259155</t>
  </si>
  <si>
    <t>56</t>
  </si>
  <si>
    <t>55167394</t>
  </si>
  <si>
    <t>sedátko klozetové duroplastové bílé antibakteriální</t>
  </si>
  <si>
    <t>1892925005</t>
  </si>
  <si>
    <t>57</t>
  </si>
  <si>
    <t>725129102</t>
  </si>
  <si>
    <t>Montáž pisoáru s automatickým splachováním</t>
  </si>
  <si>
    <t>-407852137</t>
  </si>
  <si>
    <t>58</t>
  </si>
  <si>
    <t>64251311</t>
  </si>
  <si>
    <t>pisoár keramický automatický s radarovým splachovačem a integrovaným zdrojem 230V AC (antivandal)</t>
  </si>
  <si>
    <t>-1135953609</t>
  </si>
  <si>
    <t>59</t>
  </si>
  <si>
    <t>725130816</t>
  </si>
  <si>
    <t>Demontáž pisoárových stání pětidílných</t>
  </si>
  <si>
    <t>2069605008</t>
  </si>
  <si>
    <t>60</t>
  </si>
  <si>
    <t>725210821</t>
  </si>
  <si>
    <t>Demontáž umyvadel bez výtokových armatur</t>
  </si>
  <si>
    <t>-1294836766</t>
  </si>
  <si>
    <t>61</t>
  </si>
  <si>
    <t>725219101</t>
  </si>
  <si>
    <t>Montáž umyvadla připevněného na konzoly - zápusného do desky včetně nerezového sifonu a click-clakc uzávěrky</t>
  </si>
  <si>
    <t>-520121984</t>
  </si>
  <si>
    <t>62</t>
  </si>
  <si>
    <t>64214001</t>
  </si>
  <si>
    <t>umyvadlo keramické zápustné bílé 520x410mm</t>
  </si>
  <si>
    <t>-2070194671</t>
  </si>
  <si>
    <t>63</t>
  </si>
  <si>
    <t>725530826</t>
  </si>
  <si>
    <t>Demontáž ohřívač elektrický akumulační do 800 l</t>
  </si>
  <si>
    <t>1848869470</t>
  </si>
  <si>
    <t>64</t>
  </si>
  <si>
    <t>725530831</t>
  </si>
  <si>
    <t>Demontáž ohřívač elektrický průtokový</t>
  </si>
  <si>
    <t>-71388127</t>
  </si>
  <si>
    <t>65</t>
  </si>
  <si>
    <t>725539203</t>
  </si>
  <si>
    <t>Montáž ohřívačů zásobníkových závěsných tlakových přes 50 do 80 l</t>
  </si>
  <si>
    <t>-306266405</t>
  </si>
  <si>
    <t>66</t>
  </si>
  <si>
    <t>48438690</t>
  </si>
  <si>
    <t>ohřívač vody elektrický zásobníkový závěsný svislý objem 80L</t>
  </si>
  <si>
    <t>1214482763</t>
  </si>
  <si>
    <t>67</t>
  </si>
  <si>
    <t>725813111</t>
  </si>
  <si>
    <t>Ventil rohový bez připojovací trubičky nebo flexi hadičky G 1/2"</t>
  </si>
  <si>
    <t>-219211615</t>
  </si>
  <si>
    <t>68</t>
  </si>
  <si>
    <t>725820801</t>
  </si>
  <si>
    <t>Demontáž baterie nástěnné do G 3 / 4</t>
  </si>
  <si>
    <t>-1500308297</t>
  </si>
  <si>
    <t>69</t>
  </si>
  <si>
    <t>725829132</t>
  </si>
  <si>
    <t>Montáž baterie umyvadlové stojánkové automatické senzorové ostatní typ</t>
  </si>
  <si>
    <t>2030914714</t>
  </si>
  <si>
    <t>70</t>
  </si>
  <si>
    <t>55144018</t>
  </si>
  <si>
    <t>baterie umyvadlová automatická stojánková pro teplou a studenou vodu</t>
  </si>
  <si>
    <t>-1532013710</t>
  </si>
  <si>
    <t>71</t>
  </si>
  <si>
    <t>55172110</t>
  </si>
  <si>
    <t>zdroj napájecí 230V AC/24V DC max. 9 ventilů 170x130x85mm</t>
  </si>
  <si>
    <t>935576409</t>
  </si>
  <si>
    <t>72</t>
  </si>
  <si>
    <t>725850800</t>
  </si>
  <si>
    <t>Demontáž ventilů odpadních</t>
  </si>
  <si>
    <t>1477908529</t>
  </si>
  <si>
    <t>73</t>
  </si>
  <si>
    <t>725860811</t>
  </si>
  <si>
    <t>Demontáž uzávěrů zápachu jednoduchých</t>
  </si>
  <si>
    <t>302247577</t>
  </si>
  <si>
    <t>74</t>
  </si>
  <si>
    <t>998725121</t>
  </si>
  <si>
    <t>Přesun hmot tonážní pro zařizovací předměty ruční v objektech v do 6 m</t>
  </si>
  <si>
    <t>858339723</t>
  </si>
  <si>
    <t>726</t>
  </si>
  <si>
    <t>Zdravotechnika - předstěnové instalace</t>
  </si>
  <si>
    <t>75</t>
  </si>
  <si>
    <t>726111031</t>
  </si>
  <si>
    <t>Instalační předstěna pro klozet s ovládáním zepředu v 1080 mm závěsný do masivní zděné kce</t>
  </si>
  <si>
    <t>1982423868</t>
  </si>
  <si>
    <t>76</t>
  </si>
  <si>
    <t>726191001</t>
  </si>
  <si>
    <t>Zvukoizolační souprava pro klozet a bidet</t>
  </si>
  <si>
    <t>998698155</t>
  </si>
  <si>
    <t>77</t>
  </si>
  <si>
    <t>726191011</t>
  </si>
  <si>
    <t>Ovládací tlačítko WC pro montáž do předstěnových konstrukcí</t>
  </si>
  <si>
    <t>1425429193</t>
  </si>
  <si>
    <t>78</t>
  </si>
  <si>
    <t>55281794</t>
  </si>
  <si>
    <t>tlačítko (hranaté) pro ovládání WC zepředu nerez dvě množství vody 246x164mm</t>
  </si>
  <si>
    <t>1314525309</t>
  </si>
  <si>
    <t>79</t>
  </si>
  <si>
    <t>998726131</t>
  </si>
  <si>
    <t>Přesun hmot tonážní pro instalační prefabrikáty ruční v objektech v do 6 m</t>
  </si>
  <si>
    <t>-801765794</t>
  </si>
  <si>
    <t>733</t>
  </si>
  <si>
    <t>Ústřední vytápění - rozvodné potrubí</t>
  </si>
  <si>
    <t>80</t>
  </si>
  <si>
    <t>733110803</t>
  </si>
  <si>
    <t>Demontáž potrubí ocelového závitového DN do 15</t>
  </si>
  <si>
    <t>1397001412</t>
  </si>
  <si>
    <t>81</t>
  </si>
  <si>
    <t>733110806</t>
  </si>
  <si>
    <t>Demontáž potrubí ocelového závitového DN přes 15 do 32</t>
  </si>
  <si>
    <t>-1341521974</t>
  </si>
  <si>
    <t>82</t>
  </si>
  <si>
    <t>733222102</t>
  </si>
  <si>
    <t>Potrubí měděné polotvrdé spojované měkkým pájením D 15x1 mm</t>
  </si>
  <si>
    <t>-2001898010</t>
  </si>
  <si>
    <t>83</t>
  </si>
  <si>
    <t>733222103</t>
  </si>
  <si>
    <t>Potrubí měděné polotvrdé spojované měkkým pájením D 18x1 mm</t>
  </si>
  <si>
    <t>-1922412307</t>
  </si>
  <si>
    <t>84</t>
  </si>
  <si>
    <t>733222104</t>
  </si>
  <si>
    <t>Potrubí měděné polotvrdé spojované měkkým pájením D 22x1 mm</t>
  </si>
  <si>
    <t>139073647</t>
  </si>
  <si>
    <t>85</t>
  </si>
  <si>
    <t>733291101</t>
  </si>
  <si>
    <t>Zkouška těsnosti potrubí měděné D do 35x1,5</t>
  </si>
  <si>
    <t>-557557674</t>
  </si>
  <si>
    <t>86</t>
  </si>
  <si>
    <t>733291904</t>
  </si>
  <si>
    <t>Propojení potrubí měděného D 22 a ocelového DN 25</t>
  </si>
  <si>
    <t>2122532263</t>
  </si>
  <si>
    <t>87</t>
  </si>
  <si>
    <t>733811231</t>
  </si>
  <si>
    <t>Ochrana potrubí ústředního vytápění termoizolačními trubicemi z PE tl přes 9 do 13 mm DN do 22 mm</t>
  </si>
  <si>
    <t>-1713616833</t>
  </si>
  <si>
    <t>88</t>
  </si>
  <si>
    <t>998733121</t>
  </si>
  <si>
    <t>Přesun hmot tonážní pro rozvody potrubí ruční v objektech v do 6 m</t>
  </si>
  <si>
    <t>382508745</t>
  </si>
  <si>
    <t>734</t>
  </si>
  <si>
    <t>Ústřední vytápění - armatury</t>
  </si>
  <si>
    <t>89</t>
  </si>
  <si>
    <t>734200822</t>
  </si>
  <si>
    <t>Demontáž armatury závitové se dvěma závity přes G 1/2 do G 1</t>
  </si>
  <si>
    <t>-191351796</t>
  </si>
  <si>
    <t>90</t>
  </si>
  <si>
    <t>734221682</t>
  </si>
  <si>
    <t>Termostatická hlavice kapalinová PN 10 do 110°C otopných těles VK</t>
  </si>
  <si>
    <t>-174756991</t>
  </si>
  <si>
    <t>91</t>
  </si>
  <si>
    <t>734261235</t>
  </si>
  <si>
    <t>Šroubení topenářské přímé G 1 PN 16 do 120°C</t>
  </si>
  <si>
    <t>1371094292</t>
  </si>
  <si>
    <t>92</t>
  </si>
  <si>
    <t>734261402</t>
  </si>
  <si>
    <t>Armatura připojovací rohová G 1/2x15 PN 10 do 110°C radiátorů typu VK včetně svěrného šroubení</t>
  </si>
  <si>
    <t>1717000942</t>
  </si>
  <si>
    <t>93</t>
  </si>
  <si>
    <t>734291123</t>
  </si>
  <si>
    <t>Kohout plnící a vypouštěcí G 1/2 PN 10 do 90°C závitový</t>
  </si>
  <si>
    <t>1302096409</t>
  </si>
  <si>
    <t>94</t>
  </si>
  <si>
    <t>734292715</t>
  </si>
  <si>
    <t>Kohout kulový přímý G 1 PN 42 do 185°C vnitřní závit</t>
  </si>
  <si>
    <t>-1425641033</t>
  </si>
  <si>
    <t>95</t>
  </si>
  <si>
    <t>998734121</t>
  </si>
  <si>
    <t>Přesun hmot tonážní pro armatury ruční v objektech v do 6 m</t>
  </si>
  <si>
    <t>-1947251774</t>
  </si>
  <si>
    <t>735</t>
  </si>
  <si>
    <t>Ústřední vytápění - otopná tělesa</t>
  </si>
  <si>
    <t>96</t>
  </si>
  <si>
    <t>735121810</t>
  </si>
  <si>
    <t>Demontáž otopného tělesa ocelového článkového</t>
  </si>
  <si>
    <t>m2</t>
  </si>
  <si>
    <t>-939229557</t>
  </si>
  <si>
    <t>97</t>
  </si>
  <si>
    <t>735159210</t>
  </si>
  <si>
    <t>Montáž otopných těles panelových dvouřadých dl do 1140 mm</t>
  </si>
  <si>
    <t>1652997255</t>
  </si>
  <si>
    <t>98</t>
  </si>
  <si>
    <t>48457385</t>
  </si>
  <si>
    <t>těleso otopné panelové 2 deskové VKM8 Line 2 přídavné přestupní plochy v 600mm dl 1000mm</t>
  </si>
  <si>
    <t>363406996</t>
  </si>
  <si>
    <t>99</t>
  </si>
  <si>
    <t>735159220</t>
  </si>
  <si>
    <t>Montáž otopných těles panelových dvouřadých dl přes 1140 do 1500 mm</t>
  </si>
  <si>
    <t>-1897634288</t>
  </si>
  <si>
    <t>100</t>
  </si>
  <si>
    <t>48457387</t>
  </si>
  <si>
    <t>těleso otopné panelové 2 deskové VKM8 Line 2 přídavné přestupní plochy v 600mm dl 1200mm</t>
  </si>
  <si>
    <t>392414723</t>
  </si>
  <si>
    <t>101</t>
  </si>
  <si>
    <t>735291800</t>
  </si>
  <si>
    <t>Demontáž konzoly nebo držáku otopných těles, registrů nebo konvektorů do odpadu</t>
  </si>
  <si>
    <t>-233623674</t>
  </si>
  <si>
    <t>102</t>
  </si>
  <si>
    <t>998735121</t>
  </si>
  <si>
    <t>Přesun hmot tonážní pro otopná tělesa ruční v objektech v do 6 m</t>
  </si>
  <si>
    <t>-2135223762</t>
  </si>
  <si>
    <t>OST</t>
  </si>
  <si>
    <t>Ostatní</t>
  </si>
  <si>
    <t>O01</t>
  </si>
  <si>
    <t>103</t>
  </si>
  <si>
    <t>0010010</t>
  </si>
  <si>
    <t>Topná zkouška a vyregulování topného systému</t>
  </si>
  <si>
    <t>hod</t>
  </si>
  <si>
    <t>512</t>
  </si>
  <si>
    <t>-1567424299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</si>
</sst>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K6" sqref="K6:AJ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8" t="s">
        <v>14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R5" s="16"/>
      <c r="BE5" s="155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0" t="s">
        <v>17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R6" s="16"/>
      <c r="BE6" s="15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6"/>
      <c r="BS8" s="13" t="s">
        <v>6</v>
      </c>
    </row>
    <row r="9" spans="1:74" ht="14.45" customHeight="1">
      <c r="B9" s="16"/>
      <c r="AR9" s="16"/>
      <c r="BE9" s="15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6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56"/>
      <c r="BS11" s="13" t="s">
        <v>6</v>
      </c>
    </row>
    <row r="12" spans="1:74" ht="6.95" customHeight="1">
      <c r="B12" s="16"/>
      <c r="AR12" s="16"/>
      <c r="BE12" s="156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56"/>
      <c r="BS13" s="13" t="s">
        <v>6</v>
      </c>
    </row>
    <row r="14" spans="1:74" ht="12.75">
      <c r="B14" s="16"/>
      <c r="E14" s="161" t="s">
        <v>29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23" t="s">
        <v>27</v>
      </c>
      <c r="AN14" s="25" t="s">
        <v>29</v>
      </c>
      <c r="AR14" s="16"/>
      <c r="BE14" s="156"/>
      <c r="BS14" s="13" t="s">
        <v>6</v>
      </c>
    </row>
    <row r="15" spans="1:74" ht="6.95" customHeight="1">
      <c r="B15" s="16"/>
      <c r="AR15" s="16"/>
      <c r="BE15" s="156"/>
      <c r="BS15" s="13" t="s">
        <v>4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56"/>
      <c r="BS16" s="13" t="s">
        <v>4</v>
      </c>
    </row>
    <row r="17" spans="2:71" ht="18.399999999999999" customHeight="1">
      <c r="B17" s="16"/>
      <c r="E17" s="21" t="s">
        <v>26</v>
      </c>
      <c r="AK17" s="23" t="s">
        <v>27</v>
      </c>
      <c r="AN17" s="21" t="s">
        <v>1</v>
      </c>
      <c r="AR17" s="16"/>
      <c r="BE17" s="156"/>
      <c r="BS17" s="13" t="s">
        <v>31</v>
      </c>
    </row>
    <row r="18" spans="2:71" ht="6.95" customHeight="1">
      <c r="B18" s="16"/>
      <c r="AR18" s="16"/>
      <c r="BE18" s="156"/>
      <c r="BS18" s="13" t="s">
        <v>6</v>
      </c>
    </row>
    <row r="19" spans="2:71" ht="12" customHeight="1">
      <c r="B19" s="16"/>
      <c r="D19" s="23" t="s">
        <v>32</v>
      </c>
      <c r="AK19" s="23" t="s">
        <v>25</v>
      </c>
      <c r="AN19" s="21" t="s">
        <v>1</v>
      </c>
      <c r="AR19" s="16"/>
      <c r="BE19" s="156"/>
      <c r="BS19" s="13" t="s">
        <v>6</v>
      </c>
    </row>
    <row r="20" spans="2:71" ht="18.399999999999999" customHeight="1">
      <c r="B20" s="16"/>
      <c r="E20" s="21" t="s">
        <v>26</v>
      </c>
      <c r="AK20" s="23" t="s">
        <v>27</v>
      </c>
      <c r="AN20" s="21" t="s">
        <v>1</v>
      </c>
      <c r="AR20" s="16"/>
      <c r="BE20" s="156"/>
      <c r="BS20" s="13" t="s">
        <v>31</v>
      </c>
    </row>
    <row r="21" spans="2:71" ht="6.95" customHeight="1">
      <c r="B21" s="16"/>
      <c r="AR21" s="16"/>
      <c r="BE21" s="156"/>
    </row>
    <row r="22" spans="2:71" ht="12" customHeight="1">
      <c r="B22" s="16"/>
      <c r="D22" s="23" t="s">
        <v>33</v>
      </c>
      <c r="AR22" s="16"/>
      <c r="BE22" s="156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  <c r="BE23" s="156"/>
    </row>
    <row r="24" spans="2:71" ht="6.95" customHeight="1">
      <c r="B24" s="16"/>
      <c r="AR24" s="16"/>
      <c r="BE24" s="156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6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4">
        <f>ROUND(AG94,2)</f>
        <v>0</v>
      </c>
      <c r="AL26" s="165"/>
      <c r="AM26" s="165"/>
      <c r="AN26" s="165"/>
      <c r="AO26" s="165"/>
      <c r="AR26" s="28"/>
      <c r="BE26" s="156"/>
    </row>
    <row r="27" spans="2:71" s="1" customFormat="1" ht="6.95" customHeight="1">
      <c r="B27" s="28"/>
      <c r="AR27" s="28"/>
      <c r="BE27" s="156"/>
    </row>
    <row r="28" spans="2:71" s="1" customFormat="1" ht="12.75">
      <c r="B28" s="28"/>
      <c r="L28" s="166" t="s">
        <v>35</v>
      </c>
      <c r="M28" s="166"/>
      <c r="N28" s="166"/>
      <c r="O28" s="166"/>
      <c r="P28" s="166"/>
      <c r="W28" s="166" t="s">
        <v>36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37</v>
      </c>
      <c r="AL28" s="166"/>
      <c r="AM28" s="166"/>
      <c r="AN28" s="166"/>
      <c r="AO28" s="166"/>
      <c r="AR28" s="28"/>
      <c r="BE28" s="156"/>
    </row>
    <row r="29" spans="2:71" s="2" customFormat="1" ht="14.45" customHeight="1">
      <c r="B29" s="32"/>
      <c r="D29" s="23" t="s">
        <v>38</v>
      </c>
      <c r="F29" s="23" t="s">
        <v>39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2"/>
      <c r="BE29" s="157"/>
    </row>
    <row r="30" spans="2:71" s="2" customFormat="1" ht="14.45" customHeight="1">
      <c r="B30" s="32"/>
      <c r="F30" s="23" t="s">
        <v>40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2"/>
      <c r="BE30" s="157"/>
    </row>
    <row r="31" spans="2:71" s="2" customFormat="1" ht="14.45" hidden="1" customHeight="1">
      <c r="B31" s="32"/>
      <c r="F31" s="23" t="s">
        <v>41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2"/>
      <c r="BE31" s="157"/>
    </row>
    <row r="32" spans="2:71" s="2" customFormat="1" ht="14.45" hidden="1" customHeight="1">
      <c r="B32" s="32"/>
      <c r="F32" s="23" t="s">
        <v>42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2"/>
      <c r="BE32" s="157"/>
    </row>
    <row r="33" spans="2:57" s="2" customFormat="1" ht="14.45" hidden="1" customHeight="1">
      <c r="B33" s="32"/>
      <c r="F33" s="23" t="s">
        <v>43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2"/>
      <c r="BE33" s="157"/>
    </row>
    <row r="34" spans="2:57" s="1" customFormat="1" ht="6.95" customHeight="1">
      <c r="B34" s="28"/>
      <c r="AR34" s="28"/>
      <c r="BE34" s="156"/>
    </row>
    <row r="35" spans="2:57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170" t="s">
        <v>46</v>
      </c>
      <c r="Y35" s="171"/>
      <c r="Z35" s="171"/>
      <c r="AA35" s="171"/>
      <c r="AB35" s="171"/>
      <c r="AC35" s="35"/>
      <c r="AD35" s="35"/>
      <c r="AE35" s="35"/>
      <c r="AF35" s="35"/>
      <c r="AG35" s="35"/>
      <c r="AH35" s="35"/>
      <c r="AI35" s="35"/>
      <c r="AJ35" s="35"/>
      <c r="AK35" s="172">
        <f>SUM(AK26:AK33)</f>
        <v>0</v>
      </c>
      <c r="AL35" s="171"/>
      <c r="AM35" s="171"/>
      <c r="AN35" s="171"/>
      <c r="AO35" s="173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2025-020</v>
      </c>
      <c r="AR84" s="44"/>
    </row>
    <row r="85" spans="1:91" s="4" customFormat="1" ht="36.950000000000003" customHeight="1">
      <c r="B85" s="45"/>
      <c r="C85" s="46" t="s">
        <v>16</v>
      </c>
      <c r="L85" s="174" t="str">
        <f>K6</f>
        <v>Oprava WC v KD Beseda, Dačice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Dačice</v>
      </c>
      <c r="AI87" s="23" t="s">
        <v>22</v>
      </c>
      <c r="AM87" s="176" t="str">
        <f>IF(AN8= "","",AN8)</f>
        <v>24. 11. 2025</v>
      </c>
      <c r="AN87" s="176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30</v>
      </c>
      <c r="AM89" s="177" t="str">
        <f>IF(E17="","",E17)</f>
        <v xml:space="preserve"> </v>
      </c>
      <c r="AN89" s="178"/>
      <c r="AO89" s="178"/>
      <c r="AP89" s="178"/>
      <c r="AR89" s="28"/>
      <c r="AS89" s="179" t="s">
        <v>54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32</v>
      </c>
      <c r="AM90" s="177" t="str">
        <f>IF(E20="","",E20)</f>
        <v xml:space="preserve"> </v>
      </c>
      <c r="AN90" s="178"/>
      <c r="AO90" s="178"/>
      <c r="AP90" s="178"/>
      <c r="AR90" s="28"/>
      <c r="AS90" s="181"/>
      <c r="AT90" s="182"/>
      <c r="BD90" s="52"/>
    </row>
    <row r="91" spans="1:91" s="1" customFormat="1" ht="10.9" customHeight="1">
      <c r="B91" s="28"/>
      <c r="AR91" s="28"/>
      <c r="AS91" s="181"/>
      <c r="AT91" s="182"/>
      <c r="BD91" s="52"/>
    </row>
    <row r="92" spans="1:91" s="1" customFormat="1" ht="29.25" customHeight="1">
      <c r="B92" s="28"/>
      <c r="C92" s="183" t="s">
        <v>55</v>
      </c>
      <c r="D92" s="184"/>
      <c r="E92" s="184"/>
      <c r="F92" s="184"/>
      <c r="G92" s="184"/>
      <c r="H92" s="53"/>
      <c r="I92" s="185" t="s">
        <v>56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57</v>
      </c>
      <c r="AH92" s="184"/>
      <c r="AI92" s="184"/>
      <c r="AJ92" s="184"/>
      <c r="AK92" s="184"/>
      <c r="AL92" s="184"/>
      <c r="AM92" s="184"/>
      <c r="AN92" s="185" t="s">
        <v>58</v>
      </c>
      <c r="AO92" s="184"/>
      <c r="AP92" s="187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5</v>
      </c>
      <c r="BX94" s="68" t="s">
        <v>77</v>
      </c>
      <c r="CL94" s="68" t="s">
        <v>1</v>
      </c>
    </row>
    <row r="95" spans="1:91" s="6" customFormat="1" ht="24.75" customHeight="1">
      <c r="A95" s="70" t="s">
        <v>78</v>
      </c>
      <c r="B95" s="71"/>
      <c r="C95" s="72"/>
      <c r="D95" s="190" t="s">
        <v>79</v>
      </c>
      <c r="E95" s="190"/>
      <c r="F95" s="190"/>
      <c r="G95" s="190"/>
      <c r="H95" s="190"/>
      <c r="I95" s="73"/>
      <c r="J95" s="190" t="s">
        <v>80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'2025-020-ZTI - D.1.4 Tech...'!J30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4" t="s">
        <v>81</v>
      </c>
      <c r="AR95" s="71"/>
      <c r="AS95" s="75">
        <v>0</v>
      </c>
      <c r="AT95" s="76">
        <f>ROUND(SUM(AV95:AW95),2)</f>
        <v>0</v>
      </c>
      <c r="AU95" s="77">
        <f>'2025-020-ZTI - D.1.4 Tech...'!P126</f>
        <v>0</v>
      </c>
      <c r="AV95" s="76">
        <f>'2025-020-ZTI - D.1.4 Tech...'!J33</f>
        <v>0</v>
      </c>
      <c r="AW95" s="76">
        <f>'2025-020-ZTI - D.1.4 Tech...'!J34</f>
        <v>0</v>
      </c>
      <c r="AX95" s="76">
        <f>'2025-020-ZTI - D.1.4 Tech...'!J35</f>
        <v>0</v>
      </c>
      <c r="AY95" s="76">
        <f>'2025-020-ZTI - D.1.4 Tech...'!J36</f>
        <v>0</v>
      </c>
      <c r="AZ95" s="76">
        <f>'2025-020-ZTI - D.1.4 Tech...'!F33</f>
        <v>0</v>
      </c>
      <c r="BA95" s="76">
        <f>'2025-020-ZTI - D.1.4 Tech...'!F34</f>
        <v>0</v>
      </c>
      <c r="BB95" s="76">
        <f>'2025-020-ZTI - D.1.4 Tech...'!F35</f>
        <v>0</v>
      </c>
      <c r="BC95" s="76">
        <f>'2025-020-ZTI - D.1.4 Tech...'!F36</f>
        <v>0</v>
      </c>
      <c r="BD95" s="78">
        <f>'2025-020-ZTI - D.1.4 Tech...'!F37</f>
        <v>0</v>
      </c>
      <c r="BT95" s="79" t="s">
        <v>82</v>
      </c>
      <c r="BV95" s="79" t="s">
        <v>76</v>
      </c>
      <c r="BW95" s="79" t="s">
        <v>83</v>
      </c>
      <c r="BX95" s="79" t="s">
        <v>5</v>
      </c>
      <c r="CL95" s="79" t="s">
        <v>1</v>
      </c>
      <c r="CM95" s="79" t="s">
        <v>84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ncKFWFgaj0/2+pKqHVywXnXjrJtLFVNoR5/xS411n5t4p/dWZisHpsAbthRCpY4VoEi2m78FUkwWU8PheUZ2EQ==" saltValue="4Gz4o8S+49DsHopVZia9jyU3zT21fNXdUVcHHJLFerkrPVpmcXzfD6evyNUwnyh4dzn/HETOGoHhce9IVQz3Q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-020-ZTI - D.1.4 Tech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0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85</v>
      </c>
      <c r="L4" s="16"/>
      <c r="M4" s="80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3" t="str">
        <f>'Rekapitulace stavby'!K6</f>
        <v>Oprava WC v KD Beseda, Dačice</v>
      </c>
      <c r="F7" s="194"/>
      <c r="G7" s="194"/>
      <c r="H7" s="194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16.5" customHeight="1">
      <c r="B9" s="28"/>
      <c r="E9" s="174" t="s">
        <v>87</v>
      </c>
      <c r="F9" s="195"/>
      <c r="G9" s="195"/>
      <c r="H9" s="195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24. 11. 2025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6" t="str">
        <f>'Rekapitulace stavby'!E14</f>
        <v>Vyplň údaj</v>
      </c>
      <c r="F18" s="158"/>
      <c r="G18" s="158"/>
      <c r="H18" s="158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1"/>
      <c r="E27" s="163" t="s">
        <v>1</v>
      </c>
      <c r="F27" s="163"/>
      <c r="G27" s="163"/>
      <c r="H27" s="163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34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1" t="s">
        <v>38</v>
      </c>
      <c r="E33" s="23" t="s">
        <v>39</v>
      </c>
      <c r="F33" s="83">
        <f>ROUND((SUM(BE126:BE239)),  2)</f>
        <v>0</v>
      </c>
      <c r="I33" s="84">
        <v>0.21</v>
      </c>
      <c r="J33" s="83">
        <f>ROUND(((SUM(BE126:BE239))*I33),  2)</f>
        <v>0</v>
      </c>
      <c r="L33" s="28"/>
    </row>
    <row r="34" spans="2:12" s="1" customFormat="1" ht="14.45" customHeight="1">
      <c r="B34" s="28"/>
      <c r="E34" s="23" t="s">
        <v>40</v>
      </c>
      <c r="F34" s="83">
        <f>ROUND((SUM(BF126:BF239)),  2)</f>
        <v>0</v>
      </c>
      <c r="I34" s="84">
        <v>0.12</v>
      </c>
      <c r="J34" s="83">
        <f>ROUND(((SUM(BF126:BF239))*I34),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3">
        <f>ROUND((SUM(BG126:BG239)),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3">
        <f>ROUND((SUM(BH126:BH239)),  2)</f>
        <v>0</v>
      </c>
      <c r="I36" s="84">
        <v>0.12</v>
      </c>
      <c r="J36" s="83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3">
        <f>ROUND((SUM(BI126:BI239)),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44</v>
      </c>
      <c r="E39" s="53"/>
      <c r="F39" s="53"/>
      <c r="G39" s="87" t="s">
        <v>45</v>
      </c>
      <c r="H39" s="88" t="s">
        <v>46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49</v>
      </c>
      <c r="E61" s="30"/>
      <c r="F61" s="91" t="s">
        <v>50</v>
      </c>
      <c r="G61" s="39" t="s">
        <v>49</v>
      </c>
      <c r="H61" s="30"/>
      <c r="I61" s="30"/>
      <c r="J61" s="92" t="s">
        <v>50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49</v>
      </c>
      <c r="E76" s="30"/>
      <c r="F76" s="91" t="s">
        <v>50</v>
      </c>
      <c r="G76" s="39" t="s">
        <v>49</v>
      </c>
      <c r="H76" s="30"/>
      <c r="I76" s="30"/>
      <c r="J76" s="92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88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3" t="str">
        <f>E7</f>
        <v>Oprava WC v KD Beseda, Dačice</v>
      </c>
      <c r="F85" s="194"/>
      <c r="G85" s="194"/>
      <c r="H85" s="194"/>
      <c r="L85" s="28"/>
    </row>
    <row r="86" spans="2:47" s="1" customFormat="1" ht="12" hidden="1" customHeight="1">
      <c r="B86" s="28"/>
      <c r="C86" s="23" t="s">
        <v>86</v>
      </c>
      <c r="L86" s="28"/>
    </row>
    <row r="87" spans="2:47" s="1" customFormat="1" ht="16.5" hidden="1" customHeight="1">
      <c r="B87" s="28"/>
      <c r="E87" s="174" t="str">
        <f>E9</f>
        <v>2025-020-ZTI - D.1.4 Technika prostředí staveb</v>
      </c>
      <c r="F87" s="195"/>
      <c r="G87" s="195"/>
      <c r="H87" s="195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>Dačice</v>
      </c>
      <c r="I89" s="23" t="s">
        <v>22</v>
      </c>
      <c r="J89" s="48" t="str">
        <f>IF(J12="","",J12)</f>
        <v>24. 11. 2025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3" t="s">
        <v>89</v>
      </c>
      <c r="D94" s="85"/>
      <c r="E94" s="85"/>
      <c r="F94" s="85"/>
      <c r="G94" s="85"/>
      <c r="H94" s="85"/>
      <c r="I94" s="85"/>
      <c r="J94" s="94" t="s">
        <v>90</v>
      </c>
      <c r="K94" s="8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5" t="s">
        <v>91</v>
      </c>
      <c r="J96" s="62">
        <f>J126</f>
        <v>0</v>
      </c>
      <c r="L96" s="28"/>
      <c r="AU96" s="13" t="s">
        <v>92</v>
      </c>
    </row>
    <row r="97" spans="2:12" s="8" customFormat="1" ht="24.95" hidden="1" customHeight="1">
      <c r="B97" s="96"/>
      <c r="D97" s="97" t="s">
        <v>93</v>
      </c>
      <c r="E97" s="98"/>
      <c r="F97" s="98"/>
      <c r="G97" s="98"/>
      <c r="H97" s="98"/>
      <c r="I97" s="98"/>
      <c r="J97" s="99">
        <f>J127</f>
        <v>0</v>
      </c>
      <c r="L97" s="96"/>
    </row>
    <row r="98" spans="2:12" s="9" customFormat="1" ht="19.899999999999999" hidden="1" customHeight="1">
      <c r="B98" s="100"/>
      <c r="D98" s="101" t="s">
        <v>94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9" customFormat="1" ht="19.899999999999999" hidden="1" customHeight="1">
      <c r="B99" s="100"/>
      <c r="D99" s="101" t="s">
        <v>95</v>
      </c>
      <c r="E99" s="102"/>
      <c r="F99" s="102"/>
      <c r="G99" s="102"/>
      <c r="H99" s="102"/>
      <c r="I99" s="102"/>
      <c r="J99" s="103">
        <f>J154</f>
        <v>0</v>
      </c>
      <c r="L99" s="100"/>
    </row>
    <row r="100" spans="2:12" s="9" customFormat="1" ht="19.899999999999999" hidden="1" customHeight="1">
      <c r="B100" s="100"/>
      <c r="D100" s="101" t="s">
        <v>96</v>
      </c>
      <c r="E100" s="102"/>
      <c r="F100" s="102"/>
      <c r="G100" s="102"/>
      <c r="H100" s="102"/>
      <c r="I100" s="102"/>
      <c r="J100" s="103">
        <f>J181</f>
        <v>0</v>
      </c>
      <c r="L100" s="100"/>
    </row>
    <row r="101" spans="2:12" s="9" customFormat="1" ht="19.899999999999999" hidden="1" customHeight="1">
      <c r="B101" s="100"/>
      <c r="D101" s="101" t="s">
        <v>97</v>
      </c>
      <c r="E101" s="102"/>
      <c r="F101" s="102"/>
      <c r="G101" s="102"/>
      <c r="H101" s="102"/>
      <c r="I101" s="102"/>
      <c r="J101" s="103">
        <f>J205</f>
        <v>0</v>
      </c>
      <c r="L101" s="100"/>
    </row>
    <row r="102" spans="2:12" s="9" customFormat="1" ht="19.899999999999999" hidden="1" customHeight="1">
      <c r="B102" s="100"/>
      <c r="D102" s="101" t="s">
        <v>98</v>
      </c>
      <c r="E102" s="102"/>
      <c r="F102" s="102"/>
      <c r="G102" s="102"/>
      <c r="H102" s="102"/>
      <c r="I102" s="102"/>
      <c r="J102" s="103">
        <f>J211</f>
        <v>0</v>
      </c>
      <c r="L102" s="100"/>
    </row>
    <row r="103" spans="2:12" s="9" customFormat="1" ht="19.899999999999999" hidden="1" customHeight="1">
      <c r="B103" s="100"/>
      <c r="D103" s="101" t="s">
        <v>99</v>
      </c>
      <c r="E103" s="102"/>
      <c r="F103" s="102"/>
      <c r="G103" s="102"/>
      <c r="H103" s="102"/>
      <c r="I103" s="102"/>
      <c r="J103" s="103">
        <f>J221</f>
        <v>0</v>
      </c>
      <c r="L103" s="100"/>
    </row>
    <row r="104" spans="2:12" s="9" customFormat="1" ht="19.899999999999999" hidden="1" customHeight="1">
      <c r="B104" s="100"/>
      <c r="D104" s="101" t="s">
        <v>100</v>
      </c>
      <c r="E104" s="102"/>
      <c r="F104" s="102"/>
      <c r="G104" s="102"/>
      <c r="H104" s="102"/>
      <c r="I104" s="102"/>
      <c r="J104" s="103">
        <f>J229</f>
        <v>0</v>
      </c>
      <c r="L104" s="100"/>
    </row>
    <row r="105" spans="2:12" s="8" customFormat="1" ht="24.95" hidden="1" customHeight="1">
      <c r="B105" s="96"/>
      <c r="D105" s="97" t="s">
        <v>101</v>
      </c>
      <c r="E105" s="98"/>
      <c r="F105" s="98"/>
      <c r="G105" s="98"/>
      <c r="H105" s="98"/>
      <c r="I105" s="98"/>
      <c r="J105" s="99">
        <f>J237</f>
        <v>0</v>
      </c>
      <c r="L105" s="96"/>
    </row>
    <row r="106" spans="2:12" s="9" customFormat="1" ht="19.899999999999999" hidden="1" customHeight="1">
      <c r="B106" s="100"/>
      <c r="D106" s="101" t="s">
        <v>102</v>
      </c>
      <c r="E106" s="102"/>
      <c r="F106" s="102"/>
      <c r="G106" s="102"/>
      <c r="H106" s="102"/>
      <c r="I106" s="102"/>
      <c r="J106" s="103">
        <f>J238</f>
        <v>0</v>
      </c>
      <c r="L106" s="100"/>
    </row>
    <row r="107" spans="2:12" s="1" customFormat="1" ht="21.75" hidden="1" customHeight="1">
      <c r="B107" s="28"/>
      <c r="L107" s="28"/>
    </row>
    <row r="108" spans="2:12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09" spans="2:12" ht="11.25" hidden="1"/>
    <row r="110" spans="2:12" ht="11.25" hidden="1"/>
    <row r="111" spans="2:12" ht="11.25" hidden="1"/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17" t="s">
        <v>103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3" t="str">
        <f>E7</f>
        <v>Oprava WC v KD Beseda, Dačice</v>
      </c>
      <c r="F116" s="194"/>
      <c r="G116" s="194"/>
      <c r="H116" s="194"/>
      <c r="L116" s="28"/>
    </row>
    <row r="117" spans="2:63" s="1" customFormat="1" ht="12" customHeight="1">
      <c r="B117" s="28"/>
      <c r="C117" s="23" t="s">
        <v>86</v>
      </c>
      <c r="L117" s="28"/>
    </row>
    <row r="118" spans="2:63" s="1" customFormat="1" ht="16.5" customHeight="1">
      <c r="B118" s="28"/>
      <c r="E118" s="174" t="str">
        <f>E9</f>
        <v>2025-020-ZTI - D.1.4 Technika prostředí staveb</v>
      </c>
      <c r="F118" s="195"/>
      <c r="G118" s="195"/>
      <c r="H118" s="195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>Dačice</v>
      </c>
      <c r="I120" s="23" t="s">
        <v>22</v>
      </c>
      <c r="J120" s="48" t="str">
        <f>IF(J12="","",J12)</f>
        <v>24. 11. 2025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24</v>
      </c>
      <c r="F122" s="21" t="str">
        <f>E15</f>
        <v xml:space="preserve"> </v>
      </c>
      <c r="I122" s="23" t="s">
        <v>30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28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4"/>
      <c r="C125" s="105" t="s">
        <v>104</v>
      </c>
      <c r="D125" s="106" t="s">
        <v>59</v>
      </c>
      <c r="E125" s="106" t="s">
        <v>55</v>
      </c>
      <c r="F125" s="106" t="s">
        <v>56</v>
      </c>
      <c r="G125" s="106" t="s">
        <v>105</v>
      </c>
      <c r="H125" s="106" t="s">
        <v>106</v>
      </c>
      <c r="I125" s="106" t="s">
        <v>107</v>
      </c>
      <c r="J125" s="107" t="s">
        <v>90</v>
      </c>
      <c r="K125" s="108" t="s">
        <v>108</v>
      </c>
      <c r="L125" s="104"/>
      <c r="M125" s="55" t="s">
        <v>1</v>
      </c>
      <c r="N125" s="56" t="s">
        <v>38</v>
      </c>
      <c r="O125" s="56" t="s">
        <v>109</v>
      </c>
      <c r="P125" s="56" t="s">
        <v>110</v>
      </c>
      <c r="Q125" s="56" t="s">
        <v>111</v>
      </c>
      <c r="R125" s="56" t="s">
        <v>112</v>
      </c>
      <c r="S125" s="56" t="s">
        <v>113</v>
      </c>
      <c r="T125" s="57" t="s">
        <v>114</v>
      </c>
    </row>
    <row r="126" spans="2:63" s="1" customFormat="1" ht="22.9" customHeight="1">
      <c r="B126" s="28"/>
      <c r="C126" s="60" t="s">
        <v>115</v>
      </c>
      <c r="J126" s="109">
        <f>BK126</f>
        <v>0</v>
      </c>
      <c r="L126" s="28"/>
      <c r="M126" s="58"/>
      <c r="N126" s="49"/>
      <c r="O126" s="49"/>
      <c r="P126" s="110">
        <f>P127+P237</f>
        <v>0</v>
      </c>
      <c r="Q126" s="49"/>
      <c r="R126" s="110">
        <f>R127+R237</f>
        <v>0.69661700000000004</v>
      </c>
      <c r="S126" s="49"/>
      <c r="T126" s="111">
        <f>T127+T237</f>
        <v>1.6080594000000004</v>
      </c>
      <c r="AT126" s="13" t="s">
        <v>73</v>
      </c>
      <c r="AU126" s="13" t="s">
        <v>92</v>
      </c>
      <c r="BK126" s="112">
        <f>BK127+BK237</f>
        <v>0</v>
      </c>
    </row>
    <row r="127" spans="2:63" s="11" customFormat="1" ht="25.9" customHeight="1">
      <c r="B127" s="113"/>
      <c r="D127" s="114" t="s">
        <v>73</v>
      </c>
      <c r="E127" s="115" t="s">
        <v>116</v>
      </c>
      <c r="F127" s="115" t="s">
        <v>117</v>
      </c>
      <c r="I127" s="116"/>
      <c r="J127" s="117">
        <f>BK127</f>
        <v>0</v>
      </c>
      <c r="L127" s="113"/>
      <c r="M127" s="118"/>
      <c r="P127" s="119">
        <f>P128+P154+P181+P205+P211+P221+P229</f>
        <v>0</v>
      </c>
      <c r="R127" s="119">
        <f>R128+R154+R181+R205+R211+R221+R229</f>
        <v>0.69661700000000004</v>
      </c>
      <c r="T127" s="120">
        <f>T128+T154+T181+T205+T211+T221+T229</f>
        <v>1.6080594000000004</v>
      </c>
      <c r="AR127" s="114" t="s">
        <v>84</v>
      </c>
      <c r="AT127" s="121" t="s">
        <v>73</v>
      </c>
      <c r="AU127" s="121" t="s">
        <v>74</v>
      </c>
      <c r="AY127" s="114" t="s">
        <v>118</v>
      </c>
      <c r="BK127" s="122">
        <f>BK128+BK154+BK181+BK205+BK211+BK221+BK229</f>
        <v>0</v>
      </c>
    </row>
    <row r="128" spans="2:63" s="11" customFormat="1" ht="22.9" customHeight="1">
      <c r="B128" s="113"/>
      <c r="D128" s="114" t="s">
        <v>73</v>
      </c>
      <c r="E128" s="123" t="s">
        <v>119</v>
      </c>
      <c r="F128" s="123" t="s">
        <v>120</v>
      </c>
      <c r="I128" s="116"/>
      <c r="J128" s="124">
        <f>BK128</f>
        <v>0</v>
      </c>
      <c r="L128" s="113"/>
      <c r="M128" s="118"/>
      <c r="P128" s="119">
        <f>SUM(P129:P153)</f>
        <v>0</v>
      </c>
      <c r="R128" s="119">
        <f>SUM(R129:R153)</f>
        <v>6.4486999999999989E-2</v>
      </c>
      <c r="T128" s="120">
        <f>SUM(T129:T153)</f>
        <v>0.10980000000000001</v>
      </c>
      <c r="AR128" s="114" t="s">
        <v>84</v>
      </c>
      <c r="AT128" s="121" t="s">
        <v>73</v>
      </c>
      <c r="AU128" s="121" t="s">
        <v>82</v>
      </c>
      <c r="AY128" s="114" t="s">
        <v>118</v>
      </c>
      <c r="BK128" s="122">
        <f>SUM(BK129:BK153)</f>
        <v>0</v>
      </c>
    </row>
    <row r="129" spans="2:65" s="1" customFormat="1" ht="16.5" customHeight="1">
      <c r="B129" s="28"/>
      <c r="C129" s="125" t="s">
        <v>82</v>
      </c>
      <c r="D129" s="125" t="s">
        <v>121</v>
      </c>
      <c r="E129" s="126" t="s">
        <v>122</v>
      </c>
      <c r="F129" s="127" t="s">
        <v>123</v>
      </c>
      <c r="G129" s="128" t="s">
        <v>124</v>
      </c>
      <c r="H129" s="129">
        <v>24</v>
      </c>
      <c r="I129" s="130"/>
      <c r="J129" s="131">
        <f t="shared" ref="J129:J153" si="0">ROUND(I129*H129,2)</f>
        <v>0</v>
      </c>
      <c r="K129" s="132"/>
      <c r="L129" s="28"/>
      <c r="M129" s="133" t="s">
        <v>1</v>
      </c>
      <c r="N129" s="134" t="s">
        <v>39</v>
      </c>
      <c r="P129" s="135">
        <f t="shared" ref="P129:P153" si="1">O129*H129</f>
        <v>0</v>
      </c>
      <c r="Q129" s="135">
        <v>0</v>
      </c>
      <c r="R129" s="135">
        <f t="shared" ref="R129:R153" si="2">Q129*H129</f>
        <v>0</v>
      </c>
      <c r="S129" s="135">
        <v>2.0999999999999999E-3</v>
      </c>
      <c r="T129" s="136">
        <f t="shared" ref="T129:T153" si="3">S129*H129</f>
        <v>5.04E-2</v>
      </c>
      <c r="AR129" s="137" t="s">
        <v>125</v>
      </c>
      <c r="AT129" s="137" t="s">
        <v>121</v>
      </c>
      <c r="AU129" s="137" t="s">
        <v>84</v>
      </c>
      <c r="AY129" s="13" t="s">
        <v>118</v>
      </c>
      <c r="BE129" s="138">
        <f t="shared" ref="BE129:BE153" si="4">IF(N129="základní",J129,0)</f>
        <v>0</v>
      </c>
      <c r="BF129" s="138">
        <f t="shared" ref="BF129:BF153" si="5">IF(N129="snížená",J129,0)</f>
        <v>0</v>
      </c>
      <c r="BG129" s="138">
        <f t="shared" ref="BG129:BG153" si="6">IF(N129="zákl. přenesená",J129,0)</f>
        <v>0</v>
      </c>
      <c r="BH129" s="138">
        <f t="shared" ref="BH129:BH153" si="7">IF(N129="sníž. přenesená",J129,0)</f>
        <v>0</v>
      </c>
      <c r="BI129" s="138">
        <f t="shared" ref="BI129:BI153" si="8">IF(N129="nulová",J129,0)</f>
        <v>0</v>
      </c>
      <c r="BJ129" s="13" t="s">
        <v>82</v>
      </c>
      <c r="BK129" s="138">
        <f t="shared" ref="BK129:BK153" si="9">ROUND(I129*H129,2)</f>
        <v>0</v>
      </c>
      <c r="BL129" s="13" t="s">
        <v>125</v>
      </c>
      <c r="BM129" s="137" t="s">
        <v>126</v>
      </c>
    </row>
    <row r="130" spans="2:65" s="1" customFormat="1" ht="16.5" customHeight="1">
      <c r="B130" s="28"/>
      <c r="C130" s="125" t="s">
        <v>84</v>
      </c>
      <c r="D130" s="125" t="s">
        <v>121</v>
      </c>
      <c r="E130" s="126" t="s">
        <v>127</v>
      </c>
      <c r="F130" s="127" t="s">
        <v>128</v>
      </c>
      <c r="G130" s="128" t="s">
        <v>124</v>
      </c>
      <c r="H130" s="129">
        <v>30</v>
      </c>
      <c r="I130" s="130"/>
      <c r="J130" s="131">
        <f t="shared" si="0"/>
        <v>0</v>
      </c>
      <c r="K130" s="132"/>
      <c r="L130" s="28"/>
      <c r="M130" s="133" t="s">
        <v>1</v>
      </c>
      <c r="N130" s="134" t="s">
        <v>39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1.98E-3</v>
      </c>
      <c r="T130" s="136">
        <f t="shared" si="3"/>
        <v>5.9400000000000001E-2</v>
      </c>
      <c r="AR130" s="137" t="s">
        <v>125</v>
      </c>
      <c r="AT130" s="137" t="s">
        <v>121</v>
      </c>
      <c r="AU130" s="137" t="s">
        <v>84</v>
      </c>
      <c r="AY130" s="13" t="s">
        <v>118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82</v>
      </c>
      <c r="BK130" s="138">
        <f t="shared" si="9"/>
        <v>0</v>
      </c>
      <c r="BL130" s="13" t="s">
        <v>125</v>
      </c>
      <c r="BM130" s="137" t="s">
        <v>129</v>
      </c>
    </row>
    <row r="131" spans="2:65" s="1" customFormat="1" ht="16.5" customHeight="1">
      <c r="B131" s="28"/>
      <c r="C131" s="125" t="s">
        <v>130</v>
      </c>
      <c r="D131" s="125" t="s">
        <v>121</v>
      </c>
      <c r="E131" s="126" t="s">
        <v>131</v>
      </c>
      <c r="F131" s="127" t="s">
        <v>132</v>
      </c>
      <c r="G131" s="128" t="s">
        <v>133</v>
      </c>
      <c r="H131" s="129">
        <v>1</v>
      </c>
      <c r="I131" s="130"/>
      <c r="J131" s="131">
        <f t="shared" si="0"/>
        <v>0</v>
      </c>
      <c r="K131" s="132"/>
      <c r="L131" s="28"/>
      <c r="M131" s="133" t="s">
        <v>1</v>
      </c>
      <c r="N131" s="134" t="s">
        <v>39</v>
      </c>
      <c r="P131" s="135">
        <f t="shared" si="1"/>
        <v>0</v>
      </c>
      <c r="Q131" s="135">
        <v>1E-3</v>
      </c>
      <c r="R131" s="135">
        <f t="shared" si="2"/>
        <v>1E-3</v>
      </c>
      <c r="S131" s="135">
        <v>0</v>
      </c>
      <c r="T131" s="136">
        <f t="shared" si="3"/>
        <v>0</v>
      </c>
      <c r="AR131" s="137" t="s">
        <v>125</v>
      </c>
      <c r="AT131" s="137" t="s">
        <v>121</v>
      </c>
      <c r="AU131" s="137" t="s">
        <v>84</v>
      </c>
      <c r="AY131" s="13" t="s">
        <v>118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82</v>
      </c>
      <c r="BK131" s="138">
        <f t="shared" si="9"/>
        <v>0</v>
      </c>
      <c r="BL131" s="13" t="s">
        <v>125</v>
      </c>
      <c r="BM131" s="137" t="s">
        <v>134</v>
      </c>
    </row>
    <row r="132" spans="2:65" s="1" customFormat="1" ht="16.5" customHeight="1">
      <c r="B132" s="28"/>
      <c r="C132" s="125" t="s">
        <v>135</v>
      </c>
      <c r="D132" s="125" t="s">
        <v>121</v>
      </c>
      <c r="E132" s="126" t="s">
        <v>136</v>
      </c>
      <c r="F132" s="127" t="s">
        <v>137</v>
      </c>
      <c r="G132" s="128" t="s">
        <v>124</v>
      </c>
      <c r="H132" s="129">
        <v>18</v>
      </c>
      <c r="I132" s="130"/>
      <c r="J132" s="131">
        <f t="shared" si="0"/>
        <v>0</v>
      </c>
      <c r="K132" s="132"/>
      <c r="L132" s="28"/>
      <c r="M132" s="133" t="s">
        <v>1</v>
      </c>
      <c r="N132" s="134" t="s">
        <v>39</v>
      </c>
      <c r="P132" s="135">
        <f t="shared" si="1"/>
        <v>0</v>
      </c>
      <c r="Q132" s="135">
        <v>1.4400000000000001E-3</v>
      </c>
      <c r="R132" s="135">
        <f t="shared" si="2"/>
        <v>2.5920000000000002E-2</v>
      </c>
      <c r="S132" s="135">
        <v>0</v>
      </c>
      <c r="T132" s="136">
        <f t="shared" si="3"/>
        <v>0</v>
      </c>
      <c r="AR132" s="137" t="s">
        <v>125</v>
      </c>
      <c r="AT132" s="137" t="s">
        <v>121</v>
      </c>
      <c r="AU132" s="137" t="s">
        <v>84</v>
      </c>
      <c r="AY132" s="13" t="s">
        <v>118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82</v>
      </c>
      <c r="BK132" s="138">
        <f t="shared" si="9"/>
        <v>0</v>
      </c>
      <c r="BL132" s="13" t="s">
        <v>125</v>
      </c>
      <c r="BM132" s="137" t="s">
        <v>138</v>
      </c>
    </row>
    <row r="133" spans="2:65" s="1" customFormat="1" ht="16.5" customHeight="1">
      <c r="B133" s="28"/>
      <c r="C133" s="139" t="s">
        <v>139</v>
      </c>
      <c r="D133" s="139" t="s">
        <v>140</v>
      </c>
      <c r="E133" s="140" t="s">
        <v>141</v>
      </c>
      <c r="F133" s="141" t="s">
        <v>142</v>
      </c>
      <c r="G133" s="142" t="s">
        <v>133</v>
      </c>
      <c r="H133" s="143">
        <v>1</v>
      </c>
      <c r="I133" s="144"/>
      <c r="J133" s="145">
        <f t="shared" si="0"/>
        <v>0</v>
      </c>
      <c r="K133" s="146"/>
      <c r="L133" s="147"/>
      <c r="M133" s="148" t="s">
        <v>1</v>
      </c>
      <c r="N133" s="149" t="s">
        <v>39</v>
      </c>
      <c r="P133" s="135">
        <f t="shared" si="1"/>
        <v>0</v>
      </c>
      <c r="Q133" s="135">
        <v>6.2E-4</v>
      </c>
      <c r="R133" s="135">
        <f t="shared" si="2"/>
        <v>6.2E-4</v>
      </c>
      <c r="S133" s="135">
        <v>0</v>
      </c>
      <c r="T133" s="136">
        <f t="shared" si="3"/>
        <v>0</v>
      </c>
      <c r="AR133" s="137" t="s">
        <v>143</v>
      </c>
      <c r="AT133" s="137" t="s">
        <v>140</v>
      </c>
      <c r="AU133" s="137" t="s">
        <v>84</v>
      </c>
      <c r="AY133" s="13" t="s">
        <v>118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82</v>
      </c>
      <c r="BK133" s="138">
        <f t="shared" si="9"/>
        <v>0</v>
      </c>
      <c r="BL133" s="13" t="s">
        <v>125</v>
      </c>
      <c r="BM133" s="137" t="s">
        <v>144</v>
      </c>
    </row>
    <row r="134" spans="2:65" s="1" customFormat="1" ht="16.5" customHeight="1">
      <c r="B134" s="28"/>
      <c r="C134" s="139" t="s">
        <v>145</v>
      </c>
      <c r="D134" s="139" t="s">
        <v>140</v>
      </c>
      <c r="E134" s="140" t="s">
        <v>146</v>
      </c>
      <c r="F134" s="141" t="s">
        <v>147</v>
      </c>
      <c r="G134" s="142" t="s">
        <v>133</v>
      </c>
      <c r="H134" s="143">
        <v>1</v>
      </c>
      <c r="I134" s="144"/>
      <c r="J134" s="145">
        <f t="shared" si="0"/>
        <v>0</v>
      </c>
      <c r="K134" s="146"/>
      <c r="L134" s="147"/>
      <c r="M134" s="148" t="s">
        <v>1</v>
      </c>
      <c r="N134" s="149" t="s">
        <v>39</v>
      </c>
      <c r="P134" s="135">
        <f t="shared" si="1"/>
        <v>0</v>
      </c>
      <c r="Q134" s="135">
        <v>8.5999999999999998E-4</v>
      </c>
      <c r="R134" s="135">
        <f t="shared" si="2"/>
        <v>8.5999999999999998E-4</v>
      </c>
      <c r="S134" s="135">
        <v>0</v>
      </c>
      <c r="T134" s="136">
        <f t="shared" si="3"/>
        <v>0</v>
      </c>
      <c r="AR134" s="137" t="s">
        <v>143</v>
      </c>
      <c r="AT134" s="137" t="s">
        <v>140</v>
      </c>
      <c r="AU134" s="137" t="s">
        <v>84</v>
      </c>
      <c r="AY134" s="13" t="s">
        <v>118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82</v>
      </c>
      <c r="BK134" s="138">
        <f t="shared" si="9"/>
        <v>0</v>
      </c>
      <c r="BL134" s="13" t="s">
        <v>125</v>
      </c>
      <c r="BM134" s="137" t="s">
        <v>148</v>
      </c>
    </row>
    <row r="135" spans="2:65" s="1" customFormat="1" ht="16.5" customHeight="1">
      <c r="B135" s="28"/>
      <c r="C135" s="125" t="s">
        <v>149</v>
      </c>
      <c r="D135" s="125" t="s">
        <v>121</v>
      </c>
      <c r="E135" s="126" t="s">
        <v>150</v>
      </c>
      <c r="F135" s="127" t="s">
        <v>151</v>
      </c>
      <c r="G135" s="128" t="s">
        <v>124</v>
      </c>
      <c r="H135" s="129">
        <v>3.5</v>
      </c>
      <c r="I135" s="130"/>
      <c r="J135" s="131">
        <f t="shared" si="0"/>
        <v>0</v>
      </c>
      <c r="K135" s="132"/>
      <c r="L135" s="28"/>
      <c r="M135" s="133" t="s">
        <v>1</v>
      </c>
      <c r="N135" s="134" t="s">
        <v>39</v>
      </c>
      <c r="P135" s="135">
        <f t="shared" si="1"/>
        <v>0</v>
      </c>
      <c r="Q135" s="135">
        <v>7.6000000000000004E-4</v>
      </c>
      <c r="R135" s="135">
        <f t="shared" si="2"/>
        <v>2.66E-3</v>
      </c>
      <c r="S135" s="135">
        <v>0</v>
      </c>
      <c r="T135" s="136">
        <f t="shared" si="3"/>
        <v>0</v>
      </c>
      <c r="AR135" s="137" t="s">
        <v>125</v>
      </c>
      <c r="AT135" s="137" t="s">
        <v>121</v>
      </c>
      <c r="AU135" s="137" t="s">
        <v>84</v>
      </c>
      <c r="AY135" s="13" t="s">
        <v>118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82</v>
      </c>
      <c r="BK135" s="138">
        <f t="shared" si="9"/>
        <v>0</v>
      </c>
      <c r="BL135" s="13" t="s">
        <v>125</v>
      </c>
      <c r="BM135" s="137" t="s">
        <v>152</v>
      </c>
    </row>
    <row r="136" spans="2:65" s="1" customFormat="1" ht="16.5" customHeight="1">
      <c r="B136" s="28"/>
      <c r="C136" s="125" t="s">
        <v>153</v>
      </c>
      <c r="D136" s="125" t="s">
        <v>121</v>
      </c>
      <c r="E136" s="126" t="s">
        <v>154</v>
      </c>
      <c r="F136" s="127" t="s">
        <v>155</v>
      </c>
      <c r="G136" s="128" t="s">
        <v>124</v>
      </c>
      <c r="H136" s="129">
        <v>3.3</v>
      </c>
      <c r="I136" s="130"/>
      <c r="J136" s="131">
        <f t="shared" si="0"/>
        <v>0</v>
      </c>
      <c r="K136" s="132"/>
      <c r="L136" s="28"/>
      <c r="M136" s="133" t="s">
        <v>1</v>
      </c>
      <c r="N136" s="134" t="s">
        <v>39</v>
      </c>
      <c r="P136" s="135">
        <f t="shared" si="1"/>
        <v>0</v>
      </c>
      <c r="Q136" s="135">
        <v>1.3699999999999999E-3</v>
      </c>
      <c r="R136" s="135">
        <f t="shared" si="2"/>
        <v>4.5209999999999998E-3</v>
      </c>
      <c r="S136" s="135">
        <v>0</v>
      </c>
      <c r="T136" s="136">
        <f t="shared" si="3"/>
        <v>0</v>
      </c>
      <c r="AR136" s="137" t="s">
        <v>125</v>
      </c>
      <c r="AT136" s="137" t="s">
        <v>121</v>
      </c>
      <c r="AU136" s="137" t="s">
        <v>84</v>
      </c>
      <c r="AY136" s="13" t="s">
        <v>118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82</v>
      </c>
      <c r="BK136" s="138">
        <f t="shared" si="9"/>
        <v>0</v>
      </c>
      <c r="BL136" s="13" t="s">
        <v>125</v>
      </c>
      <c r="BM136" s="137" t="s">
        <v>156</v>
      </c>
    </row>
    <row r="137" spans="2:65" s="1" customFormat="1" ht="16.5" customHeight="1">
      <c r="B137" s="28"/>
      <c r="C137" s="125" t="s">
        <v>157</v>
      </c>
      <c r="D137" s="125" t="s">
        <v>121</v>
      </c>
      <c r="E137" s="126" t="s">
        <v>158</v>
      </c>
      <c r="F137" s="127" t="s">
        <v>159</v>
      </c>
      <c r="G137" s="128" t="s">
        <v>124</v>
      </c>
      <c r="H137" s="129">
        <v>5.5</v>
      </c>
      <c r="I137" s="130"/>
      <c r="J137" s="131">
        <f t="shared" si="0"/>
        <v>0</v>
      </c>
      <c r="K137" s="132"/>
      <c r="L137" s="28"/>
      <c r="M137" s="133" t="s">
        <v>1</v>
      </c>
      <c r="N137" s="134" t="s">
        <v>39</v>
      </c>
      <c r="P137" s="135">
        <f t="shared" si="1"/>
        <v>0</v>
      </c>
      <c r="Q137" s="135">
        <v>6.3000000000000003E-4</v>
      </c>
      <c r="R137" s="135">
        <f t="shared" si="2"/>
        <v>3.4650000000000002E-3</v>
      </c>
      <c r="S137" s="135">
        <v>0</v>
      </c>
      <c r="T137" s="136">
        <f t="shared" si="3"/>
        <v>0</v>
      </c>
      <c r="AR137" s="137" t="s">
        <v>125</v>
      </c>
      <c r="AT137" s="137" t="s">
        <v>121</v>
      </c>
      <c r="AU137" s="137" t="s">
        <v>84</v>
      </c>
      <c r="AY137" s="13" t="s">
        <v>118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82</v>
      </c>
      <c r="BK137" s="138">
        <f t="shared" si="9"/>
        <v>0</v>
      </c>
      <c r="BL137" s="13" t="s">
        <v>125</v>
      </c>
      <c r="BM137" s="137" t="s">
        <v>160</v>
      </c>
    </row>
    <row r="138" spans="2:65" s="1" customFormat="1" ht="16.5" customHeight="1">
      <c r="B138" s="28"/>
      <c r="C138" s="125" t="s">
        <v>161</v>
      </c>
      <c r="D138" s="125" t="s">
        <v>121</v>
      </c>
      <c r="E138" s="126" t="s">
        <v>162</v>
      </c>
      <c r="F138" s="127" t="s">
        <v>163</v>
      </c>
      <c r="G138" s="128" t="s">
        <v>124</v>
      </c>
      <c r="H138" s="129">
        <v>6.3</v>
      </c>
      <c r="I138" s="130"/>
      <c r="J138" s="131">
        <f t="shared" si="0"/>
        <v>0</v>
      </c>
      <c r="K138" s="132"/>
      <c r="L138" s="28"/>
      <c r="M138" s="133" t="s">
        <v>1</v>
      </c>
      <c r="N138" s="134" t="s">
        <v>39</v>
      </c>
      <c r="P138" s="135">
        <f t="shared" si="1"/>
        <v>0</v>
      </c>
      <c r="Q138" s="135">
        <v>1.2999999999999999E-3</v>
      </c>
      <c r="R138" s="135">
        <f t="shared" si="2"/>
        <v>8.1899999999999994E-3</v>
      </c>
      <c r="S138" s="135">
        <v>0</v>
      </c>
      <c r="T138" s="136">
        <f t="shared" si="3"/>
        <v>0</v>
      </c>
      <c r="AR138" s="137" t="s">
        <v>125</v>
      </c>
      <c r="AT138" s="137" t="s">
        <v>121</v>
      </c>
      <c r="AU138" s="137" t="s">
        <v>84</v>
      </c>
      <c r="AY138" s="13" t="s">
        <v>118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82</v>
      </c>
      <c r="BK138" s="138">
        <f t="shared" si="9"/>
        <v>0</v>
      </c>
      <c r="BL138" s="13" t="s">
        <v>125</v>
      </c>
      <c r="BM138" s="137" t="s">
        <v>164</v>
      </c>
    </row>
    <row r="139" spans="2:65" s="1" customFormat="1" ht="16.5" customHeight="1">
      <c r="B139" s="28"/>
      <c r="C139" s="125" t="s">
        <v>165</v>
      </c>
      <c r="D139" s="125" t="s">
        <v>121</v>
      </c>
      <c r="E139" s="126" t="s">
        <v>166</v>
      </c>
      <c r="F139" s="127" t="s">
        <v>167</v>
      </c>
      <c r="G139" s="128" t="s">
        <v>124</v>
      </c>
      <c r="H139" s="129">
        <v>3.5</v>
      </c>
      <c r="I139" s="130"/>
      <c r="J139" s="131">
        <f t="shared" si="0"/>
        <v>0</v>
      </c>
      <c r="K139" s="132"/>
      <c r="L139" s="28"/>
      <c r="M139" s="133" t="s">
        <v>1</v>
      </c>
      <c r="N139" s="134" t="s">
        <v>39</v>
      </c>
      <c r="P139" s="135">
        <f t="shared" si="1"/>
        <v>0</v>
      </c>
      <c r="Q139" s="135">
        <v>4.2999999999999999E-4</v>
      </c>
      <c r="R139" s="135">
        <f t="shared" si="2"/>
        <v>1.505E-3</v>
      </c>
      <c r="S139" s="135">
        <v>0</v>
      </c>
      <c r="T139" s="136">
        <f t="shared" si="3"/>
        <v>0</v>
      </c>
      <c r="AR139" s="137" t="s">
        <v>125</v>
      </c>
      <c r="AT139" s="137" t="s">
        <v>121</v>
      </c>
      <c r="AU139" s="137" t="s">
        <v>84</v>
      </c>
      <c r="AY139" s="13" t="s">
        <v>118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82</v>
      </c>
      <c r="BK139" s="138">
        <f t="shared" si="9"/>
        <v>0</v>
      </c>
      <c r="BL139" s="13" t="s">
        <v>125</v>
      </c>
      <c r="BM139" s="137" t="s">
        <v>168</v>
      </c>
    </row>
    <row r="140" spans="2:65" s="1" customFormat="1" ht="16.5" customHeight="1">
      <c r="B140" s="28"/>
      <c r="C140" s="125" t="s">
        <v>8</v>
      </c>
      <c r="D140" s="125" t="s">
        <v>121</v>
      </c>
      <c r="E140" s="126" t="s">
        <v>169</v>
      </c>
      <c r="F140" s="127" t="s">
        <v>170</v>
      </c>
      <c r="G140" s="128" t="s">
        <v>124</v>
      </c>
      <c r="H140" s="129">
        <v>7.5</v>
      </c>
      <c r="I140" s="130"/>
      <c r="J140" s="131">
        <f t="shared" si="0"/>
        <v>0</v>
      </c>
      <c r="K140" s="132"/>
      <c r="L140" s="28"/>
      <c r="M140" s="133" t="s">
        <v>1</v>
      </c>
      <c r="N140" s="134" t="s">
        <v>39</v>
      </c>
      <c r="P140" s="135">
        <f t="shared" si="1"/>
        <v>0</v>
      </c>
      <c r="Q140" s="135">
        <v>5.0000000000000001E-4</v>
      </c>
      <c r="R140" s="135">
        <f t="shared" si="2"/>
        <v>3.7499999999999999E-3</v>
      </c>
      <c r="S140" s="135">
        <v>0</v>
      </c>
      <c r="T140" s="136">
        <f t="shared" si="3"/>
        <v>0</v>
      </c>
      <c r="AR140" s="137" t="s">
        <v>125</v>
      </c>
      <c r="AT140" s="137" t="s">
        <v>121</v>
      </c>
      <c r="AU140" s="137" t="s">
        <v>84</v>
      </c>
      <c r="AY140" s="13" t="s">
        <v>118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82</v>
      </c>
      <c r="BK140" s="138">
        <f t="shared" si="9"/>
        <v>0</v>
      </c>
      <c r="BL140" s="13" t="s">
        <v>125</v>
      </c>
      <c r="BM140" s="137" t="s">
        <v>171</v>
      </c>
    </row>
    <row r="141" spans="2:65" s="1" customFormat="1" ht="16.5" customHeight="1">
      <c r="B141" s="28"/>
      <c r="C141" s="125" t="s">
        <v>172</v>
      </c>
      <c r="D141" s="125" t="s">
        <v>121</v>
      </c>
      <c r="E141" s="126" t="s">
        <v>173</v>
      </c>
      <c r="F141" s="127" t="s">
        <v>174</v>
      </c>
      <c r="G141" s="128" t="s">
        <v>124</v>
      </c>
      <c r="H141" s="129">
        <v>2.7</v>
      </c>
      <c r="I141" s="130"/>
      <c r="J141" s="131">
        <f t="shared" si="0"/>
        <v>0</v>
      </c>
      <c r="K141" s="132"/>
      <c r="L141" s="28"/>
      <c r="M141" s="133" t="s">
        <v>1</v>
      </c>
      <c r="N141" s="134" t="s">
        <v>39</v>
      </c>
      <c r="P141" s="135">
        <f t="shared" si="1"/>
        <v>0</v>
      </c>
      <c r="Q141" s="135">
        <v>1.5299999999999999E-3</v>
      </c>
      <c r="R141" s="135">
        <f t="shared" si="2"/>
        <v>4.1310000000000001E-3</v>
      </c>
      <c r="S141" s="135">
        <v>0</v>
      </c>
      <c r="T141" s="136">
        <f t="shared" si="3"/>
        <v>0</v>
      </c>
      <c r="AR141" s="137" t="s">
        <v>125</v>
      </c>
      <c r="AT141" s="137" t="s">
        <v>121</v>
      </c>
      <c r="AU141" s="137" t="s">
        <v>84</v>
      </c>
      <c r="AY141" s="13" t="s">
        <v>118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82</v>
      </c>
      <c r="BK141" s="138">
        <f t="shared" si="9"/>
        <v>0</v>
      </c>
      <c r="BL141" s="13" t="s">
        <v>125</v>
      </c>
      <c r="BM141" s="137" t="s">
        <v>175</v>
      </c>
    </row>
    <row r="142" spans="2:65" s="1" customFormat="1" ht="16.5" customHeight="1">
      <c r="B142" s="28"/>
      <c r="C142" s="125" t="s">
        <v>176</v>
      </c>
      <c r="D142" s="125" t="s">
        <v>121</v>
      </c>
      <c r="E142" s="126" t="s">
        <v>177</v>
      </c>
      <c r="F142" s="127" t="s">
        <v>178</v>
      </c>
      <c r="G142" s="128" t="s">
        <v>124</v>
      </c>
      <c r="H142" s="129">
        <v>4.5</v>
      </c>
      <c r="I142" s="130"/>
      <c r="J142" s="131">
        <f t="shared" si="0"/>
        <v>0</v>
      </c>
      <c r="K142" s="132"/>
      <c r="L142" s="28"/>
      <c r="M142" s="133" t="s">
        <v>1</v>
      </c>
      <c r="N142" s="134" t="s">
        <v>39</v>
      </c>
      <c r="P142" s="135">
        <f t="shared" si="1"/>
        <v>0</v>
      </c>
      <c r="Q142" s="135">
        <v>1.1900000000000001E-3</v>
      </c>
      <c r="R142" s="135">
        <f t="shared" si="2"/>
        <v>5.3550000000000004E-3</v>
      </c>
      <c r="S142" s="135">
        <v>0</v>
      </c>
      <c r="T142" s="136">
        <f t="shared" si="3"/>
        <v>0</v>
      </c>
      <c r="AR142" s="137" t="s">
        <v>125</v>
      </c>
      <c r="AT142" s="137" t="s">
        <v>121</v>
      </c>
      <c r="AU142" s="137" t="s">
        <v>84</v>
      </c>
      <c r="AY142" s="13" t="s">
        <v>118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82</v>
      </c>
      <c r="BK142" s="138">
        <f t="shared" si="9"/>
        <v>0</v>
      </c>
      <c r="BL142" s="13" t="s">
        <v>125</v>
      </c>
      <c r="BM142" s="137" t="s">
        <v>179</v>
      </c>
    </row>
    <row r="143" spans="2:65" s="1" customFormat="1" ht="16.5" customHeight="1">
      <c r="B143" s="28"/>
      <c r="C143" s="139" t="s">
        <v>180</v>
      </c>
      <c r="D143" s="139" t="s">
        <v>140</v>
      </c>
      <c r="E143" s="140" t="s">
        <v>181</v>
      </c>
      <c r="F143" s="141" t="s">
        <v>182</v>
      </c>
      <c r="G143" s="142" t="s">
        <v>133</v>
      </c>
      <c r="H143" s="143">
        <v>6</v>
      </c>
      <c r="I143" s="144"/>
      <c r="J143" s="145">
        <f t="shared" si="0"/>
        <v>0</v>
      </c>
      <c r="K143" s="146"/>
      <c r="L143" s="147"/>
      <c r="M143" s="148" t="s">
        <v>1</v>
      </c>
      <c r="N143" s="149" t="s">
        <v>39</v>
      </c>
      <c r="P143" s="135">
        <f t="shared" si="1"/>
        <v>0</v>
      </c>
      <c r="Q143" s="135">
        <v>8.0000000000000007E-5</v>
      </c>
      <c r="R143" s="135">
        <f t="shared" si="2"/>
        <v>4.8000000000000007E-4</v>
      </c>
      <c r="S143" s="135">
        <v>0</v>
      </c>
      <c r="T143" s="136">
        <f t="shared" si="3"/>
        <v>0</v>
      </c>
      <c r="AR143" s="137" t="s">
        <v>143</v>
      </c>
      <c r="AT143" s="137" t="s">
        <v>140</v>
      </c>
      <c r="AU143" s="137" t="s">
        <v>84</v>
      </c>
      <c r="AY143" s="13" t="s">
        <v>118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3" t="s">
        <v>82</v>
      </c>
      <c r="BK143" s="138">
        <f t="shared" si="9"/>
        <v>0</v>
      </c>
      <c r="BL143" s="13" t="s">
        <v>125</v>
      </c>
      <c r="BM143" s="137" t="s">
        <v>183</v>
      </c>
    </row>
    <row r="144" spans="2:65" s="1" customFormat="1" ht="16.5" customHeight="1">
      <c r="B144" s="28"/>
      <c r="C144" s="139" t="s">
        <v>125</v>
      </c>
      <c r="D144" s="139" t="s">
        <v>140</v>
      </c>
      <c r="E144" s="140" t="s">
        <v>184</v>
      </c>
      <c r="F144" s="141" t="s">
        <v>185</v>
      </c>
      <c r="G144" s="142" t="s">
        <v>133</v>
      </c>
      <c r="H144" s="143">
        <v>3</v>
      </c>
      <c r="I144" s="144"/>
      <c r="J144" s="145">
        <f t="shared" si="0"/>
        <v>0</v>
      </c>
      <c r="K144" s="146"/>
      <c r="L144" s="147"/>
      <c r="M144" s="148" t="s">
        <v>1</v>
      </c>
      <c r="N144" s="149" t="s">
        <v>39</v>
      </c>
      <c r="P144" s="135">
        <f t="shared" si="1"/>
        <v>0</v>
      </c>
      <c r="Q144" s="135">
        <v>1.2E-4</v>
      </c>
      <c r="R144" s="135">
        <f t="shared" si="2"/>
        <v>3.6000000000000002E-4</v>
      </c>
      <c r="S144" s="135">
        <v>0</v>
      </c>
      <c r="T144" s="136">
        <f t="shared" si="3"/>
        <v>0</v>
      </c>
      <c r="AR144" s="137" t="s">
        <v>143</v>
      </c>
      <c r="AT144" s="137" t="s">
        <v>140</v>
      </c>
      <c r="AU144" s="137" t="s">
        <v>84</v>
      </c>
      <c r="AY144" s="13" t="s">
        <v>118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3" t="s">
        <v>82</v>
      </c>
      <c r="BK144" s="138">
        <f t="shared" si="9"/>
        <v>0</v>
      </c>
      <c r="BL144" s="13" t="s">
        <v>125</v>
      </c>
      <c r="BM144" s="137" t="s">
        <v>186</v>
      </c>
    </row>
    <row r="145" spans="2:65" s="1" customFormat="1" ht="16.5" customHeight="1">
      <c r="B145" s="28"/>
      <c r="C145" s="139" t="s">
        <v>187</v>
      </c>
      <c r="D145" s="139" t="s">
        <v>140</v>
      </c>
      <c r="E145" s="140" t="s">
        <v>188</v>
      </c>
      <c r="F145" s="141" t="s">
        <v>189</v>
      </c>
      <c r="G145" s="142" t="s">
        <v>133</v>
      </c>
      <c r="H145" s="143">
        <v>1</v>
      </c>
      <c r="I145" s="144"/>
      <c r="J145" s="145">
        <f t="shared" si="0"/>
        <v>0</v>
      </c>
      <c r="K145" s="146"/>
      <c r="L145" s="147"/>
      <c r="M145" s="148" t="s">
        <v>1</v>
      </c>
      <c r="N145" s="149" t="s">
        <v>39</v>
      </c>
      <c r="P145" s="135">
        <f t="shared" si="1"/>
        <v>0</v>
      </c>
      <c r="Q145" s="135">
        <v>2.5999999999999998E-4</v>
      </c>
      <c r="R145" s="135">
        <f t="shared" si="2"/>
        <v>2.5999999999999998E-4</v>
      </c>
      <c r="S145" s="135">
        <v>0</v>
      </c>
      <c r="T145" s="136">
        <f t="shared" si="3"/>
        <v>0</v>
      </c>
      <c r="AR145" s="137" t="s">
        <v>143</v>
      </c>
      <c r="AT145" s="137" t="s">
        <v>140</v>
      </c>
      <c r="AU145" s="137" t="s">
        <v>84</v>
      </c>
      <c r="AY145" s="13" t="s">
        <v>118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82</v>
      </c>
      <c r="BK145" s="138">
        <f t="shared" si="9"/>
        <v>0</v>
      </c>
      <c r="BL145" s="13" t="s">
        <v>125</v>
      </c>
      <c r="BM145" s="137" t="s">
        <v>190</v>
      </c>
    </row>
    <row r="146" spans="2:65" s="1" customFormat="1" ht="16.5" customHeight="1">
      <c r="B146" s="28"/>
      <c r="C146" s="139" t="s">
        <v>191</v>
      </c>
      <c r="D146" s="139" t="s">
        <v>140</v>
      </c>
      <c r="E146" s="140" t="s">
        <v>192</v>
      </c>
      <c r="F146" s="141" t="s">
        <v>193</v>
      </c>
      <c r="G146" s="142" t="s">
        <v>133</v>
      </c>
      <c r="H146" s="143">
        <v>2</v>
      </c>
      <c r="I146" s="144"/>
      <c r="J146" s="145">
        <f t="shared" si="0"/>
        <v>0</v>
      </c>
      <c r="K146" s="146"/>
      <c r="L146" s="147"/>
      <c r="M146" s="148" t="s">
        <v>1</v>
      </c>
      <c r="N146" s="149" t="s">
        <v>39</v>
      </c>
      <c r="P146" s="135">
        <f t="shared" si="1"/>
        <v>0</v>
      </c>
      <c r="Q146" s="135">
        <v>3.8000000000000002E-4</v>
      </c>
      <c r="R146" s="135">
        <f t="shared" si="2"/>
        <v>7.6000000000000004E-4</v>
      </c>
      <c r="S146" s="135">
        <v>0</v>
      </c>
      <c r="T146" s="136">
        <f t="shared" si="3"/>
        <v>0</v>
      </c>
      <c r="AR146" s="137" t="s">
        <v>143</v>
      </c>
      <c r="AT146" s="137" t="s">
        <v>140</v>
      </c>
      <c r="AU146" s="137" t="s">
        <v>84</v>
      </c>
      <c r="AY146" s="13" t="s">
        <v>118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82</v>
      </c>
      <c r="BK146" s="138">
        <f t="shared" si="9"/>
        <v>0</v>
      </c>
      <c r="BL146" s="13" t="s">
        <v>125</v>
      </c>
      <c r="BM146" s="137" t="s">
        <v>194</v>
      </c>
    </row>
    <row r="147" spans="2:65" s="1" customFormat="1" ht="16.5" customHeight="1">
      <c r="B147" s="28"/>
      <c r="C147" s="125" t="s">
        <v>195</v>
      </c>
      <c r="D147" s="125" t="s">
        <v>121</v>
      </c>
      <c r="E147" s="126" t="s">
        <v>196</v>
      </c>
      <c r="F147" s="127" t="s">
        <v>197</v>
      </c>
      <c r="G147" s="128" t="s">
        <v>133</v>
      </c>
      <c r="H147" s="129">
        <v>7</v>
      </c>
      <c r="I147" s="130"/>
      <c r="J147" s="131">
        <f t="shared" si="0"/>
        <v>0</v>
      </c>
      <c r="K147" s="132"/>
      <c r="L147" s="28"/>
      <c r="M147" s="133" t="s">
        <v>1</v>
      </c>
      <c r="N147" s="134" t="s">
        <v>39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R147" s="137" t="s">
        <v>125</v>
      </c>
      <c r="AT147" s="137" t="s">
        <v>121</v>
      </c>
      <c r="AU147" s="137" t="s">
        <v>84</v>
      </c>
      <c r="AY147" s="13" t="s">
        <v>118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3" t="s">
        <v>82</v>
      </c>
      <c r="BK147" s="138">
        <f t="shared" si="9"/>
        <v>0</v>
      </c>
      <c r="BL147" s="13" t="s">
        <v>125</v>
      </c>
      <c r="BM147" s="137" t="s">
        <v>198</v>
      </c>
    </row>
    <row r="148" spans="2:65" s="1" customFormat="1" ht="16.5" customHeight="1">
      <c r="B148" s="28"/>
      <c r="C148" s="125" t="s">
        <v>199</v>
      </c>
      <c r="D148" s="125" t="s">
        <v>121</v>
      </c>
      <c r="E148" s="126" t="s">
        <v>200</v>
      </c>
      <c r="F148" s="127" t="s">
        <v>201</v>
      </c>
      <c r="G148" s="128" t="s">
        <v>133</v>
      </c>
      <c r="H148" s="129">
        <v>4</v>
      </c>
      <c r="I148" s="130"/>
      <c r="J148" s="131">
        <f t="shared" si="0"/>
        <v>0</v>
      </c>
      <c r="K148" s="132"/>
      <c r="L148" s="28"/>
      <c r="M148" s="133" t="s">
        <v>1</v>
      </c>
      <c r="N148" s="134" t="s">
        <v>39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125</v>
      </c>
      <c r="AT148" s="137" t="s">
        <v>121</v>
      </c>
      <c r="AU148" s="137" t="s">
        <v>84</v>
      </c>
      <c r="AY148" s="13" t="s">
        <v>118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82</v>
      </c>
      <c r="BK148" s="138">
        <f t="shared" si="9"/>
        <v>0</v>
      </c>
      <c r="BL148" s="13" t="s">
        <v>125</v>
      </c>
      <c r="BM148" s="137" t="s">
        <v>202</v>
      </c>
    </row>
    <row r="149" spans="2:65" s="1" customFormat="1" ht="16.5" customHeight="1">
      <c r="B149" s="28"/>
      <c r="C149" s="125" t="s">
        <v>7</v>
      </c>
      <c r="D149" s="125" t="s">
        <v>121</v>
      </c>
      <c r="E149" s="126" t="s">
        <v>203</v>
      </c>
      <c r="F149" s="127" t="s">
        <v>204</v>
      </c>
      <c r="G149" s="128" t="s">
        <v>133</v>
      </c>
      <c r="H149" s="129">
        <v>5</v>
      </c>
      <c r="I149" s="130"/>
      <c r="J149" s="131">
        <f t="shared" si="0"/>
        <v>0</v>
      </c>
      <c r="K149" s="132"/>
      <c r="L149" s="28"/>
      <c r="M149" s="133" t="s">
        <v>1</v>
      </c>
      <c r="N149" s="134" t="s">
        <v>39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R149" s="137" t="s">
        <v>125</v>
      </c>
      <c r="AT149" s="137" t="s">
        <v>121</v>
      </c>
      <c r="AU149" s="137" t="s">
        <v>84</v>
      </c>
      <c r="AY149" s="13" t="s">
        <v>118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82</v>
      </c>
      <c r="BK149" s="138">
        <f t="shared" si="9"/>
        <v>0</v>
      </c>
      <c r="BL149" s="13" t="s">
        <v>125</v>
      </c>
      <c r="BM149" s="137" t="s">
        <v>205</v>
      </c>
    </row>
    <row r="150" spans="2:65" s="1" customFormat="1" ht="16.5" customHeight="1">
      <c r="B150" s="28"/>
      <c r="C150" s="125" t="s">
        <v>206</v>
      </c>
      <c r="D150" s="125" t="s">
        <v>121</v>
      </c>
      <c r="E150" s="126" t="s">
        <v>207</v>
      </c>
      <c r="F150" s="127" t="s">
        <v>208</v>
      </c>
      <c r="G150" s="128" t="s">
        <v>133</v>
      </c>
      <c r="H150" s="129">
        <v>1</v>
      </c>
      <c r="I150" s="130"/>
      <c r="J150" s="131">
        <f t="shared" si="0"/>
        <v>0</v>
      </c>
      <c r="K150" s="132"/>
      <c r="L150" s="28"/>
      <c r="M150" s="133" t="s">
        <v>1</v>
      </c>
      <c r="N150" s="134" t="s">
        <v>39</v>
      </c>
      <c r="P150" s="135">
        <f t="shared" si="1"/>
        <v>0</v>
      </c>
      <c r="Q150" s="135">
        <v>5.0000000000000001E-4</v>
      </c>
      <c r="R150" s="135">
        <f t="shared" si="2"/>
        <v>5.0000000000000001E-4</v>
      </c>
      <c r="S150" s="135">
        <v>0</v>
      </c>
      <c r="T150" s="136">
        <f t="shared" si="3"/>
        <v>0</v>
      </c>
      <c r="AR150" s="137" t="s">
        <v>125</v>
      </c>
      <c r="AT150" s="137" t="s">
        <v>121</v>
      </c>
      <c r="AU150" s="137" t="s">
        <v>84</v>
      </c>
      <c r="AY150" s="13" t="s">
        <v>118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82</v>
      </c>
      <c r="BK150" s="138">
        <f t="shared" si="9"/>
        <v>0</v>
      </c>
      <c r="BL150" s="13" t="s">
        <v>125</v>
      </c>
      <c r="BM150" s="137" t="s">
        <v>209</v>
      </c>
    </row>
    <row r="151" spans="2:65" s="1" customFormat="1" ht="16.5" customHeight="1">
      <c r="B151" s="28"/>
      <c r="C151" s="125" t="s">
        <v>210</v>
      </c>
      <c r="D151" s="125" t="s">
        <v>121</v>
      </c>
      <c r="E151" s="126" t="s">
        <v>211</v>
      </c>
      <c r="F151" s="127" t="s">
        <v>212</v>
      </c>
      <c r="G151" s="128" t="s">
        <v>133</v>
      </c>
      <c r="H151" s="129">
        <v>1</v>
      </c>
      <c r="I151" s="130"/>
      <c r="J151" s="131">
        <f t="shared" si="0"/>
        <v>0</v>
      </c>
      <c r="K151" s="132"/>
      <c r="L151" s="28"/>
      <c r="M151" s="133" t="s">
        <v>1</v>
      </c>
      <c r="N151" s="134" t="s">
        <v>39</v>
      </c>
      <c r="P151" s="135">
        <f t="shared" si="1"/>
        <v>0</v>
      </c>
      <c r="Q151" s="135">
        <v>1.4999999999999999E-4</v>
      </c>
      <c r="R151" s="135">
        <f t="shared" si="2"/>
        <v>1.4999999999999999E-4</v>
      </c>
      <c r="S151" s="135">
        <v>0</v>
      </c>
      <c r="T151" s="136">
        <f t="shared" si="3"/>
        <v>0</v>
      </c>
      <c r="AR151" s="137" t="s">
        <v>125</v>
      </c>
      <c r="AT151" s="137" t="s">
        <v>121</v>
      </c>
      <c r="AU151" s="137" t="s">
        <v>84</v>
      </c>
      <c r="AY151" s="13" t="s">
        <v>118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82</v>
      </c>
      <c r="BK151" s="138">
        <f t="shared" si="9"/>
        <v>0</v>
      </c>
      <c r="BL151" s="13" t="s">
        <v>125</v>
      </c>
      <c r="BM151" s="137" t="s">
        <v>213</v>
      </c>
    </row>
    <row r="152" spans="2:65" s="1" customFormat="1" ht="16.5" customHeight="1">
      <c r="B152" s="28"/>
      <c r="C152" s="125" t="s">
        <v>214</v>
      </c>
      <c r="D152" s="125" t="s">
        <v>121</v>
      </c>
      <c r="E152" s="126" t="s">
        <v>215</v>
      </c>
      <c r="F152" s="127" t="s">
        <v>216</v>
      </c>
      <c r="G152" s="128" t="s">
        <v>124</v>
      </c>
      <c r="H152" s="129">
        <v>54.8</v>
      </c>
      <c r="I152" s="130"/>
      <c r="J152" s="131">
        <f t="shared" si="0"/>
        <v>0</v>
      </c>
      <c r="K152" s="132"/>
      <c r="L152" s="28"/>
      <c r="M152" s="133" t="s">
        <v>1</v>
      </c>
      <c r="N152" s="134" t="s">
        <v>39</v>
      </c>
      <c r="P152" s="135">
        <f t="shared" si="1"/>
        <v>0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R152" s="137" t="s">
        <v>125</v>
      </c>
      <c r="AT152" s="137" t="s">
        <v>121</v>
      </c>
      <c r="AU152" s="137" t="s">
        <v>84</v>
      </c>
      <c r="AY152" s="13" t="s">
        <v>118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82</v>
      </c>
      <c r="BK152" s="138">
        <f t="shared" si="9"/>
        <v>0</v>
      </c>
      <c r="BL152" s="13" t="s">
        <v>125</v>
      </c>
      <c r="BM152" s="137" t="s">
        <v>217</v>
      </c>
    </row>
    <row r="153" spans="2:65" s="1" customFormat="1" ht="16.5" customHeight="1">
      <c r="B153" s="28"/>
      <c r="C153" s="125" t="s">
        <v>218</v>
      </c>
      <c r="D153" s="125" t="s">
        <v>121</v>
      </c>
      <c r="E153" s="126" t="s">
        <v>219</v>
      </c>
      <c r="F153" s="127" t="s">
        <v>220</v>
      </c>
      <c r="G153" s="128" t="s">
        <v>221</v>
      </c>
      <c r="H153" s="129">
        <v>6.4000000000000001E-2</v>
      </c>
      <c r="I153" s="130"/>
      <c r="J153" s="131">
        <f t="shared" si="0"/>
        <v>0</v>
      </c>
      <c r="K153" s="132"/>
      <c r="L153" s="28"/>
      <c r="M153" s="133" t="s">
        <v>1</v>
      </c>
      <c r="N153" s="134" t="s">
        <v>39</v>
      </c>
      <c r="P153" s="135">
        <f t="shared" si="1"/>
        <v>0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R153" s="137" t="s">
        <v>125</v>
      </c>
      <c r="AT153" s="137" t="s">
        <v>121</v>
      </c>
      <c r="AU153" s="137" t="s">
        <v>84</v>
      </c>
      <c r="AY153" s="13" t="s">
        <v>118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3" t="s">
        <v>82</v>
      </c>
      <c r="BK153" s="138">
        <f t="shared" si="9"/>
        <v>0</v>
      </c>
      <c r="BL153" s="13" t="s">
        <v>125</v>
      </c>
      <c r="BM153" s="137" t="s">
        <v>222</v>
      </c>
    </row>
    <row r="154" spans="2:65" s="11" customFormat="1" ht="22.9" customHeight="1">
      <c r="B154" s="113"/>
      <c r="D154" s="114" t="s">
        <v>73</v>
      </c>
      <c r="E154" s="123" t="s">
        <v>223</v>
      </c>
      <c r="F154" s="123" t="s">
        <v>224</v>
      </c>
      <c r="I154" s="116"/>
      <c r="J154" s="124">
        <f>BK154</f>
        <v>0</v>
      </c>
      <c r="L154" s="113"/>
      <c r="M154" s="118"/>
      <c r="P154" s="119">
        <f>SUM(P155:P180)</f>
        <v>0</v>
      </c>
      <c r="R154" s="119">
        <f>SUM(R155:R180)</f>
        <v>0.11377</v>
      </c>
      <c r="T154" s="120">
        <f>SUM(T155:T180)</f>
        <v>0.15336</v>
      </c>
      <c r="AR154" s="114" t="s">
        <v>84</v>
      </c>
      <c r="AT154" s="121" t="s">
        <v>73</v>
      </c>
      <c r="AU154" s="121" t="s">
        <v>82</v>
      </c>
      <c r="AY154" s="114" t="s">
        <v>118</v>
      </c>
      <c r="BK154" s="122">
        <f>SUM(BK155:BK180)</f>
        <v>0</v>
      </c>
    </row>
    <row r="155" spans="2:65" s="1" customFormat="1" ht="16.5" customHeight="1">
      <c r="B155" s="28"/>
      <c r="C155" s="125" t="s">
        <v>225</v>
      </c>
      <c r="D155" s="125" t="s">
        <v>121</v>
      </c>
      <c r="E155" s="126" t="s">
        <v>226</v>
      </c>
      <c r="F155" s="127" t="s">
        <v>227</v>
      </c>
      <c r="G155" s="128" t="s">
        <v>124</v>
      </c>
      <c r="H155" s="129">
        <v>72</v>
      </c>
      <c r="I155" s="130"/>
      <c r="J155" s="131">
        <f t="shared" ref="J155:J180" si="10">ROUND(I155*H155,2)</f>
        <v>0</v>
      </c>
      <c r="K155" s="132"/>
      <c r="L155" s="28"/>
      <c r="M155" s="133" t="s">
        <v>1</v>
      </c>
      <c r="N155" s="134" t="s">
        <v>39</v>
      </c>
      <c r="P155" s="135">
        <f t="shared" ref="P155:P180" si="11">O155*H155</f>
        <v>0</v>
      </c>
      <c r="Q155" s="135">
        <v>0</v>
      </c>
      <c r="R155" s="135">
        <f t="shared" ref="R155:R180" si="12">Q155*H155</f>
        <v>0</v>
      </c>
      <c r="S155" s="135">
        <v>2.1299999999999999E-3</v>
      </c>
      <c r="T155" s="136">
        <f t="shared" ref="T155:T180" si="13">S155*H155</f>
        <v>0.15336</v>
      </c>
      <c r="AR155" s="137" t="s">
        <v>125</v>
      </c>
      <c r="AT155" s="137" t="s">
        <v>121</v>
      </c>
      <c r="AU155" s="137" t="s">
        <v>84</v>
      </c>
      <c r="AY155" s="13" t="s">
        <v>118</v>
      </c>
      <c r="BE155" s="138">
        <f t="shared" ref="BE155:BE180" si="14">IF(N155="základní",J155,0)</f>
        <v>0</v>
      </c>
      <c r="BF155" s="138">
        <f t="shared" ref="BF155:BF180" si="15">IF(N155="snížená",J155,0)</f>
        <v>0</v>
      </c>
      <c r="BG155" s="138">
        <f t="shared" ref="BG155:BG180" si="16">IF(N155="zákl. přenesená",J155,0)</f>
        <v>0</v>
      </c>
      <c r="BH155" s="138">
        <f t="shared" ref="BH155:BH180" si="17">IF(N155="sníž. přenesená",J155,0)</f>
        <v>0</v>
      </c>
      <c r="BI155" s="138">
        <f t="shared" ref="BI155:BI180" si="18">IF(N155="nulová",J155,0)</f>
        <v>0</v>
      </c>
      <c r="BJ155" s="13" t="s">
        <v>82</v>
      </c>
      <c r="BK155" s="138">
        <f t="shared" ref="BK155:BK180" si="19">ROUND(I155*H155,2)</f>
        <v>0</v>
      </c>
      <c r="BL155" s="13" t="s">
        <v>125</v>
      </c>
      <c r="BM155" s="137" t="s">
        <v>228</v>
      </c>
    </row>
    <row r="156" spans="2:65" s="1" customFormat="1" ht="16.5" customHeight="1">
      <c r="B156" s="28"/>
      <c r="C156" s="125" t="s">
        <v>229</v>
      </c>
      <c r="D156" s="125" t="s">
        <v>121</v>
      </c>
      <c r="E156" s="126" t="s">
        <v>230</v>
      </c>
      <c r="F156" s="127" t="s">
        <v>231</v>
      </c>
      <c r="G156" s="128" t="s">
        <v>133</v>
      </c>
      <c r="H156" s="129">
        <v>1</v>
      </c>
      <c r="I156" s="130"/>
      <c r="J156" s="131">
        <f t="shared" si="10"/>
        <v>0</v>
      </c>
      <c r="K156" s="132"/>
      <c r="L156" s="28"/>
      <c r="M156" s="133" t="s">
        <v>1</v>
      </c>
      <c r="N156" s="134" t="s">
        <v>39</v>
      </c>
      <c r="P156" s="135">
        <f t="shared" si="11"/>
        <v>0</v>
      </c>
      <c r="Q156" s="135">
        <v>4.2999999999999999E-4</v>
      </c>
      <c r="R156" s="135">
        <f t="shared" si="12"/>
        <v>4.2999999999999999E-4</v>
      </c>
      <c r="S156" s="135">
        <v>0</v>
      </c>
      <c r="T156" s="136">
        <f t="shared" si="13"/>
        <v>0</v>
      </c>
      <c r="AR156" s="137" t="s">
        <v>125</v>
      </c>
      <c r="AT156" s="137" t="s">
        <v>121</v>
      </c>
      <c r="AU156" s="137" t="s">
        <v>84</v>
      </c>
      <c r="AY156" s="13" t="s">
        <v>118</v>
      </c>
      <c r="BE156" s="138">
        <f t="shared" si="14"/>
        <v>0</v>
      </c>
      <c r="BF156" s="138">
        <f t="shared" si="15"/>
        <v>0</v>
      </c>
      <c r="BG156" s="138">
        <f t="shared" si="16"/>
        <v>0</v>
      </c>
      <c r="BH156" s="138">
        <f t="shared" si="17"/>
        <v>0</v>
      </c>
      <c r="BI156" s="138">
        <f t="shared" si="18"/>
        <v>0</v>
      </c>
      <c r="BJ156" s="13" t="s">
        <v>82</v>
      </c>
      <c r="BK156" s="138">
        <f t="shared" si="19"/>
        <v>0</v>
      </c>
      <c r="BL156" s="13" t="s">
        <v>125</v>
      </c>
      <c r="BM156" s="137" t="s">
        <v>232</v>
      </c>
    </row>
    <row r="157" spans="2:65" s="1" customFormat="1" ht="16.5" customHeight="1">
      <c r="B157" s="28"/>
      <c r="C157" s="125" t="s">
        <v>233</v>
      </c>
      <c r="D157" s="125" t="s">
        <v>121</v>
      </c>
      <c r="E157" s="126" t="s">
        <v>234</v>
      </c>
      <c r="F157" s="127" t="s">
        <v>235</v>
      </c>
      <c r="G157" s="128" t="s">
        <v>124</v>
      </c>
      <c r="H157" s="129">
        <v>18</v>
      </c>
      <c r="I157" s="130"/>
      <c r="J157" s="131">
        <f t="shared" si="10"/>
        <v>0</v>
      </c>
      <c r="K157" s="132"/>
      <c r="L157" s="28"/>
      <c r="M157" s="133" t="s">
        <v>1</v>
      </c>
      <c r="N157" s="134" t="s">
        <v>39</v>
      </c>
      <c r="P157" s="135">
        <f t="shared" si="11"/>
        <v>0</v>
      </c>
      <c r="Q157" s="135">
        <v>8.5999999999999998E-4</v>
      </c>
      <c r="R157" s="135">
        <f t="shared" si="12"/>
        <v>1.5479999999999999E-2</v>
      </c>
      <c r="S157" s="135">
        <v>0</v>
      </c>
      <c r="T157" s="136">
        <f t="shared" si="13"/>
        <v>0</v>
      </c>
      <c r="AR157" s="137" t="s">
        <v>125</v>
      </c>
      <c r="AT157" s="137" t="s">
        <v>121</v>
      </c>
      <c r="AU157" s="137" t="s">
        <v>84</v>
      </c>
      <c r="AY157" s="13" t="s">
        <v>118</v>
      </c>
      <c r="BE157" s="138">
        <f t="shared" si="14"/>
        <v>0</v>
      </c>
      <c r="BF157" s="138">
        <f t="shared" si="15"/>
        <v>0</v>
      </c>
      <c r="BG157" s="138">
        <f t="shared" si="16"/>
        <v>0</v>
      </c>
      <c r="BH157" s="138">
        <f t="shared" si="17"/>
        <v>0</v>
      </c>
      <c r="BI157" s="138">
        <f t="shared" si="18"/>
        <v>0</v>
      </c>
      <c r="BJ157" s="13" t="s">
        <v>82</v>
      </c>
      <c r="BK157" s="138">
        <f t="shared" si="19"/>
        <v>0</v>
      </c>
      <c r="BL157" s="13" t="s">
        <v>125</v>
      </c>
      <c r="BM157" s="137" t="s">
        <v>236</v>
      </c>
    </row>
    <row r="158" spans="2:65" s="1" customFormat="1" ht="16.5" customHeight="1">
      <c r="B158" s="28"/>
      <c r="C158" s="125" t="s">
        <v>237</v>
      </c>
      <c r="D158" s="125" t="s">
        <v>121</v>
      </c>
      <c r="E158" s="126" t="s">
        <v>238</v>
      </c>
      <c r="F158" s="127" t="s">
        <v>239</v>
      </c>
      <c r="G158" s="128" t="s">
        <v>124</v>
      </c>
      <c r="H158" s="129">
        <v>26</v>
      </c>
      <c r="I158" s="130"/>
      <c r="J158" s="131">
        <f t="shared" si="10"/>
        <v>0</v>
      </c>
      <c r="K158" s="132"/>
      <c r="L158" s="28"/>
      <c r="M158" s="133" t="s">
        <v>1</v>
      </c>
      <c r="N158" s="134" t="s">
        <v>39</v>
      </c>
      <c r="P158" s="135">
        <f t="shared" si="11"/>
        <v>0</v>
      </c>
      <c r="Q158" s="135">
        <v>1.2999999999999999E-3</v>
      </c>
      <c r="R158" s="135">
        <f t="shared" si="12"/>
        <v>3.3799999999999997E-2</v>
      </c>
      <c r="S158" s="135">
        <v>0</v>
      </c>
      <c r="T158" s="136">
        <f t="shared" si="13"/>
        <v>0</v>
      </c>
      <c r="AR158" s="137" t="s">
        <v>125</v>
      </c>
      <c r="AT158" s="137" t="s">
        <v>121</v>
      </c>
      <c r="AU158" s="137" t="s">
        <v>84</v>
      </c>
      <c r="AY158" s="13" t="s">
        <v>118</v>
      </c>
      <c r="BE158" s="138">
        <f t="shared" si="14"/>
        <v>0</v>
      </c>
      <c r="BF158" s="138">
        <f t="shared" si="15"/>
        <v>0</v>
      </c>
      <c r="BG158" s="138">
        <f t="shared" si="16"/>
        <v>0</v>
      </c>
      <c r="BH158" s="138">
        <f t="shared" si="17"/>
        <v>0</v>
      </c>
      <c r="BI158" s="138">
        <f t="shared" si="18"/>
        <v>0</v>
      </c>
      <c r="BJ158" s="13" t="s">
        <v>82</v>
      </c>
      <c r="BK158" s="138">
        <f t="shared" si="19"/>
        <v>0</v>
      </c>
      <c r="BL158" s="13" t="s">
        <v>125</v>
      </c>
      <c r="BM158" s="137" t="s">
        <v>240</v>
      </c>
    </row>
    <row r="159" spans="2:65" s="1" customFormat="1" ht="16.5" customHeight="1">
      <c r="B159" s="28"/>
      <c r="C159" s="125" t="s">
        <v>241</v>
      </c>
      <c r="D159" s="125" t="s">
        <v>121</v>
      </c>
      <c r="E159" s="126" t="s">
        <v>242</v>
      </c>
      <c r="F159" s="127" t="s">
        <v>243</v>
      </c>
      <c r="G159" s="128" t="s">
        <v>124</v>
      </c>
      <c r="H159" s="129">
        <v>24</v>
      </c>
      <c r="I159" s="130"/>
      <c r="J159" s="131">
        <f t="shared" si="10"/>
        <v>0</v>
      </c>
      <c r="K159" s="132"/>
      <c r="L159" s="28"/>
      <c r="M159" s="133" t="s">
        <v>1</v>
      </c>
      <c r="N159" s="134" t="s">
        <v>39</v>
      </c>
      <c r="P159" s="135">
        <f t="shared" si="11"/>
        <v>0</v>
      </c>
      <c r="Q159" s="135">
        <v>1.4499999999999999E-3</v>
      </c>
      <c r="R159" s="135">
        <f t="shared" si="12"/>
        <v>3.4799999999999998E-2</v>
      </c>
      <c r="S159" s="135">
        <v>0</v>
      </c>
      <c r="T159" s="136">
        <f t="shared" si="13"/>
        <v>0</v>
      </c>
      <c r="AR159" s="137" t="s">
        <v>125</v>
      </c>
      <c r="AT159" s="137" t="s">
        <v>121</v>
      </c>
      <c r="AU159" s="137" t="s">
        <v>84</v>
      </c>
      <c r="AY159" s="13" t="s">
        <v>118</v>
      </c>
      <c r="BE159" s="138">
        <f t="shared" si="14"/>
        <v>0</v>
      </c>
      <c r="BF159" s="138">
        <f t="shared" si="15"/>
        <v>0</v>
      </c>
      <c r="BG159" s="138">
        <f t="shared" si="16"/>
        <v>0</v>
      </c>
      <c r="BH159" s="138">
        <f t="shared" si="17"/>
        <v>0</v>
      </c>
      <c r="BI159" s="138">
        <f t="shared" si="18"/>
        <v>0</v>
      </c>
      <c r="BJ159" s="13" t="s">
        <v>82</v>
      </c>
      <c r="BK159" s="138">
        <f t="shared" si="19"/>
        <v>0</v>
      </c>
      <c r="BL159" s="13" t="s">
        <v>125</v>
      </c>
      <c r="BM159" s="137" t="s">
        <v>244</v>
      </c>
    </row>
    <row r="160" spans="2:65" s="1" customFormat="1" ht="16.5" customHeight="1">
      <c r="B160" s="28"/>
      <c r="C160" s="125" t="s">
        <v>245</v>
      </c>
      <c r="D160" s="125" t="s">
        <v>121</v>
      </c>
      <c r="E160" s="126" t="s">
        <v>246</v>
      </c>
      <c r="F160" s="127" t="s">
        <v>247</v>
      </c>
      <c r="G160" s="128" t="s">
        <v>133</v>
      </c>
      <c r="H160" s="129">
        <v>2</v>
      </c>
      <c r="I160" s="130"/>
      <c r="J160" s="131">
        <f t="shared" si="10"/>
        <v>0</v>
      </c>
      <c r="K160" s="132"/>
      <c r="L160" s="28"/>
      <c r="M160" s="133" t="s">
        <v>1</v>
      </c>
      <c r="N160" s="134" t="s">
        <v>39</v>
      </c>
      <c r="P160" s="135">
        <f t="shared" si="11"/>
        <v>0</v>
      </c>
      <c r="Q160" s="135">
        <v>6.9999999999999999E-4</v>
      </c>
      <c r="R160" s="135">
        <f t="shared" si="12"/>
        <v>1.4E-3</v>
      </c>
      <c r="S160" s="135">
        <v>0</v>
      </c>
      <c r="T160" s="136">
        <f t="shared" si="13"/>
        <v>0</v>
      </c>
      <c r="AR160" s="137" t="s">
        <v>125</v>
      </c>
      <c r="AT160" s="137" t="s">
        <v>121</v>
      </c>
      <c r="AU160" s="137" t="s">
        <v>84</v>
      </c>
      <c r="AY160" s="13" t="s">
        <v>118</v>
      </c>
      <c r="BE160" s="138">
        <f t="shared" si="14"/>
        <v>0</v>
      </c>
      <c r="BF160" s="138">
        <f t="shared" si="15"/>
        <v>0</v>
      </c>
      <c r="BG160" s="138">
        <f t="shared" si="16"/>
        <v>0</v>
      </c>
      <c r="BH160" s="138">
        <f t="shared" si="17"/>
        <v>0</v>
      </c>
      <c r="BI160" s="138">
        <f t="shared" si="18"/>
        <v>0</v>
      </c>
      <c r="BJ160" s="13" t="s">
        <v>82</v>
      </c>
      <c r="BK160" s="138">
        <f t="shared" si="19"/>
        <v>0</v>
      </c>
      <c r="BL160" s="13" t="s">
        <v>125</v>
      </c>
      <c r="BM160" s="137" t="s">
        <v>248</v>
      </c>
    </row>
    <row r="161" spans="2:65" s="1" customFormat="1" ht="16.5" customHeight="1">
      <c r="B161" s="28"/>
      <c r="C161" s="125" t="s">
        <v>143</v>
      </c>
      <c r="D161" s="125" t="s">
        <v>121</v>
      </c>
      <c r="E161" s="126" t="s">
        <v>249</v>
      </c>
      <c r="F161" s="127" t="s">
        <v>250</v>
      </c>
      <c r="G161" s="128" t="s">
        <v>133</v>
      </c>
      <c r="H161" s="129">
        <v>3</v>
      </c>
      <c r="I161" s="130"/>
      <c r="J161" s="131">
        <f t="shared" si="10"/>
        <v>0</v>
      </c>
      <c r="K161" s="132"/>
      <c r="L161" s="28"/>
      <c r="M161" s="133" t="s">
        <v>1</v>
      </c>
      <c r="N161" s="134" t="s">
        <v>39</v>
      </c>
      <c r="P161" s="135">
        <f t="shared" si="11"/>
        <v>0</v>
      </c>
      <c r="Q161" s="135">
        <v>9.1E-4</v>
      </c>
      <c r="R161" s="135">
        <f t="shared" si="12"/>
        <v>2.7299999999999998E-3</v>
      </c>
      <c r="S161" s="135">
        <v>0</v>
      </c>
      <c r="T161" s="136">
        <f t="shared" si="13"/>
        <v>0</v>
      </c>
      <c r="AR161" s="137" t="s">
        <v>125</v>
      </c>
      <c r="AT161" s="137" t="s">
        <v>121</v>
      </c>
      <c r="AU161" s="137" t="s">
        <v>84</v>
      </c>
      <c r="AY161" s="13" t="s">
        <v>118</v>
      </c>
      <c r="BE161" s="138">
        <f t="shared" si="14"/>
        <v>0</v>
      </c>
      <c r="BF161" s="138">
        <f t="shared" si="15"/>
        <v>0</v>
      </c>
      <c r="BG161" s="138">
        <f t="shared" si="16"/>
        <v>0</v>
      </c>
      <c r="BH161" s="138">
        <f t="shared" si="17"/>
        <v>0</v>
      </c>
      <c r="BI161" s="138">
        <f t="shared" si="18"/>
        <v>0</v>
      </c>
      <c r="BJ161" s="13" t="s">
        <v>82</v>
      </c>
      <c r="BK161" s="138">
        <f t="shared" si="19"/>
        <v>0</v>
      </c>
      <c r="BL161" s="13" t="s">
        <v>125</v>
      </c>
      <c r="BM161" s="137" t="s">
        <v>251</v>
      </c>
    </row>
    <row r="162" spans="2:65" s="1" customFormat="1" ht="16.5" customHeight="1">
      <c r="B162" s="28"/>
      <c r="C162" s="125" t="s">
        <v>252</v>
      </c>
      <c r="D162" s="125" t="s">
        <v>121</v>
      </c>
      <c r="E162" s="126" t="s">
        <v>253</v>
      </c>
      <c r="F162" s="127" t="s">
        <v>254</v>
      </c>
      <c r="G162" s="128" t="s">
        <v>124</v>
      </c>
      <c r="H162" s="129">
        <v>8</v>
      </c>
      <c r="I162" s="130"/>
      <c r="J162" s="131">
        <f t="shared" si="10"/>
        <v>0</v>
      </c>
      <c r="K162" s="132"/>
      <c r="L162" s="28"/>
      <c r="M162" s="133" t="s">
        <v>1</v>
      </c>
      <c r="N162" s="134" t="s">
        <v>39</v>
      </c>
      <c r="P162" s="135">
        <f t="shared" si="11"/>
        <v>0</v>
      </c>
      <c r="Q162" s="135">
        <v>1.2999999999999999E-4</v>
      </c>
      <c r="R162" s="135">
        <f t="shared" si="12"/>
        <v>1.0399999999999999E-3</v>
      </c>
      <c r="S162" s="135">
        <v>0</v>
      </c>
      <c r="T162" s="136">
        <f t="shared" si="13"/>
        <v>0</v>
      </c>
      <c r="AR162" s="137" t="s">
        <v>125</v>
      </c>
      <c r="AT162" s="137" t="s">
        <v>121</v>
      </c>
      <c r="AU162" s="137" t="s">
        <v>84</v>
      </c>
      <c r="AY162" s="13" t="s">
        <v>118</v>
      </c>
      <c r="BE162" s="138">
        <f t="shared" si="14"/>
        <v>0</v>
      </c>
      <c r="BF162" s="138">
        <f t="shared" si="15"/>
        <v>0</v>
      </c>
      <c r="BG162" s="138">
        <f t="shared" si="16"/>
        <v>0</v>
      </c>
      <c r="BH162" s="138">
        <f t="shared" si="17"/>
        <v>0</v>
      </c>
      <c r="BI162" s="138">
        <f t="shared" si="18"/>
        <v>0</v>
      </c>
      <c r="BJ162" s="13" t="s">
        <v>82</v>
      </c>
      <c r="BK162" s="138">
        <f t="shared" si="19"/>
        <v>0</v>
      </c>
      <c r="BL162" s="13" t="s">
        <v>125</v>
      </c>
      <c r="BM162" s="137" t="s">
        <v>255</v>
      </c>
    </row>
    <row r="163" spans="2:65" s="1" customFormat="1" ht="16.5" customHeight="1">
      <c r="B163" s="28"/>
      <c r="C163" s="125" t="s">
        <v>256</v>
      </c>
      <c r="D163" s="125" t="s">
        <v>121</v>
      </c>
      <c r="E163" s="126" t="s">
        <v>257</v>
      </c>
      <c r="F163" s="127" t="s">
        <v>258</v>
      </c>
      <c r="G163" s="128" t="s">
        <v>124</v>
      </c>
      <c r="H163" s="129">
        <v>15</v>
      </c>
      <c r="I163" s="130"/>
      <c r="J163" s="131">
        <f t="shared" si="10"/>
        <v>0</v>
      </c>
      <c r="K163" s="132"/>
      <c r="L163" s="28"/>
      <c r="M163" s="133" t="s">
        <v>1</v>
      </c>
      <c r="N163" s="134" t="s">
        <v>39</v>
      </c>
      <c r="P163" s="135">
        <f t="shared" si="11"/>
        <v>0</v>
      </c>
      <c r="Q163" s="135">
        <v>1.6000000000000001E-4</v>
      </c>
      <c r="R163" s="135">
        <f t="shared" si="12"/>
        <v>2.4000000000000002E-3</v>
      </c>
      <c r="S163" s="135">
        <v>0</v>
      </c>
      <c r="T163" s="136">
        <f t="shared" si="13"/>
        <v>0</v>
      </c>
      <c r="AR163" s="137" t="s">
        <v>125</v>
      </c>
      <c r="AT163" s="137" t="s">
        <v>121</v>
      </c>
      <c r="AU163" s="137" t="s">
        <v>84</v>
      </c>
      <c r="AY163" s="13" t="s">
        <v>118</v>
      </c>
      <c r="BE163" s="138">
        <f t="shared" si="14"/>
        <v>0</v>
      </c>
      <c r="BF163" s="138">
        <f t="shared" si="15"/>
        <v>0</v>
      </c>
      <c r="BG163" s="138">
        <f t="shared" si="16"/>
        <v>0</v>
      </c>
      <c r="BH163" s="138">
        <f t="shared" si="17"/>
        <v>0</v>
      </c>
      <c r="BI163" s="138">
        <f t="shared" si="18"/>
        <v>0</v>
      </c>
      <c r="BJ163" s="13" t="s">
        <v>82</v>
      </c>
      <c r="BK163" s="138">
        <f t="shared" si="19"/>
        <v>0</v>
      </c>
      <c r="BL163" s="13" t="s">
        <v>125</v>
      </c>
      <c r="BM163" s="137" t="s">
        <v>259</v>
      </c>
    </row>
    <row r="164" spans="2:65" s="1" customFormat="1" ht="16.5" customHeight="1">
      <c r="B164" s="28"/>
      <c r="C164" s="125" t="s">
        <v>260</v>
      </c>
      <c r="D164" s="125" t="s">
        <v>121</v>
      </c>
      <c r="E164" s="126" t="s">
        <v>261</v>
      </c>
      <c r="F164" s="127" t="s">
        <v>262</v>
      </c>
      <c r="G164" s="128" t="s">
        <v>124</v>
      </c>
      <c r="H164" s="129">
        <v>10</v>
      </c>
      <c r="I164" s="130"/>
      <c r="J164" s="131">
        <f t="shared" si="10"/>
        <v>0</v>
      </c>
      <c r="K164" s="132"/>
      <c r="L164" s="28"/>
      <c r="M164" s="133" t="s">
        <v>1</v>
      </c>
      <c r="N164" s="134" t="s">
        <v>39</v>
      </c>
      <c r="P164" s="135">
        <f t="shared" si="11"/>
        <v>0</v>
      </c>
      <c r="Q164" s="135">
        <v>2.9E-4</v>
      </c>
      <c r="R164" s="135">
        <f t="shared" si="12"/>
        <v>2.8999999999999998E-3</v>
      </c>
      <c r="S164" s="135">
        <v>0</v>
      </c>
      <c r="T164" s="136">
        <f t="shared" si="13"/>
        <v>0</v>
      </c>
      <c r="AR164" s="137" t="s">
        <v>125</v>
      </c>
      <c r="AT164" s="137" t="s">
        <v>121</v>
      </c>
      <c r="AU164" s="137" t="s">
        <v>84</v>
      </c>
      <c r="AY164" s="13" t="s">
        <v>118</v>
      </c>
      <c r="BE164" s="138">
        <f t="shared" si="14"/>
        <v>0</v>
      </c>
      <c r="BF164" s="138">
        <f t="shared" si="15"/>
        <v>0</v>
      </c>
      <c r="BG164" s="138">
        <f t="shared" si="16"/>
        <v>0</v>
      </c>
      <c r="BH164" s="138">
        <f t="shared" si="17"/>
        <v>0</v>
      </c>
      <c r="BI164" s="138">
        <f t="shared" si="18"/>
        <v>0</v>
      </c>
      <c r="BJ164" s="13" t="s">
        <v>82</v>
      </c>
      <c r="BK164" s="138">
        <f t="shared" si="19"/>
        <v>0</v>
      </c>
      <c r="BL164" s="13" t="s">
        <v>125</v>
      </c>
      <c r="BM164" s="137" t="s">
        <v>263</v>
      </c>
    </row>
    <row r="165" spans="2:65" s="1" customFormat="1" ht="21.75" customHeight="1">
      <c r="B165" s="28"/>
      <c r="C165" s="125" t="s">
        <v>264</v>
      </c>
      <c r="D165" s="125" t="s">
        <v>121</v>
      </c>
      <c r="E165" s="126" t="s">
        <v>265</v>
      </c>
      <c r="F165" s="127" t="s">
        <v>266</v>
      </c>
      <c r="G165" s="128" t="s">
        <v>124</v>
      </c>
      <c r="H165" s="129">
        <v>9</v>
      </c>
      <c r="I165" s="130"/>
      <c r="J165" s="131">
        <f t="shared" si="10"/>
        <v>0</v>
      </c>
      <c r="K165" s="132"/>
      <c r="L165" s="28"/>
      <c r="M165" s="133" t="s">
        <v>1</v>
      </c>
      <c r="N165" s="134" t="s">
        <v>39</v>
      </c>
      <c r="P165" s="135">
        <f t="shared" si="11"/>
        <v>0</v>
      </c>
      <c r="Q165" s="135">
        <v>3.4000000000000002E-4</v>
      </c>
      <c r="R165" s="135">
        <f t="shared" si="12"/>
        <v>3.0600000000000002E-3</v>
      </c>
      <c r="S165" s="135">
        <v>0</v>
      </c>
      <c r="T165" s="136">
        <f t="shared" si="13"/>
        <v>0</v>
      </c>
      <c r="AR165" s="137" t="s">
        <v>125</v>
      </c>
      <c r="AT165" s="137" t="s">
        <v>121</v>
      </c>
      <c r="AU165" s="137" t="s">
        <v>84</v>
      </c>
      <c r="AY165" s="13" t="s">
        <v>118</v>
      </c>
      <c r="BE165" s="138">
        <f t="shared" si="14"/>
        <v>0</v>
      </c>
      <c r="BF165" s="138">
        <f t="shared" si="15"/>
        <v>0</v>
      </c>
      <c r="BG165" s="138">
        <f t="shared" si="16"/>
        <v>0</v>
      </c>
      <c r="BH165" s="138">
        <f t="shared" si="17"/>
        <v>0</v>
      </c>
      <c r="BI165" s="138">
        <f t="shared" si="18"/>
        <v>0</v>
      </c>
      <c r="BJ165" s="13" t="s">
        <v>82</v>
      </c>
      <c r="BK165" s="138">
        <f t="shared" si="19"/>
        <v>0</v>
      </c>
      <c r="BL165" s="13" t="s">
        <v>125</v>
      </c>
      <c r="BM165" s="137" t="s">
        <v>267</v>
      </c>
    </row>
    <row r="166" spans="2:65" s="1" customFormat="1" ht="24.2" customHeight="1">
      <c r="B166" s="28"/>
      <c r="C166" s="125" t="s">
        <v>268</v>
      </c>
      <c r="D166" s="125" t="s">
        <v>121</v>
      </c>
      <c r="E166" s="126" t="s">
        <v>269</v>
      </c>
      <c r="F166" s="127" t="s">
        <v>270</v>
      </c>
      <c r="G166" s="128" t="s">
        <v>124</v>
      </c>
      <c r="H166" s="129">
        <v>13</v>
      </c>
      <c r="I166" s="130"/>
      <c r="J166" s="131">
        <f t="shared" si="10"/>
        <v>0</v>
      </c>
      <c r="K166" s="132"/>
      <c r="L166" s="28"/>
      <c r="M166" s="133" t="s">
        <v>1</v>
      </c>
      <c r="N166" s="134" t="s">
        <v>39</v>
      </c>
      <c r="P166" s="135">
        <f t="shared" si="11"/>
        <v>0</v>
      </c>
      <c r="Q166" s="135">
        <v>1E-4</v>
      </c>
      <c r="R166" s="135">
        <f t="shared" si="12"/>
        <v>1.3000000000000002E-3</v>
      </c>
      <c r="S166" s="135">
        <v>0</v>
      </c>
      <c r="T166" s="136">
        <f t="shared" si="13"/>
        <v>0</v>
      </c>
      <c r="AR166" s="137" t="s">
        <v>125</v>
      </c>
      <c r="AT166" s="137" t="s">
        <v>121</v>
      </c>
      <c r="AU166" s="137" t="s">
        <v>84</v>
      </c>
      <c r="AY166" s="13" t="s">
        <v>118</v>
      </c>
      <c r="BE166" s="138">
        <f t="shared" si="14"/>
        <v>0</v>
      </c>
      <c r="BF166" s="138">
        <f t="shared" si="15"/>
        <v>0</v>
      </c>
      <c r="BG166" s="138">
        <f t="shared" si="16"/>
        <v>0</v>
      </c>
      <c r="BH166" s="138">
        <f t="shared" si="17"/>
        <v>0</v>
      </c>
      <c r="BI166" s="138">
        <f t="shared" si="18"/>
        <v>0</v>
      </c>
      <c r="BJ166" s="13" t="s">
        <v>82</v>
      </c>
      <c r="BK166" s="138">
        <f t="shared" si="19"/>
        <v>0</v>
      </c>
      <c r="BL166" s="13" t="s">
        <v>125</v>
      </c>
      <c r="BM166" s="137" t="s">
        <v>271</v>
      </c>
    </row>
    <row r="167" spans="2:65" s="1" customFormat="1" ht="21.75" customHeight="1">
      <c r="B167" s="28"/>
      <c r="C167" s="125" t="s">
        <v>272</v>
      </c>
      <c r="D167" s="125" t="s">
        <v>121</v>
      </c>
      <c r="E167" s="126" t="s">
        <v>273</v>
      </c>
      <c r="F167" s="127" t="s">
        <v>274</v>
      </c>
      <c r="G167" s="128" t="s">
        <v>124</v>
      </c>
      <c r="H167" s="129">
        <v>9</v>
      </c>
      <c r="I167" s="130"/>
      <c r="J167" s="131">
        <f t="shared" si="10"/>
        <v>0</v>
      </c>
      <c r="K167" s="132"/>
      <c r="L167" s="28"/>
      <c r="M167" s="133" t="s">
        <v>1</v>
      </c>
      <c r="N167" s="134" t="s">
        <v>39</v>
      </c>
      <c r="P167" s="135">
        <f t="shared" si="11"/>
        <v>0</v>
      </c>
      <c r="Q167" s="135">
        <v>1.1E-4</v>
      </c>
      <c r="R167" s="135">
        <f t="shared" si="12"/>
        <v>9.8999999999999999E-4</v>
      </c>
      <c r="S167" s="135">
        <v>0</v>
      </c>
      <c r="T167" s="136">
        <f t="shared" si="13"/>
        <v>0</v>
      </c>
      <c r="AR167" s="137" t="s">
        <v>125</v>
      </c>
      <c r="AT167" s="137" t="s">
        <v>121</v>
      </c>
      <c r="AU167" s="137" t="s">
        <v>84</v>
      </c>
      <c r="AY167" s="13" t="s">
        <v>118</v>
      </c>
      <c r="BE167" s="138">
        <f t="shared" si="14"/>
        <v>0</v>
      </c>
      <c r="BF167" s="138">
        <f t="shared" si="15"/>
        <v>0</v>
      </c>
      <c r="BG167" s="138">
        <f t="shared" si="16"/>
        <v>0</v>
      </c>
      <c r="BH167" s="138">
        <f t="shared" si="17"/>
        <v>0</v>
      </c>
      <c r="BI167" s="138">
        <f t="shared" si="18"/>
        <v>0</v>
      </c>
      <c r="BJ167" s="13" t="s">
        <v>82</v>
      </c>
      <c r="BK167" s="138">
        <f t="shared" si="19"/>
        <v>0</v>
      </c>
      <c r="BL167" s="13" t="s">
        <v>125</v>
      </c>
      <c r="BM167" s="137" t="s">
        <v>275</v>
      </c>
    </row>
    <row r="168" spans="2:65" s="1" customFormat="1" ht="24.2" customHeight="1">
      <c r="B168" s="28"/>
      <c r="C168" s="125" t="s">
        <v>276</v>
      </c>
      <c r="D168" s="125" t="s">
        <v>121</v>
      </c>
      <c r="E168" s="126" t="s">
        <v>277</v>
      </c>
      <c r="F168" s="127" t="s">
        <v>278</v>
      </c>
      <c r="G168" s="128" t="s">
        <v>124</v>
      </c>
      <c r="H168" s="129">
        <v>37</v>
      </c>
      <c r="I168" s="130"/>
      <c r="J168" s="131">
        <f t="shared" si="10"/>
        <v>0</v>
      </c>
      <c r="K168" s="132"/>
      <c r="L168" s="28"/>
      <c r="M168" s="133" t="s">
        <v>1</v>
      </c>
      <c r="N168" s="134" t="s">
        <v>39</v>
      </c>
      <c r="P168" s="135">
        <f t="shared" si="11"/>
        <v>0</v>
      </c>
      <c r="Q168" s="135">
        <v>1.6000000000000001E-4</v>
      </c>
      <c r="R168" s="135">
        <f t="shared" si="12"/>
        <v>5.9200000000000008E-3</v>
      </c>
      <c r="S168" s="135">
        <v>0</v>
      </c>
      <c r="T168" s="136">
        <f t="shared" si="13"/>
        <v>0</v>
      </c>
      <c r="AR168" s="137" t="s">
        <v>125</v>
      </c>
      <c r="AT168" s="137" t="s">
        <v>121</v>
      </c>
      <c r="AU168" s="137" t="s">
        <v>84</v>
      </c>
      <c r="AY168" s="13" t="s">
        <v>118</v>
      </c>
      <c r="BE168" s="138">
        <f t="shared" si="14"/>
        <v>0</v>
      </c>
      <c r="BF168" s="138">
        <f t="shared" si="15"/>
        <v>0</v>
      </c>
      <c r="BG168" s="138">
        <f t="shared" si="16"/>
        <v>0</v>
      </c>
      <c r="BH168" s="138">
        <f t="shared" si="17"/>
        <v>0</v>
      </c>
      <c r="BI168" s="138">
        <f t="shared" si="18"/>
        <v>0</v>
      </c>
      <c r="BJ168" s="13" t="s">
        <v>82</v>
      </c>
      <c r="BK168" s="138">
        <f t="shared" si="19"/>
        <v>0</v>
      </c>
      <c r="BL168" s="13" t="s">
        <v>125</v>
      </c>
      <c r="BM168" s="137" t="s">
        <v>279</v>
      </c>
    </row>
    <row r="169" spans="2:65" s="1" customFormat="1" ht="16.5" customHeight="1">
      <c r="B169" s="28"/>
      <c r="C169" s="125" t="s">
        <v>280</v>
      </c>
      <c r="D169" s="125" t="s">
        <v>121</v>
      </c>
      <c r="E169" s="126" t="s">
        <v>281</v>
      </c>
      <c r="F169" s="127" t="s">
        <v>282</v>
      </c>
      <c r="G169" s="128" t="s">
        <v>133</v>
      </c>
      <c r="H169" s="129">
        <v>21</v>
      </c>
      <c r="I169" s="130"/>
      <c r="J169" s="131">
        <f t="shared" si="10"/>
        <v>0</v>
      </c>
      <c r="K169" s="132"/>
      <c r="L169" s="28"/>
      <c r="M169" s="133" t="s">
        <v>1</v>
      </c>
      <c r="N169" s="134" t="s">
        <v>39</v>
      </c>
      <c r="P169" s="135">
        <f t="shared" si="11"/>
        <v>0</v>
      </c>
      <c r="Q169" s="135">
        <v>0</v>
      </c>
      <c r="R169" s="135">
        <f t="shared" si="12"/>
        <v>0</v>
      </c>
      <c r="S169" s="135">
        <v>0</v>
      </c>
      <c r="T169" s="136">
        <f t="shared" si="13"/>
        <v>0</v>
      </c>
      <c r="AR169" s="137" t="s">
        <v>125</v>
      </c>
      <c r="AT169" s="137" t="s">
        <v>121</v>
      </c>
      <c r="AU169" s="137" t="s">
        <v>84</v>
      </c>
      <c r="AY169" s="13" t="s">
        <v>118</v>
      </c>
      <c r="BE169" s="138">
        <f t="shared" si="14"/>
        <v>0</v>
      </c>
      <c r="BF169" s="138">
        <f t="shared" si="15"/>
        <v>0</v>
      </c>
      <c r="BG169" s="138">
        <f t="shared" si="16"/>
        <v>0</v>
      </c>
      <c r="BH169" s="138">
        <f t="shared" si="17"/>
        <v>0</v>
      </c>
      <c r="BI169" s="138">
        <f t="shared" si="18"/>
        <v>0</v>
      </c>
      <c r="BJ169" s="13" t="s">
        <v>82</v>
      </c>
      <c r="BK169" s="138">
        <f t="shared" si="19"/>
        <v>0</v>
      </c>
      <c r="BL169" s="13" t="s">
        <v>125</v>
      </c>
      <c r="BM169" s="137" t="s">
        <v>283</v>
      </c>
    </row>
    <row r="170" spans="2:65" s="1" customFormat="1" ht="16.5" customHeight="1">
      <c r="B170" s="28"/>
      <c r="C170" s="125" t="s">
        <v>284</v>
      </c>
      <c r="D170" s="125" t="s">
        <v>121</v>
      </c>
      <c r="E170" s="126" t="s">
        <v>285</v>
      </c>
      <c r="F170" s="127" t="s">
        <v>286</v>
      </c>
      <c r="G170" s="128" t="s">
        <v>133</v>
      </c>
      <c r="H170" s="129">
        <v>2</v>
      </c>
      <c r="I170" s="130"/>
      <c r="J170" s="131">
        <f t="shared" si="10"/>
        <v>0</v>
      </c>
      <c r="K170" s="132"/>
      <c r="L170" s="28"/>
      <c r="M170" s="133" t="s">
        <v>1</v>
      </c>
      <c r="N170" s="134" t="s">
        <v>39</v>
      </c>
      <c r="P170" s="135">
        <f t="shared" si="11"/>
        <v>0</v>
      </c>
      <c r="Q170" s="135">
        <v>0</v>
      </c>
      <c r="R170" s="135">
        <f t="shared" si="12"/>
        <v>0</v>
      </c>
      <c r="S170" s="135">
        <v>0</v>
      </c>
      <c r="T170" s="136">
        <f t="shared" si="13"/>
        <v>0</v>
      </c>
      <c r="AR170" s="137" t="s">
        <v>125</v>
      </c>
      <c r="AT170" s="137" t="s">
        <v>121</v>
      </c>
      <c r="AU170" s="137" t="s">
        <v>84</v>
      </c>
      <c r="AY170" s="13" t="s">
        <v>118</v>
      </c>
      <c r="BE170" s="138">
        <f t="shared" si="14"/>
        <v>0</v>
      </c>
      <c r="BF170" s="138">
        <f t="shared" si="15"/>
        <v>0</v>
      </c>
      <c r="BG170" s="138">
        <f t="shared" si="16"/>
        <v>0</v>
      </c>
      <c r="BH170" s="138">
        <f t="shared" si="17"/>
        <v>0</v>
      </c>
      <c r="BI170" s="138">
        <f t="shared" si="18"/>
        <v>0</v>
      </c>
      <c r="BJ170" s="13" t="s">
        <v>82</v>
      </c>
      <c r="BK170" s="138">
        <f t="shared" si="19"/>
        <v>0</v>
      </c>
      <c r="BL170" s="13" t="s">
        <v>125</v>
      </c>
      <c r="BM170" s="137" t="s">
        <v>287</v>
      </c>
    </row>
    <row r="171" spans="2:65" s="1" customFormat="1" ht="16.5" customHeight="1">
      <c r="B171" s="28"/>
      <c r="C171" s="125" t="s">
        <v>288</v>
      </c>
      <c r="D171" s="125" t="s">
        <v>121</v>
      </c>
      <c r="E171" s="126" t="s">
        <v>289</v>
      </c>
      <c r="F171" s="127" t="s">
        <v>290</v>
      </c>
      <c r="G171" s="128" t="s">
        <v>133</v>
      </c>
      <c r="H171" s="129">
        <v>21</v>
      </c>
      <c r="I171" s="130"/>
      <c r="J171" s="131">
        <f t="shared" si="10"/>
        <v>0</v>
      </c>
      <c r="K171" s="132"/>
      <c r="L171" s="28"/>
      <c r="M171" s="133" t="s">
        <v>1</v>
      </c>
      <c r="N171" s="134" t="s">
        <v>39</v>
      </c>
      <c r="P171" s="135">
        <f t="shared" si="11"/>
        <v>0</v>
      </c>
      <c r="Q171" s="135">
        <v>1.7000000000000001E-4</v>
      </c>
      <c r="R171" s="135">
        <f t="shared" si="12"/>
        <v>3.5700000000000003E-3</v>
      </c>
      <c r="S171" s="135">
        <v>0</v>
      </c>
      <c r="T171" s="136">
        <f t="shared" si="13"/>
        <v>0</v>
      </c>
      <c r="AR171" s="137" t="s">
        <v>125</v>
      </c>
      <c r="AT171" s="137" t="s">
        <v>121</v>
      </c>
      <c r="AU171" s="137" t="s">
        <v>84</v>
      </c>
      <c r="AY171" s="13" t="s">
        <v>118</v>
      </c>
      <c r="BE171" s="138">
        <f t="shared" si="14"/>
        <v>0</v>
      </c>
      <c r="BF171" s="138">
        <f t="shared" si="15"/>
        <v>0</v>
      </c>
      <c r="BG171" s="138">
        <f t="shared" si="16"/>
        <v>0</v>
      </c>
      <c r="BH171" s="138">
        <f t="shared" si="17"/>
        <v>0</v>
      </c>
      <c r="BI171" s="138">
        <f t="shared" si="18"/>
        <v>0</v>
      </c>
      <c r="BJ171" s="13" t="s">
        <v>82</v>
      </c>
      <c r="BK171" s="138">
        <f t="shared" si="19"/>
        <v>0</v>
      </c>
      <c r="BL171" s="13" t="s">
        <v>125</v>
      </c>
      <c r="BM171" s="137" t="s">
        <v>291</v>
      </c>
    </row>
    <row r="172" spans="2:65" s="1" customFormat="1" ht="16.5" customHeight="1">
      <c r="B172" s="28"/>
      <c r="C172" s="125" t="s">
        <v>292</v>
      </c>
      <c r="D172" s="125" t="s">
        <v>121</v>
      </c>
      <c r="E172" s="126" t="s">
        <v>293</v>
      </c>
      <c r="F172" s="127" t="s">
        <v>294</v>
      </c>
      <c r="G172" s="128" t="s">
        <v>133</v>
      </c>
      <c r="H172" s="129">
        <v>2</v>
      </c>
      <c r="I172" s="130"/>
      <c r="J172" s="131">
        <f t="shared" si="10"/>
        <v>0</v>
      </c>
      <c r="K172" s="132"/>
      <c r="L172" s="28"/>
      <c r="M172" s="133" t="s">
        <v>1</v>
      </c>
      <c r="N172" s="134" t="s">
        <v>39</v>
      </c>
      <c r="P172" s="135">
        <f t="shared" si="11"/>
        <v>0</v>
      </c>
      <c r="Q172" s="135">
        <v>1.2E-4</v>
      </c>
      <c r="R172" s="135">
        <f t="shared" si="12"/>
        <v>2.4000000000000001E-4</v>
      </c>
      <c r="S172" s="135">
        <v>0</v>
      </c>
      <c r="T172" s="136">
        <f t="shared" si="13"/>
        <v>0</v>
      </c>
      <c r="AR172" s="137" t="s">
        <v>125</v>
      </c>
      <c r="AT172" s="137" t="s">
        <v>121</v>
      </c>
      <c r="AU172" s="137" t="s">
        <v>84</v>
      </c>
      <c r="AY172" s="13" t="s">
        <v>118</v>
      </c>
      <c r="BE172" s="138">
        <f t="shared" si="14"/>
        <v>0</v>
      </c>
      <c r="BF172" s="138">
        <f t="shared" si="15"/>
        <v>0</v>
      </c>
      <c r="BG172" s="138">
        <f t="shared" si="16"/>
        <v>0</v>
      </c>
      <c r="BH172" s="138">
        <f t="shared" si="17"/>
        <v>0</v>
      </c>
      <c r="BI172" s="138">
        <f t="shared" si="18"/>
        <v>0</v>
      </c>
      <c r="BJ172" s="13" t="s">
        <v>82</v>
      </c>
      <c r="BK172" s="138">
        <f t="shared" si="19"/>
        <v>0</v>
      </c>
      <c r="BL172" s="13" t="s">
        <v>125</v>
      </c>
      <c r="BM172" s="137" t="s">
        <v>295</v>
      </c>
    </row>
    <row r="173" spans="2:65" s="1" customFormat="1" ht="16.5" customHeight="1">
      <c r="B173" s="28"/>
      <c r="C173" s="125" t="s">
        <v>296</v>
      </c>
      <c r="D173" s="125" t="s">
        <v>121</v>
      </c>
      <c r="E173" s="126" t="s">
        <v>297</v>
      </c>
      <c r="F173" s="127" t="s">
        <v>298</v>
      </c>
      <c r="G173" s="128" t="s">
        <v>133</v>
      </c>
      <c r="H173" s="129">
        <v>1</v>
      </c>
      <c r="I173" s="130"/>
      <c r="J173" s="131">
        <f t="shared" si="10"/>
        <v>0</v>
      </c>
      <c r="K173" s="132"/>
      <c r="L173" s="28"/>
      <c r="M173" s="133" t="s">
        <v>1</v>
      </c>
      <c r="N173" s="134" t="s">
        <v>39</v>
      </c>
      <c r="P173" s="135">
        <f t="shared" si="11"/>
        <v>0</v>
      </c>
      <c r="Q173" s="135">
        <v>1.7000000000000001E-4</v>
      </c>
      <c r="R173" s="135">
        <f t="shared" si="12"/>
        <v>1.7000000000000001E-4</v>
      </c>
      <c r="S173" s="135">
        <v>0</v>
      </c>
      <c r="T173" s="136">
        <f t="shared" si="13"/>
        <v>0</v>
      </c>
      <c r="AR173" s="137" t="s">
        <v>125</v>
      </c>
      <c r="AT173" s="137" t="s">
        <v>121</v>
      </c>
      <c r="AU173" s="137" t="s">
        <v>84</v>
      </c>
      <c r="AY173" s="13" t="s">
        <v>118</v>
      </c>
      <c r="BE173" s="138">
        <f t="shared" si="14"/>
        <v>0</v>
      </c>
      <c r="BF173" s="138">
        <f t="shared" si="15"/>
        <v>0</v>
      </c>
      <c r="BG173" s="138">
        <f t="shared" si="16"/>
        <v>0</v>
      </c>
      <c r="BH173" s="138">
        <f t="shared" si="17"/>
        <v>0</v>
      </c>
      <c r="BI173" s="138">
        <f t="shared" si="18"/>
        <v>0</v>
      </c>
      <c r="BJ173" s="13" t="s">
        <v>82</v>
      </c>
      <c r="BK173" s="138">
        <f t="shared" si="19"/>
        <v>0</v>
      </c>
      <c r="BL173" s="13" t="s">
        <v>125</v>
      </c>
      <c r="BM173" s="137" t="s">
        <v>299</v>
      </c>
    </row>
    <row r="174" spans="2:65" s="1" customFormat="1" ht="16.5" customHeight="1">
      <c r="B174" s="28"/>
      <c r="C174" s="125" t="s">
        <v>300</v>
      </c>
      <c r="D174" s="125" t="s">
        <v>121</v>
      </c>
      <c r="E174" s="126" t="s">
        <v>301</v>
      </c>
      <c r="F174" s="127" t="s">
        <v>302</v>
      </c>
      <c r="G174" s="128" t="s">
        <v>133</v>
      </c>
      <c r="H174" s="129">
        <v>2</v>
      </c>
      <c r="I174" s="130"/>
      <c r="J174" s="131">
        <f t="shared" si="10"/>
        <v>0</v>
      </c>
      <c r="K174" s="132"/>
      <c r="L174" s="28"/>
      <c r="M174" s="133" t="s">
        <v>1</v>
      </c>
      <c r="N174" s="134" t="s">
        <v>39</v>
      </c>
      <c r="P174" s="135">
        <f t="shared" si="11"/>
        <v>0</v>
      </c>
      <c r="Q174" s="135">
        <v>3.4000000000000002E-4</v>
      </c>
      <c r="R174" s="135">
        <f t="shared" si="12"/>
        <v>6.8000000000000005E-4</v>
      </c>
      <c r="S174" s="135">
        <v>0</v>
      </c>
      <c r="T174" s="136">
        <f t="shared" si="13"/>
        <v>0</v>
      </c>
      <c r="AR174" s="137" t="s">
        <v>125</v>
      </c>
      <c r="AT174" s="137" t="s">
        <v>121</v>
      </c>
      <c r="AU174" s="137" t="s">
        <v>84</v>
      </c>
      <c r="AY174" s="13" t="s">
        <v>118</v>
      </c>
      <c r="BE174" s="138">
        <f t="shared" si="14"/>
        <v>0</v>
      </c>
      <c r="BF174" s="138">
        <f t="shared" si="15"/>
        <v>0</v>
      </c>
      <c r="BG174" s="138">
        <f t="shared" si="16"/>
        <v>0</v>
      </c>
      <c r="BH174" s="138">
        <f t="shared" si="17"/>
        <v>0</v>
      </c>
      <c r="BI174" s="138">
        <f t="shared" si="18"/>
        <v>0</v>
      </c>
      <c r="BJ174" s="13" t="s">
        <v>82</v>
      </c>
      <c r="BK174" s="138">
        <f t="shared" si="19"/>
        <v>0</v>
      </c>
      <c r="BL174" s="13" t="s">
        <v>125</v>
      </c>
      <c r="BM174" s="137" t="s">
        <v>303</v>
      </c>
    </row>
    <row r="175" spans="2:65" s="1" customFormat="1" ht="16.5" customHeight="1">
      <c r="B175" s="28"/>
      <c r="C175" s="125" t="s">
        <v>304</v>
      </c>
      <c r="D175" s="125" t="s">
        <v>121</v>
      </c>
      <c r="E175" s="126" t="s">
        <v>305</v>
      </c>
      <c r="F175" s="127" t="s">
        <v>306</v>
      </c>
      <c r="G175" s="128" t="s">
        <v>133</v>
      </c>
      <c r="H175" s="129">
        <v>1</v>
      </c>
      <c r="I175" s="130"/>
      <c r="J175" s="131">
        <f t="shared" si="10"/>
        <v>0</v>
      </c>
      <c r="K175" s="132"/>
      <c r="L175" s="28"/>
      <c r="M175" s="133" t="s">
        <v>1</v>
      </c>
      <c r="N175" s="134" t="s">
        <v>39</v>
      </c>
      <c r="P175" s="135">
        <f t="shared" si="11"/>
        <v>0</v>
      </c>
      <c r="Q175" s="135">
        <v>4.0000000000000002E-4</v>
      </c>
      <c r="R175" s="135">
        <f t="shared" si="12"/>
        <v>4.0000000000000002E-4</v>
      </c>
      <c r="S175" s="135">
        <v>0</v>
      </c>
      <c r="T175" s="136">
        <f t="shared" si="13"/>
        <v>0</v>
      </c>
      <c r="AR175" s="137" t="s">
        <v>125</v>
      </c>
      <c r="AT175" s="137" t="s">
        <v>121</v>
      </c>
      <c r="AU175" s="137" t="s">
        <v>84</v>
      </c>
      <c r="AY175" s="13" t="s">
        <v>118</v>
      </c>
      <c r="BE175" s="138">
        <f t="shared" si="14"/>
        <v>0</v>
      </c>
      <c r="BF175" s="138">
        <f t="shared" si="15"/>
        <v>0</v>
      </c>
      <c r="BG175" s="138">
        <f t="shared" si="16"/>
        <v>0</v>
      </c>
      <c r="BH175" s="138">
        <f t="shared" si="17"/>
        <v>0</v>
      </c>
      <c r="BI175" s="138">
        <f t="shared" si="18"/>
        <v>0</v>
      </c>
      <c r="BJ175" s="13" t="s">
        <v>82</v>
      </c>
      <c r="BK175" s="138">
        <f t="shared" si="19"/>
        <v>0</v>
      </c>
      <c r="BL175" s="13" t="s">
        <v>125</v>
      </c>
      <c r="BM175" s="137" t="s">
        <v>307</v>
      </c>
    </row>
    <row r="176" spans="2:65" s="1" customFormat="1" ht="16.5" customHeight="1">
      <c r="B176" s="28"/>
      <c r="C176" s="125" t="s">
        <v>308</v>
      </c>
      <c r="D176" s="125" t="s">
        <v>121</v>
      </c>
      <c r="E176" s="126" t="s">
        <v>309</v>
      </c>
      <c r="F176" s="127" t="s">
        <v>310</v>
      </c>
      <c r="G176" s="128" t="s">
        <v>133</v>
      </c>
      <c r="H176" s="129">
        <v>1</v>
      </c>
      <c r="I176" s="130"/>
      <c r="J176" s="131">
        <f t="shared" si="10"/>
        <v>0</v>
      </c>
      <c r="K176" s="132"/>
      <c r="L176" s="28"/>
      <c r="M176" s="133" t="s">
        <v>1</v>
      </c>
      <c r="N176" s="134" t="s">
        <v>39</v>
      </c>
      <c r="P176" s="135">
        <f t="shared" si="11"/>
        <v>0</v>
      </c>
      <c r="Q176" s="135">
        <v>2.0000000000000002E-5</v>
      </c>
      <c r="R176" s="135">
        <f t="shared" si="12"/>
        <v>2.0000000000000002E-5</v>
      </c>
      <c r="S176" s="135">
        <v>0</v>
      </c>
      <c r="T176" s="136">
        <f t="shared" si="13"/>
        <v>0</v>
      </c>
      <c r="AR176" s="137" t="s">
        <v>125</v>
      </c>
      <c r="AT176" s="137" t="s">
        <v>121</v>
      </c>
      <c r="AU176" s="137" t="s">
        <v>84</v>
      </c>
      <c r="AY176" s="13" t="s">
        <v>118</v>
      </c>
      <c r="BE176" s="138">
        <f t="shared" si="14"/>
        <v>0</v>
      </c>
      <c r="BF176" s="138">
        <f t="shared" si="15"/>
        <v>0</v>
      </c>
      <c r="BG176" s="138">
        <f t="shared" si="16"/>
        <v>0</v>
      </c>
      <c r="BH176" s="138">
        <f t="shared" si="17"/>
        <v>0</v>
      </c>
      <c r="BI176" s="138">
        <f t="shared" si="18"/>
        <v>0</v>
      </c>
      <c r="BJ176" s="13" t="s">
        <v>82</v>
      </c>
      <c r="BK176" s="138">
        <f t="shared" si="19"/>
        <v>0</v>
      </c>
      <c r="BL176" s="13" t="s">
        <v>125</v>
      </c>
      <c r="BM176" s="137" t="s">
        <v>311</v>
      </c>
    </row>
    <row r="177" spans="2:65" s="1" customFormat="1" ht="16.5" customHeight="1">
      <c r="B177" s="28"/>
      <c r="C177" s="139" t="s">
        <v>312</v>
      </c>
      <c r="D177" s="139" t="s">
        <v>140</v>
      </c>
      <c r="E177" s="140" t="s">
        <v>313</v>
      </c>
      <c r="F177" s="141" t="s">
        <v>314</v>
      </c>
      <c r="G177" s="142" t="s">
        <v>133</v>
      </c>
      <c r="H177" s="143">
        <v>1</v>
      </c>
      <c r="I177" s="144"/>
      <c r="J177" s="145">
        <f t="shared" si="10"/>
        <v>0</v>
      </c>
      <c r="K177" s="146"/>
      <c r="L177" s="147"/>
      <c r="M177" s="148" t="s">
        <v>1</v>
      </c>
      <c r="N177" s="149" t="s">
        <v>39</v>
      </c>
      <c r="P177" s="135">
        <f t="shared" si="11"/>
        <v>0</v>
      </c>
      <c r="Q177" s="135">
        <v>4.0000000000000002E-4</v>
      </c>
      <c r="R177" s="135">
        <f t="shared" si="12"/>
        <v>4.0000000000000002E-4</v>
      </c>
      <c r="S177" s="135">
        <v>0</v>
      </c>
      <c r="T177" s="136">
        <f t="shared" si="13"/>
        <v>0</v>
      </c>
      <c r="AR177" s="137" t="s">
        <v>143</v>
      </c>
      <c r="AT177" s="137" t="s">
        <v>140</v>
      </c>
      <c r="AU177" s="137" t="s">
        <v>84</v>
      </c>
      <c r="AY177" s="13" t="s">
        <v>118</v>
      </c>
      <c r="BE177" s="138">
        <f t="shared" si="14"/>
        <v>0</v>
      </c>
      <c r="BF177" s="138">
        <f t="shared" si="15"/>
        <v>0</v>
      </c>
      <c r="BG177" s="138">
        <f t="shared" si="16"/>
        <v>0</v>
      </c>
      <c r="BH177" s="138">
        <f t="shared" si="17"/>
        <v>0</v>
      </c>
      <c r="BI177" s="138">
        <f t="shared" si="18"/>
        <v>0</v>
      </c>
      <c r="BJ177" s="13" t="s">
        <v>82</v>
      </c>
      <c r="BK177" s="138">
        <f t="shared" si="19"/>
        <v>0</v>
      </c>
      <c r="BL177" s="13" t="s">
        <v>125</v>
      </c>
      <c r="BM177" s="137" t="s">
        <v>315</v>
      </c>
    </row>
    <row r="178" spans="2:65" s="1" customFormat="1" ht="16.5" customHeight="1">
      <c r="B178" s="28"/>
      <c r="C178" s="125" t="s">
        <v>316</v>
      </c>
      <c r="D178" s="125" t="s">
        <v>121</v>
      </c>
      <c r="E178" s="126" t="s">
        <v>317</v>
      </c>
      <c r="F178" s="127" t="s">
        <v>318</v>
      </c>
      <c r="G178" s="128" t="s">
        <v>124</v>
      </c>
      <c r="H178" s="129">
        <v>68</v>
      </c>
      <c r="I178" s="130"/>
      <c r="J178" s="131">
        <f t="shared" si="10"/>
        <v>0</v>
      </c>
      <c r="K178" s="132"/>
      <c r="L178" s="28"/>
      <c r="M178" s="133" t="s">
        <v>1</v>
      </c>
      <c r="N178" s="134" t="s">
        <v>39</v>
      </c>
      <c r="P178" s="135">
        <f t="shared" si="11"/>
        <v>0</v>
      </c>
      <c r="Q178" s="135">
        <v>1.0000000000000001E-5</v>
      </c>
      <c r="R178" s="135">
        <f t="shared" si="12"/>
        <v>6.8000000000000005E-4</v>
      </c>
      <c r="S178" s="135">
        <v>0</v>
      </c>
      <c r="T178" s="136">
        <f t="shared" si="13"/>
        <v>0</v>
      </c>
      <c r="AR178" s="137" t="s">
        <v>125</v>
      </c>
      <c r="AT178" s="137" t="s">
        <v>121</v>
      </c>
      <c r="AU178" s="137" t="s">
        <v>84</v>
      </c>
      <c r="AY178" s="13" t="s">
        <v>118</v>
      </c>
      <c r="BE178" s="138">
        <f t="shared" si="14"/>
        <v>0</v>
      </c>
      <c r="BF178" s="138">
        <f t="shared" si="15"/>
        <v>0</v>
      </c>
      <c r="BG178" s="138">
        <f t="shared" si="16"/>
        <v>0</v>
      </c>
      <c r="BH178" s="138">
        <f t="shared" si="17"/>
        <v>0</v>
      </c>
      <c r="BI178" s="138">
        <f t="shared" si="18"/>
        <v>0</v>
      </c>
      <c r="BJ178" s="13" t="s">
        <v>82</v>
      </c>
      <c r="BK178" s="138">
        <f t="shared" si="19"/>
        <v>0</v>
      </c>
      <c r="BL178" s="13" t="s">
        <v>125</v>
      </c>
      <c r="BM178" s="137" t="s">
        <v>319</v>
      </c>
    </row>
    <row r="179" spans="2:65" s="1" customFormat="1" ht="16.5" customHeight="1">
      <c r="B179" s="28"/>
      <c r="C179" s="125" t="s">
        <v>320</v>
      </c>
      <c r="D179" s="125" t="s">
        <v>121</v>
      </c>
      <c r="E179" s="126" t="s">
        <v>321</v>
      </c>
      <c r="F179" s="127" t="s">
        <v>322</v>
      </c>
      <c r="G179" s="128" t="s">
        <v>124</v>
      </c>
      <c r="H179" s="129">
        <v>68</v>
      </c>
      <c r="I179" s="130"/>
      <c r="J179" s="131">
        <f t="shared" si="10"/>
        <v>0</v>
      </c>
      <c r="K179" s="132"/>
      <c r="L179" s="28"/>
      <c r="M179" s="133" t="s">
        <v>1</v>
      </c>
      <c r="N179" s="134" t="s">
        <v>39</v>
      </c>
      <c r="P179" s="135">
        <f t="shared" si="11"/>
        <v>0</v>
      </c>
      <c r="Q179" s="135">
        <v>2.0000000000000002E-5</v>
      </c>
      <c r="R179" s="135">
        <f t="shared" si="12"/>
        <v>1.3600000000000001E-3</v>
      </c>
      <c r="S179" s="135">
        <v>0</v>
      </c>
      <c r="T179" s="136">
        <f t="shared" si="13"/>
        <v>0</v>
      </c>
      <c r="AR179" s="137" t="s">
        <v>125</v>
      </c>
      <c r="AT179" s="137" t="s">
        <v>121</v>
      </c>
      <c r="AU179" s="137" t="s">
        <v>84</v>
      </c>
      <c r="AY179" s="13" t="s">
        <v>118</v>
      </c>
      <c r="BE179" s="138">
        <f t="shared" si="14"/>
        <v>0</v>
      </c>
      <c r="BF179" s="138">
        <f t="shared" si="15"/>
        <v>0</v>
      </c>
      <c r="BG179" s="138">
        <f t="shared" si="16"/>
        <v>0</v>
      </c>
      <c r="BH179" s="138">
        <f t="shared" si="17"/>
        <v>0</v>
      </c>
      <c r="BI179" s="138">
        <f t="shared" si="18"/>
        <v>0</v>
      </c>
      <c r="BJ179" s="13" t="s">
        <v>82</v>
      </c>
      <c r="BK179" s="138">
        <f t="shared" si="19"/>
        <v>0</v>
      </c>
      <c r="BL179" s="13" t="s">
        <v>125</v>
      </c>
      <c r="BM179" s="137" t="s">
        <v>323</v>
      </c>
    </row>
    <row r="180" spans="2:65" s="1" customFormat="1" ht="16.5" customHeight="1">
      <c r="B180" s="28"/>
      <c r="C180" s="125" t="s">
        <v>324</v>
      </c>
      <c r="D180" s="125" t="s">
        <v>121</v>
      </c>
      <c r="E180" s="126" t="s">
        <v>325</v>
      </c>
      <c r="F180" s="127" t="s">
        <v>326</v>
      </c>
      <c r="G180" s="128" t="s">
        <v>221</v>
      </c>
      <c r="H180" s="129">
        <v>0.114</v>
      </c>
      <c r="I180" s="130"/>
      <c r="J180" s="131">
        <f t="shared" si="10"/>
        <v>0</v>
      </c>
      <c r="K180" s="132"/>
      <c r="L180" s="28"/>
      <c r="M180" s="133" t="s">
        <v>1</v>
      </c>
      <c r="N180" s="134" t="s">
        <v>39</v>
      </c>
      <c r="P180" s="135">
        <f t="shared" si="11"/>
        <v>0</v>
      </c>
      <c r="Q180" s="135">
        <v>0</v>
      </c>
      <c r="R180" s="135">
        <f t="shared" si="12"/>
        <v>0</v>
      </c>
      <c r="S180" s="135">
        <v>0</v>
      </c>
      <c r="T180" s="136">
        <f t="shared" si="13"/>
        <v>0</v>
      </c>
      <c r="AR180" s="137" t="s">
        <v>125</v>
      </c>
      <c r="AT180" s="137" t="s">
        <v>121</v>
      </c>
      <c r="AU180" s="137" t="s">
        <v>84</v>
      </c>
      <c r="AY180" s="13" t="s">
        <v>118</v>
      </c>
      <c r="BE180" s="138">
        <f t="shared" si="14"/>
        <v>0</v>
      </c>
      <c r="BF180" s="138">
        <f t="shared" si="15"/>
        <v>0</v>
      </c>
      <c r="BG180" s="138">
        <f t="shared" si="16"/>
        <v>0</v>
      </c>
      <c r="BH180" s="138">
        <f t="shared" si="17"/>
        <v>0</v>
      </c>
      <c r="BI180" s="138">
        <f t="shared" si="18"/>
        <v>0</v>
      </c>
      <c r="BJ180" s="13" t="s">
        <v>82</v>
      </c>
      <c r="BK180" s="138">
        <f t="shared" si="19"/>
        <v>0</v>
      </c>
      <c r="BL180" s="13" t="s">
        <v>125</v>
      </c>
      <c r="BM180" s="137" t="s">
        <v>327</v>
      </c>
    </row>
    <row r="181" spans="2:65" s="11" customFormat="1" ht="22.9" customHeight="1">
      <c r="B181" s="113"/>
      <c r="D181" s="114" t="s">
        <v>73</v>
      </c>
      <c r="E181" s="123" t="s">
        <v>328</v>
      </c>
      <c r="F181" s="123" t="s">
        <v>329</v>
      </c>
      <c r="I181" s="116"/>
      <c r="J181" s="124">
        <f>BK181</f>
        <v>0</v>
      </c>
      <c r="L181" s="113"/>
      <c r="M181" s="118"/>
      <c r="P181" s="119">
        <f>SUM(P182:P204)</f>
        <v>0</v>
      </c>
      <c r="R181" s="119">
        <f>SUM(R182:R204)</f>
        <v>0.29569000000000001</v>
      </c>
      <c r="T181" s="120">
        <f>SUM(T182:T204)</f>
        <v>1.1170500000000003</v>
      </c>
      <c r="AR181" s="114" t="s">
        <v>84</v>
      </c>
      <c r="AT181" s="121" t="s">
        <v>73</v>
      </c>
      <c r="AU181" s="121" t="s">
        <v>82</v>
      </c>
      <c r="AY181" s="114" t="s">
        <v>118</v>
      </c>
      <c r="BK181" s="122">
        <f>SUM(BK182:BK204)</f>
        <v>0</v>
      </c>
    </row>
    <row r="182" spans="2:65" s="1" customFormat="1" ht="16.5" customHeight="1">
      <c r="B182" s="28"/>
      <c r="C182" s="125" t="s">
        <v>330</v>
      </c>
      <c r="D182" s="125" t="s">
        <v>121</v>
      </c>
      <c r="E182" s="126" t="s">
        <v>331</v>
      </c>
      <c r="F182" s="127" t="s">
        <v>332</v>
      </c>
      <c r="G182" s="128" t="s">
        <v>333</v>
      </c>
      <c r="H182" s="129">
        <v>4</v>
      </c>
      <c r="I182" s="130"/>
      <c r="J182" s="131">
        <f t="shared" ref="J182:J204" si="20">ROUND(I182*H182,2)</f>
        <v>0</v>
      </c>
      <c r="K182" s="132"/>
      <c r="L182" s="28"/>
      <c r="M182" s="133" t="s">
        <v>1</v>
      </c>
      <c r="N182" s="134" t="s">
        <v>39</v>
      </c>
      <c r="P182" s="135">
        <f t="shared" ref="P182:P204" si="21">O182*H182</f>
        <v>0</v>
      </c>
      <c r="Q182" s="135">
        <v>0</v>
      </c>
      <c r="R182" s="135">
        <f t="shared" ref="R182:R204" si="22">Q182*H182</f>
        <v>0</v>
      </c>
      <c r="S182" s="135">
        <v>1.933E-2</v>
      </c>
      <c r="T182" s="136">
        <f t="shared" ref="T182:T204" si="23">S182*H182</f>
        <v>7.732E-2</v>
      </c>
      <c r="AR182" s="137" t="s">
        <v>125</v>
      </c>
      <c r="AT182" s="137" t="s">
        <v>121</v>
      </c>
      <c r="AU182" s="137" t="s">
        <v>84</v>
      </c>
      <c r="AY182" s="13" t="s">
        <v>118</v>
      </c>
      <c r="BE182" s="138">
        <f t="shared" ref="BE182:BE204" si="24">IF(N182="základní",J182,0)</f>
        <v>0</v>
      </c>
      <c r="BF182" s="138">
        <f t="shared" ref="BF182:BF204" si="25">IF(N182="snížená",J182,0)</f>
        <v>0</v>
      </c>
      <c r="BG182" s="138">
        <f t="shared" ref="BG182:BG204" si="26">IF(N182="zákl. přenesená",J182,0)</f>
        <v>0</v>
      </c>
      <c r="BH182" s="138">
        <f t="shared" ref="BH182:BH204" si="27">IF(N182="sníž. přenesená",J182,0)</f>
        <v>0</v>
      </c>
      <c r="BI182" s="138">
        <f t="shared" ref="BI182:BI204" si="28">IF(N182="nulová",J182,0)</f>
        <v>0</v>
      </c>
      <c r="BJ182" s="13" t="s">
        <v>82</v>
      </c>
      <c r="BK182" s="138">
        <f t="shared" ref="BK182:BK204" si="29">ROUND(I182*H182,2)</f>
        <v>0</v>
      </c>
      <c r="BL182" s="13" t="s">
        <v>125</v>
      </c>
      <c r="BM182" s="137" t="s">
        <v>334</v>
      </c>
    </row>
    <row r="183" spans="2:65" s="1" customFormat="1" ht="16.5" customHeight="1">
      <c r="B183" s="28"/>
      <c r="C183" s="125" t="s">
        <v>335</v>
      </c>
      <c r="D183" s="125" t="s">
        <v>121</v>
      </c>
      <c r="E183" s="126" t="s">
        <v>336</v>
      </c>
      <c r="F183" s="127" t="s">
        <v>337</v>
      </c>
      <c r="G183" s="128" t="s">
        <v>133</v>
      </c>
      <c r="H183" s="129">
        <v>5</v>
      </c>
      <c r="I183" s="130"/>
      <c r="J183" s="131">
        <f t="shared" si="20"/>
        <v>0</v>
      </c>
      <c r="K183" s="132"/>
      <c r="L183" s="28"/>
      <c r="M183" s="133" t="s">
        <v>1</v>
      </c>
      <c r="N183" s="134" t="s">
        <v>39</v>
      </c>
      <c r="P183" s="135">
        <f t="shared" si="21"/>
        <v>0</v>
      </c>
      <c r="Q183" s="135">
        <v>1.2700000000000001E-3</v>
      </c>
      <c r="R183" s="135">
        <f t="shared" si="22"/>
        <v>6.3500000000000006E-3</v>
      </c>
      <c r="S183" s="135">
        <v>0</v>
      </c>
      <c r="T183" s="136">
        <f t="shared" si="23"/>
        <v>0</v>
      </c>
      <c r="AR183" s="137" t="s">
        <v>125</v>
      </c>
      <c r="AT183" s="137" t="s">
        <v>121</v>
      </c>
      <c r="AU183" s="137" t="s">
        <v>84</v>
      </c>
      <c r="AY183" s="13" t="s">
        <v>118</v>
      </c>
      <c r="BE183" s="138">
        <f t="shared" si="24"/>
        <v>0</v>
      </c>
      <c r="BF183" s="138">
        <f t="shared" si="25"/>
        <v>0</v>
      </c>
      <c r="BG183" s="138">
        <f t="shared" si="26"/>
        <v>0</v>
      </c>
      <c r="BH183" s="138">
        <f t="shared" si="27"/>
        <v>0</v>
      </c>
      <c r="BI183" s="138">
        <f t="shared" si="28"/>
        <v>0</v>
      </c>
      <c r="BJ183" s="13" t="s">
        <v>82</v>
      </c>
      <c r="BK183" s="138">
        <f t="shared" si="29"/>
        <v>0</v>
      </c>
      <c r="BL183" s="13" t="s">
        <v>125</v>
      </c>
      <c r="BM183" s="137" t="s">
        <v>338</v>
      </c>
    </row>
    <row r="184" spans="2:65" s="1" customFormat="1" ht="16.5" customHeight="1">
      <c r="B184" s="28"/>
      <c r="C184" s="139" t="s">
        <v>339</v>
      </c>
      <c r="D184" s="139" t="s">
        <v>140</v>
      </c>
      <c r="E184" s="140" t="s">
        <v>340</v>
      </c>
      <c r="F184" s="141" t="s">
        <v>341</v>
      </c>
      <c r="G184" s="142" t="s">
        <v>133</v>
      </c>
      <c r="H184" s="143">
        <v>5</v>
      </c>
      <c r="I184" s="144"/>
      <c r="J184" s="145">
        <f t="shared" si="20"/>
        <v>0</v>
      </c>
      <c r="K184" s="146"/>
      <c r="L184" s="147"/>
      <c r="M184" s="148" t="s">
        <v>1</v>
      </c>
      <c r="N184" s="149" t="s">
        <v>39</v>
      </c>
      <c r="P184" s="135">
        <f t="shared" si="21"/>
        <v>0</v>
      </c>
      <c r="Q184" s="135">
        <v>1.4500000000000001E-2</v>
      </c>
      <c r="R184" s="135">
        <f t="shared" si="22"/>
        <v>7.2500000000000009E-2</v>
      </c>
      <c r="S184" s="135">
        <v>0</v>
      </c>
      <c r="T184" s="136">
        <f t="shared" si="23"/>
        <v>0</v>
      </c>
      <c r="AR184" s="137" t="s">
        <v>143</v>
      </c>
      <c r="AT184" s="137" t="s">
        <v>140</v>
      </c>
      <c r="AU184" s="137" t="s">
        <v>84</v>
      </c>
      <c r="AY184" s="13" t="s">
        <v>118</v>
      </c>
      <c r="BE184" s="138">
        <f t="shared" si="24"/>
        <v>0</v>
      </c>
      <c r="BF184" s="138">
        <f t="shared" si="25"/>
        <v>0</v>
      </c>
      <c r="BG184" s="138">
        <f t="shared" si="26"/>
        <v>0</v>
      </c>
      <c r="BH184" s="138">
        <f t="shared" si="27"/>
        <v>0</v>
      </c>
      <c r="BI184" s="138">
        <f t="shared" si="28"/>
        <v>0</v>
      </c>
      <c r="BJ184" s="13" t="s">
        <v>82</v>
      </c>
      <c r="BK184" s="138">
        <f t="shared" si="29"/>
        <v>0</v>
      </c>
      <c r="BL184" s="13" t="s">
        <v>125</v>
      </c>
      <c r="BM184" s="137" t="s">
        <v>342</v>
      </c>
    </row>
    <row r="185" spans="2:65" s="1" customFormat="1" ht="16.5" customHeight="1">
      <c r="B185" s="28"/>
      <c r="C185" s="125" t="s">
        <v>343</v>
      </c>
      <c r="D185" s="125" t="s">
        <v>121</v>
      </c>
      <c r="E185" s="126" t="s">
        <v>344</v>
      </c>
      <c r="F185" s="127" t="s">
        <v>345</v>
      </c>
      <c r="G185" s="128" t="s">
        <v>133</v>
      </c>
      <c r="H185" s="129">
        <v>5</v>
      </c>
      <c r="I185" s="130"/>
      <c r="J185" s="131">
        <f t="shared" si="20"/>
        <v>0</v>
      </c>
      <c r="K185" s="132"/>
      <c r="L185" s="28"/>
      <c r="M185" s="133" t="s">
        <v>1</v>
      </c>
      <c r="N185" s="134" t="s">
        <v>39</v>
      </c>
      <c r="P185" s="135">
        <f t="shared" si="21"/>
        <v>0</v>
      </c>
      <c r="Q185" s="135">
        <v>0</v>
      </c>
      <c r="R185" s="135">
        <f t="shared" si="22"/>
        <v>0</v>
      </c>
      <c r="S185" s="135">
        <v>0</v>
      </c>
      <c r="T185" s="136">
        <f t="shared" si="23"/>
        <v>0</v>
      </c>
      <c r="AR185" s="137" t="s">
        <v>125</v>
      </c>
      <c r="AT185" s="137" t="s">
        <v>121</v>
      </c>
      <c r="AU185" s="137" t="s">
        <v>84</v>
      </c>
      <c r="AY185" s="13" t="s">
        <v>118</v>
      </c>
      <c r="BE185" s="138">
        <f t="shared" si="24"/>
        <v>0</v>
      </c>
      <c r="BF185" s="138">
        <f t="shared" si="25"/>
        <v>0</v>
      </c>
      <c r="BG185" s="138">
        <f t="shared" si="26"/>
        <v>0</v>
      </c>
      <c r="BH185" s="138">
        <f t="shared" si="27"/>
        <v>0</v>
      </c>
      <c r="BI185" s="138">
        <f t="shared" si="28"/>
        <v>0</v>
      </c>
      <c r="BJ185" s="13" t="s">
        <v>82</v>
      </c>
      <c r="BK185" s="138">
        <f t="shared" si="29"/>
        <v>0</v>
      </c>
      <c r="BL185" s="13" t="s">
        <v>125</v>
      </c>
      <c r="BM185" s="137" t="s">
        <v>346</v>
      </c>
    </row>
    <row r="186" spans="2:65" s="1" customFormat="1" ht="16.5" customHeight="1">
      <c r="B186" s="28"/>
      <c r="C186" s="139" t="s">
        <v>347</v>
      </c>
      <c r="D186" s="139" t="s">
        <v>140</v>
      </c>
      <c r="E186" s="140" t="s">
        <v>348</v>
      </c>
      <c r="F186" s="141" t="s">
        <v>349</v>
      </c>
      <c r="G186" s="142" t="s">
        <v>133</v>
      </c>
      <c r="H186" s="143">
        <v>5</v>
      </c>
      <c r="I186" s="144"/>
      <c r="J186" s="145">
        <f t="shared" si="20"/>
        <v>0</v>
      </c>
      <c r="K186" s="146"/>
      <c r="L186" s="147"/>
      <c r="M186" s="148" t="s">
        <v>1</v>
      </c>
      <c r="N186" s="149" t="s">
        <v>39</v>
      </c>
      <c r="P186" s="135">
        <f t="shared" si="21"/>
        <v>0</v>
      </c>
      <c r="Q186" s="135">
        <v>1.2800000000000001E-3</v>
      </c>
      <c r="R186" s="135">
        <f t="shared" si="22"/>
        <v>6.4000000000000003E-3</v>
      </c>
      <c r="S186" s="135">
        <v>0</v>
      </c>
      <c r="T186" s="136">
        <f t="shared" si="23"/>
        <v>0</v>
      </c>
      <c r="AR186" s="137" t="s">
        <v>143</v>
      </c>
      <c r="AT186" s="137" t="s">
        <v>140</v>
      </c>
      <c r="AU186" s="137" t="s">
        <v>84</v>
      </c>
      <c r="AY186" s="13" t="s">
        <v>118</v>
      </c>
      <c r="BE186" s="138">
        <f t="shared" si="24"/>
        <v>0</v>
      </c>
      <c r="BF186" s="138">
        <f t="shared" si="25"/>
        <v>0</v>
      </c>
      <c r="BG186" s="138">
        <f t="shared" si="26"/>
        <v>0</v>
      </c>
      <c r="BH186" s="138">
        <f t="shared" si="27"/>
        <v>0</v>
      </c>
      <c r="BI186" s="138">
        <f t="shared" si="28"/>
        <v>0</v>
      </c>
      <c r="BJ186" s="13" t="s">
        <v>82</v>
      </c>
      <c r="BK186" s="138">
        <f t="shared" si="29"/>
        <v>0</v>
      </c>
      <c r="BL186" s="13" t="s">
        <v>125</v>
      </c>
      <c r="BM186" s="137" t="s">
        <v>350</v>
      </c>
    </row>
    <row r="187" spans="2:65" s="1" customFormat="1" ht="16.5" customHeight="1">
      <c r="B187" s="28"/>
      <c r="C187" s="125" t="s">
        <v>351</v>
      </c>
      <c r="D187" s="125" t="s">
        <v>121</v>
      </c>
      <c r="E187" s="126" t="s">
        <v>352</v>
      </c>
      <c r="F187" s="127" t="s">
        <v>353</v>
      </c>
      <c r="G187" s="128" t="s">
        <v>133</v>
      </c>
      <c r="H187" s="129">
        <v>4</v>
      </c>
      <c r="I187" s="130"/>
      <c r="J187" s="131">
        <f t="shared" si="20"/>
        <v>0</v>
      </c>
      <c r="K187" s="132"/>
      <c r="L187" s="28"/>
      <c r="M187" s="133" t="s">
        <v>1</v>
      </c>
      <c r="N187" s="134" t="s">
        <v>39</v>
      </c>
      <c r="P187" s="135">
        <f t="shared" si="21"/>
        <v>0</v>
      </c>
      <c r="Q187" s="135">
        <v>8.0000000000000007E-5</v>
      </c>
      <c r="R187" s="135">
        <f t="shared" si="22"/>
        <v>3.2000000000000003E-4</v>
      </c>
      <c r="S187" s="135">
        <v>0</v>
      </c>
      <c r="T187" s="136">
        <f t="shared" si="23"/>
        <v>0</v>
      </c>
      <c r="AR187" s="137" t="s">
        <v>125</v>
      </c>
      <c r="AT187" s="137" t="s">
        <v>121</v>
      </c>
      <c r="AU187" s="137" t="s">
        <v>84</v>
      </c>
      <c r="AY187" s="13" t="s">
        <v>118</v>
      </c>
      <c r="BE187" s="138">
        <f t="shared" si="24"/>
        <v>0</v>
      </c>
      <c r="BF187" s="138">
        <f t="shared" si="25"/>
        <v>0</v>
      </c>
      <c r="BG187" s="138">
        <f t="shared" si="26"/>
        <v>0</v>
      </c>
      <c r="BH187" s="138">
        <f t="shared" si="27"/>
        <v>0</v>
      </c>
      <c r="BI187" s="138">
        <f t="shared" si="28"/>
        <v>0</v>
      </c>
      <c r="BJ187" s="13" t="s">
        <v>82</v>
      </c>
      <c r="BK187" s="138">
        <f t="shared" si="29"/>
        <v>0</v>
      </c>
      <c r="BL187" s="13" t="s">
        <v>125</v>
      </c>
      <c r="BM187" s="137" t="s">
        <v>354</v>
      </c>
    </row>
    <row r="188" spans="2:65" s="1" customFormat="1" ht="21.75" customHeight="1">
      <c r="B188" s="28"/>
      <c r="C188" s="139" t="s">
        <v>355</v>
      </c>
      <c r="D188" s="139" t="s">
        <v>140</v>
      </c>
      <c r="E188" s="140" t="s">
        <v>356</v>
      </c>
      <c r="F188" s="141" t="s">
        <v>357</v>
      </c>
      <c r="G188" s="142" t="s">
        <v>133</v>
      </c>
      <c r="H188" s="143">
        <v>4</v>
      </c>
      <c r="I188" s="144"/>
      <c r="J188" s="145">
        <f t="shared" si="20"/>
        <v>0</v>
      </c>
      <c r="K188" s="146"/>
      <c r="L188" s="147"/>
      <c r="M188" s="148" t="s">
        <v>1</v>
      </c>
      <c r="N188" s="149" t="s">
        <v>39</v>
      </c>
      <c r="P188" s="135">
        <f t="shared" si="21"/>
        <v>0</v>
      </c>
      <c r="Q188" s="135">
        <v>1.9E-2</v>
      </c>
      <c r="R188" s="135">
        <f t="shared" si="22"/>
        <v>7.5999999999999998E-2</v>
      </c>
      <c r="S188" s="135">
        <v>0</v>
      </c>
      <c r="T188" s="136">
        <f t="shared" si="23"/>
        <v>0</v>
      </c>
      <c r="AR188" s="137" t="s">
        <v>143</v>
      </c>
      <c r="AT188" s="137" t="s">
        <v>140</v>
      </c>
      <c r="AU188" s="137" t="s">
        <v>84</v>
      </c>
      <c r="AY188" s="13" t="s">
        <v>118</v>
      </c>
      <c r="BE188" s="138">
        <f t="shared" si="24"/>
        <v>0</v>
      </c>
      <c r="BF188" s="138">
        <f t="shared" si="25"/>
        <v>0</v>
      </c>
      <c r="BG188" s="138">
        <f t="shared" si="26"/>
        <v>0</v>
      </c>
      <c r="BH188" s="138">
        <f t="shared" si="27"/>
        <v>0</v>
      </c>
      <c r="BI188" s="138">
        <f t="shared" si="28"/>
        <v>0</v>
      </c>
      <c r="BJ188" s="13" t="s">
        <v>82</v>
      </c>
      <c r="BK188" s="138">
        <f t="shared" si="29"/>
        <v>0</v>
      </c>
      <c r="BL188" s="13" t="s">
        <v>125</v>
      </c>
      <c r="BM188" s="137" t="s">
        <v>358</v>
      </c>
    </row>
    <row r="189" spans="2:65" s="1" customFormat="1" ht="16.5" customHeight="1">
      <c r="B189" s="28"/>
      <c r="C189" s="125" t="s">
        <v>359</v>
      </c>
      <c r="D189" s="125" t="s">
        <v>121</v>
      </c>
      <c r="E189" s="126" t="s">
        <v>360</v>
      </c>
      <c r="F189" s="127" t="s">
        <v>361</v>
      </c>
      <c r="G189" s="128" t="s">
        <v>333</v>
      </c>
      <c r="H189" s="129">
        <v>1</v>
      </c>
      <c r="I189" s="130"/>
      <c r="J189" s="131">
        <f t="shared" si="20"/>
        <v>0</v>
      </c>
      <c r="K189" s="132"/>
      <c r="L189" s="28"/>
      <c r="M189" s="133" t="s">
        <v>1</v>
      </c>
      <c r="N189" s="134" t="s">
        <v>39</v>
      </c>
      <c r="P189" s="135">
        <f t="shared" si="21"/>
        <v>0</v>
      </c>
      <c r="Q189" s="135">
        <v>0</v>
      </c>
      <c r="R189" s="135">
        <f t="shared" si="22"/>
        <v>0</v>
      </c>
      <c r="S189" s="135">
        <v>0.21768000000000001</v>
      </c>
      <c r="T189" s="136">
        <f t="shared" si="23"/>
        <v>0.21768000000000001</v>
      </c>
      <c r="AR189" s="137" t="s">
        <v>125</v>
      </c>
      <c r="AT189" s="137" t="s">
        <v>121</v>
      </c>
      <c r="AU189" s="137" t="s">
        <v>84</v>
      </c>
      <c r="AY189" s="13" t="s">
        <v>118</v>
      </c>
      <c r="BE189" s="138">
        <f t="shared" si="24"/>
        <v>0</v>
      </c>
      <c r="BF189" s="138">
        <f t="shared" si="25"/>
        <v>0</v>
      </c>
      <c r="BG189" s="138">
        <f t="shared" si="26"/>
        <v>0</v>
      </c>
      <c r="BH189" s="138">
        <f t="shared" si="27"/>
        <v>0</v>
      </c>
      <c r="BI189" s="138">
        <f t="shared" si="28"/>
        <v>0</v>
      </c>
      <c r="BJ189" s="13" t="s">
        <v>82</v>
      </c>
      <c r="BK189" s="138">
        <f t="shared" si="29"/>
        <v>0</v>
      </c>
      <c r="BL189" s="13" t="s">
        <v>125</v>
      </c>
      <c r="BM189" s="137" t="s">
        <v>362</v>
      </c>
    </row>
    <row r="190" spans="2:65" s="1" customFormat="1" ht="16.5" customHeight="1">
      <c r="B190" s="28"/>
      <c r="C190" s="125" t="s">
        <v>363</v>
      </c>
      <c r="D190" s="125" t="s">
        <v>121</v>
      </c>
      <c r="E190" s="126" t="s">
        <v>364</v>
      </c>
      <c r="F190" s="127" t="s">
        <v>365</v>
      </c>
      <c r="G190" s="128" t="s">
        <v>333</v>
      </c>
      <c r="H190" s="129">
        <v>5</v>
      </c>
      <c r="I190" s="130"/>
      <c r="J190" s="131">
        <f t="shared" si="20"/>
        <v>0</v>
      </c>
      <c r="K190" s="132"/>
      <c r="L190" s="28"/>
      <c r="M190" s="133" t="s">
        <v>1</v>
      </c>
      <c r="N190" s="134" t="s">
        <v>39</v>
      </c>
      <c r="P190" s="135">
        <f t="shared" si="21"/>
        <v>0</v>
      </c>
      <c r="Q190" s="135">
        <v>0</v>
      </c>
      <c r="R190" s="135">
        <f t="shared" si="22"/>
        <v>0</v>
      </c>
      <c r="S190" s="135">
        <v>1.9460000000000002E-2</v>
      </c>
      <c r="T190" s="136">
        <f t="shared" si="23"/>
        <v>9.7300000000000011E-2</v>
      </c>
      <c r="AR190" s="137" t="s">
        <v>125</v>
      </c>
      <c r="AT190" s="137" t="s">
        <v>121</v>
      </c>
      <c r="AU190" s="137" t="s">
        <v>84</v>
      </c>
      <c r="AY190" s="13" t="s">
        <v>118</v>
      </c>
      <c r="BE190" s="138">
        <f t="shared" si="24"/>
        <v>0</v>
      </c>
      <c r="BF190" s="138">
        <f t="shared" si="25"/>
        <v>0</v>
      </c>
      <c r="BG190" s="138">
        <f t="shared" si="26"/>
        <v>0</v>
      </c>
      <c r="BH190" s="138">
        <f t="shared" si="27"/>
        <v>0</v>
      </c>
      <c r="BI190" s="138">
        <f t="shared" si="28"/>
        <v>0</v>
      </c>
      <c r="BJ190" s="13" t="s">
        <v>82</v>
      </c>
      <c r="BK190" s="138">
        <f t="shared" si="29"/>
        <v>0</v>
      </c>
      <c r="BL190" s="13" t="s">
        <v>125</v>
      </c>
      <c r="BM190" s="137" t="s">
        <v>366</v>
      </c>
    </row>
    <row r="191" spans="2:65" s="1" customFormat="1" ht="24.2" customHeight="1">
      <c r="B191" s="28"/>
      <c r="C191" s="125" t="s">
        <v>367</v>
      </c>
      <c r="D191" s="125" t="s">
        <v>121</v>
      </c>
      <c r="E191" s="126" t="s">
        <v>368</v>
      </c>
      <c r="F191" s="127" t="s">
        <v>369</v>
      </c>
      <c r="G191" s="128" t="s">
        <v>333</v>
      </c>
      <c r="H191" s="129">
        <v>6</v>
      </c>
      <c r="I191" s="130"/>
      <c r="J191" s="131">
        <f t="shared" si="20"/>
        <v>0</v>
      </c>
      <c r="K191" s="132"/>
      <c r="L191" s="28"/>
      <c r="M191" s="133" t="s">
        <v>1</v>
      </c>
      <c r="N191" s="134" t="s">
        <v>39</v>
      </c>
      <c r="P191" s="135">
        <f t="shared" si="21"/>
        <v>0</v>
      </c>
      <c r="Q191" s="135">
        <v>3.8300000000000001E-3</v>
      </c>
      <c r="R191" s="135">
        <f t="shared" si="22"/>
        <v>2.298E-2</v>
      </c>
      <c r="S191" s="135">
        <v>0</v>
      </c>
      <c r="T191" s="136">
        <f t="shared" si="23"/>
        <v>0</v>
      </c>
      <c r="AR191" s="137" t="s">
        <v>125</v>
      </c>
      <c r="AT191" s="137" t="s">
        <v>121</v>
      </c>
      <c r="AU191" s="137" t="s">
        <v>84</v>
      </c>
      <c r="AY191" s="13" t="s">
        <v>118</v>
      </c>
      <c r="BE191" s="138">
        <f t="shared" si="24"/>
        <v>0</v>
      </c>
      <c r="BF191" s="138">
        <f t="shared" si="25"/>
        <v>0</v>
      </c>
      <c r="BG191" s="138">
        <f t="shared" si="26"/>
        <v>0</v>
      </c>
      <c r="BH191" s="138">
        <f t="shared" si="27"/>
        <v>0</v>
      </c>
      <c r="BI191" s="138">
        <f t="shared" si="28"/>
        <v>0</v>
      </c>
      <c r="BJ191" s="13" t="s">
        <v>82</v>
      </c>
      <c r="BK191" s="138">
        <f t="shared" si="29"/>
        <v>0</v>
      </c>
      <c r="BL191" s="13" t="s">
        <v>125</v>
      </c>
      <c r="BM191" s="137" t="s">
        <v>370</v>
      </c>
    </row>
    <row r="192" spans="2:65" s="1" customFormat="1" ht="16.5" customHeight="1">
      <c r="B192" s="28"/>
      <c r="C192" s="139" t="s">
        <v>371</v>
      </c>
      <c r="D192" s="139" t="s">
        <v>140</v>
      </c>
      <c r="E192" s="140" t="s">
        <v>372</v>
      </c>
      <c r="F192" s="141" t="s">
        <v>373</v>
      </c>
      <c r="G192" s="142" t="s">
        <v>133</v>
      </c>
      <c r="H192" s="143">
        <v>6</v>
      </c>
      <c r="I192" s="144"/>
      <c r="J192" s="145">
        <f t="shared" si="20"/>
        <v>0</v>
      </c>
      <c r="K192" s="146"/>
      <c r="L192" s="147"/>
      <c r="M192" s="148" t="s">
        <v>1</v>
      </c>
      <c r="N192" s="149" t="s">
        <v>39</v>
      </c>
      <c r="P192" s="135">
        <f t="shared" si="21"/>
        <v>0</v>
      </c>
      <c r="Q192" s="135">
        <v>7.1999999999999998E-3</v>
      </c>
      <c r="R192" s="135">
        <f t="shared" si="22"/>
        <v>4.3200000000000002E-2</v>
      </c>
      <c r="S192" s="135">
        <v>0</v>
      </c>
      <c r="T192" s="136">
        <f t="shared" si="23"/>
        <v>0</v>
      </c>
      <c r="AR192" s="137" t="s">
        <v>143</v>
      </c>
      <c r="AT192" s="137" t="s">
        <v>140</v>
      </c>
      <c r="AU192" s="137" t="s">
        <v>84</v>
      </c>
      <c r="AY192" s="13" t="s">
        <v>118</v>
      </c>
      <c r="BE192" s="138">
        <f t="shared" si="24"/>
        <v>0</v>
      </c>
      <c r="BF192" s="138">
        <f t="shared" si="25"/>
        <v>0</v>
      </c>
      <c r="BG192" s="138">
        <f t="shared" si="26"/>
        <v>0</v>
      </c>
      <c r="BH192" s="138">
        <f t="shared" si="27"/>
        <v>0</v>
      </c>
      <c r="BI192" s="138">
        <f t="shared" si="28"/>
        <v>0</v>
      </c>
      <c r="BJ192" s="13" t="s">
        <v>82</v>
      </c>
      <c r="BK192" s="138">
        <f t="shared" si="29"/>
        <v>0</v>
      </c>
      <c r="BL192" s="13" t="s">
        <v>125</v>
      </c>
      <c r="BM192" s="137" t="s">
        <v>374</v>
      </c>
    </row>
    <row r="193" spans="2:65" s="1" customFormat="1" ht="16.5" customHeight="1">
      <c r="B193" s="28"/>
      <c r="C193" s="125" t="s">
        <v>375</v>
      </c>
      <c r="D193" s="125" t="s">
        <v>121</v>
      </c>
      <c r="E193" s="126" t="s">
        <v>376</v>
      </c>
      <c r="F193" s="127" t="s">
        <v>377</v>
      </c>
      <c r="G193" s="128" t="s">
        <v>333</v>
      </c>
      <c r="H193" s="129">
        <v>1</v>
      </c>
      <c r="I193" s="130"/>
      <c r="J193" s="131">
        <f t="shared" si="20"/>
        <v>0</v>
      </c>
      <c r="K193" s="132"/>
      <c r="L193" s="28"/>
      <c r="M193" s="133" t="s">
        <v>1</v>
      </c>
      <c r="N193" s="134" t="s">
        <v>39</v>
      </c>
      <c r="P193" s="135">
        <f t="shared" si="21"/>
        <v>0</v>
      </c>
      <c r="Q193" s="135">
        <v>0</v>
      </c>
      <c r="R193" s="135">
        <f t="shared" si="22"/>
        <v>0</v>
      </c>
      <c r="S193" s="135">
        <v>0.69347000000000003</v>
      </c>
      <c r="T193" s="136">
        <f t="shared" si="23"/>
        <v>0.69347000000000003</v>
      </c>
      <c r="AR193" s="137" t="s">
        <v>125</v>
      </c>
      <c r="AT193" s="137" t="s">
        <v>121</v>
      </c>
      <c r="AU193" s="137" t="s">
        <v>84</v>
      </c>
      <c r="AY193" s="13" t="s">
        <v>118</v>
      </c>
      <c r="BE193" s="138">
        <f t="shared" si="24"/>
        <v>0</v>
      </c>
      <c r="BF193" s="138">
        <f t="shared" si="25"/>
        <v>0</v>
      </c>
      <c r="BG193" s="138">
        <f t="shared" si="26"/>
        <v>0</v>
      </c>
      <c r="BH193" s="138">
        <f t="shared" si="27"/>
        <v>0</v>
      </c>
      <c r="BI193" s="138">
        <f t="shared" si="28"/>
        <v>0</v>
      </c>
      <c r="BJ193" s="13" t="s">
        <v>82</v>
      </c>
      <c r="BK193" s="138">
        <f t="shared" si="29"/>
        <v>0</v>
      </c>
      <c r="BL193" s="13" t="s">
        <v>125</v>
      </c>
      <c r="BM193" s="137" t="s">
        <v>378</v>
      </c>
    </row>
    <row r="194" spans="2:65" s="1" customFormat="1" ht="16.5" customHeight="1">
      <c r="B194" s="28"/>
      <c r="C194" s="125" t="s">
        <v>379</v>
      </c>
      <c r="D194" s="125" t="s">
        <v>121</v>
      </c>
      <c r="E194" s="126" t="s">
        <v>380</v>
      </c>
      <c r="F194" s="127" t="s">
        <v>381</v>
      </c>
      <c r="G194" s="128" t="s">
        <v>333</v>
      </c>
      <c r="H194" s="129">
        <v>1</v>
      </c>
      <c r="I194" s="130"/>
      <c r="J194" s="131">
        <f t="shared" si="20"/>
        <v>0</v>
      </c>
      <c r="K194" s="132"/>
      <c r="L194" s="28"/>
      <c r="M194" s="133" t="s">
        <v>1</v>
      </c>
      <c r="N194" s="134" t="s">
        <v>39</v>
      </c>
      <c r="P194" s="135">
        <f t="shared" si="21"/>
        <v>0</v>
      </c>
      <c r="Q194" s="135">
        <v>0</v>
      </c>
      <c r="R194" s="135">
        <f t="shared" si="22"/>
        <v>0</v>
      </c>
      <c r="S194" s="135">
        <v>1.4930000000000001E-2</v>
      </c>
      <c r="T194" s="136">
        <f t="shared" si="23"/>
        <v>1.4930000000000001E-2</v>
      </c>
      <c r="AR194" s="137" t="s">
        <v>125</v>
      </c>
      <c r="AT194" s="137" t="s">
        <v>121</v>
      </c>
      <c r="AU194" s="137" t="s">
        <v>84</v>
      </c>
      <c r="AY194" s="13" t="s">
        <v>118</v>
      </c>
      <c r="BE194" s="138">
        <f t="shared" si="24"/>
        <v>0</v>
      </c>
      <c r="BF194" s="138">
        <f t="shared" si="25"/>
        <v>0</v>
      </c>
      <c r="BG194" s="138">
        <f t="shared" si="26"/>
        <v>0</v>
      </c>
      <c r="BH194" s="138">
        <f t="shared" si="27"/>
        <v>0</v>
      </c>
      <c r="BI194" s="138">
        <f t="shared" si="28"/>
        <v>0</v>
      </c>
      <c r="BJ194" s="13" t="s">
        <v>82</v>
      </c>
      <c r="BK194" s="138">
        <f t="shared" si="29"/>
        <v>0</v>
      </c>
      <c r="BL194" s="13" t="s">
        <v>125</v>
      </c>
      <c r="BM194" s="137" t="s">
        <v>382</v>
      </c>
    </row>
    <row r="195" spans="2:65" s="1" customFormat="1" ht="16.5" customHeight="1">
      <c r="B195" s="28"/>
      <c r="C195" s="125" t="s">
        <v>383</v>
      </c>
      <c r="D195" s="125" t="s">
        <v>121</v>
      </c>
      <c r="E195" s="126" t="s">
        <v>384</v>
      </c>
      <c r="F195" s="127" t="s">
        <v>385</v>
      </c>
      <c r="G195" s="128" t="s">
        <v>333</v>
      </c>
      <c r="H195" s="129">
        <v>1</v>
      </c>
      <c r="I195" s="130"/>
      <c r="J195" s="131">
        <f t="shared" si="20"/>
        <v>0</v>
      </c>
      <c r="K195" s="132"/>
      <c r="L195" s="28"/>
      <c r="M195" s="133" t="s">
        <v>1</v>
      </c>
      <c r="N195" s="134" t="s">
        <v>39</v>
      </c>
      <c r="P195" s="135">
        <f t="shared" si="21"/>
        <v>0</v>
      </c>
      <c r="Q195" s="135">
        <v>5.4599999999999996E-3</v>
      </c>
      <c r="R195" s="135">
        <f t="shared" si="22"/>
        <v>5.4599999999999996E-3</v>
      </c>
      <c r="S195" s="135">
        <v>0</v>
      </c>
      <c r="T195" s="136">
        <f t="shared" si="23"/>
        <v>0</v>
      </c>
      <c r="AR195" s="137" t="s">
        <v>125</v>
      </c>
      <c r="AT195" s="137" t="s">
        <v>121</v>
      </c>
      <c r="AU195" s="137" t="s">
        <v>84</v>
      </c>
      <c r="AY195" s="13" t="s">
        <v>118</v>
      </c>
      <c r="BE195" s="138">
        <f t="shared" si="24"/>
        <v>0</v>
      </c>
      <c r="BF195" s="138">
        <f t="shared" si="25"/>
        <v>0</v>
      </c>
      <c r="BG195" s="138">
        <f t="shared" si="26"/>
        <v>0</v>
      </c>
      <c r="BH195" s="138">
        <f t="shared" si="27"/>
        <v>0</v>
      </c>
      <c r="BI195" s="138">
        <f t="shared" si="28"/>
        <v>0</v>
      </c>
      <c r="BJ195" s="13" t="s">
        <v>82</v>
      </c>
      <c r="BK195" s="138">
        <f t="shared" si="29"/>
        <v>0</v>
      </c>
      <c r="BL195" s="13" t="s">
        <v>125</v>
      </c>
      <c r="BM195" s="137" t="s">
        <v>386</v>
      </c>
    </row>
    <row r="196" spans="2:65" s="1" customFormat="1" ht="16.5" customHeight="1">
      <c r="B196" s="28"/>
      <c r="C196" s="139" t="s">
        <v>387</v>
      </c>
      <c r="D196" s="139" t="s">
        <v>140</v>
      </c>
      <c r="E196" s="140" t="s">
        <v>388</v>
      </c>
      <c r="F196" s="141" t="s">
        <v>389</v>
      </c>
      <c r="G196" s="142" t="s">
        <v>133</v>
      </c>
      <c r="H196" s="143">
        <v>1</v>
      </c>
      <c r="I196" s="144"/>
      <c r="J196" s="145">
        <f t="shared" si="20"/>
        <v>0</v>
      </c>
      <c r="K196" s="146"/>
      <c r="L196" s="147"/>
      <c r="M196" s="148" t="s">
        <v>1</v>
      </c>
      <c r="N196" s="149" t="s">
        <v>39</v>
      </c>
      <c r="P196" s="135">
        <f t="shared" si="21"/>
        <v>0</v>
      </c>
      <c r="Q196" s="135">
        <v>4.3999999999999997E-2</v>
      </c>
      <c r="R196" s="135">
        <f t="shared" si="22"/>
        <v>4.3999999999999997E-2</v>
      </c>
      <c r="S196" s="135">
        <v>0</v>
      </c>
      <c r="T196" s="136">
        <f t="shared" si="23"/>
        <v>0</v>
      </c>
      <c r="AR196" s="137" t="s">
        <v>143</v>
      </c>
      <c r="AT196" s="137" t="s">
        <v>140</v>
      </c>
      <c r="AU196" s="137" t="s">
        <v>84</v>
      </c>
      <c r="AY196" s="13" t="s">
        <v>118</v>
      </c>
      <c r="BE196" s="138">
        <f t="shared" si="24"/>
        <v>0</v>
      </c>
      <c r="BF196" s="138">
        <f t="shared" si="25"/>
        <v>0</v>
      </c>
      <c r="BG196" s="138">
        <f t="shared" si="26"/>
        <v>0</v>
      </c>
      <c r="BH196" s="138">
        <f t="shared" si="27"/>
        <v>0</v>
      </c>
      <c r="BI196" s="138">
        <f t="shared" si="28"/>
        <v>0</v>
      </c>
      <c r="BJ196" s="13" t="s">
        <v>82</v>
      </c>
      <c r="BK196" s="138">
        <f t="shared" si="29"/>
        <v>0</v>
      </c>
      <c r="BL196" s="13" t="s">
        <v>125</v>
      </c>
      <c r="BM196" s="137" t="s">
        <v>390</v>
      </c>
    </row>
    <row r="197" spans="2:65" s="1" customFormat="1" ht="16.5" customHeight="1">
      <c r="B197" s="28"/>
      <c r="C197" s="125" t="s">
        <v>391</v>
      </c>
      <c r="D197" s="125" t="s">
        <v>121</v>
      </c>
      <c r="E197" s="126" t="s">
        <v>392</v>
      </c>
      <c r="F197" s="127" t="s">
        <v>393</v>
      </c>
      <c r="G197" s="128" t="s">
        <v>333</v>
      </c>
      <c r="H197" s="129">
        <v>17</v>
      </c>
      <c r="I197" s="130"/>
      <c r="J197" s="131">
        <f t="shared" si="20"/>
        <v>0</v>
      </c>
      <c r="K197" s="132"/>
      <c r="L197" s="28"/>
      <c r="M197" s="133" t="s">
        <v>1</v>
      </c>
      <c r="N197" s="134" t="s">
        <v>39</v>
      </c>
      <c r="P197" s="135">
        <f t="shared" si="21"/>
        <v>0</v>
      </c>
      <c r="Q197" s="135">
        <v>2.4000000000000001E-4</v>
      </c>
      <c r="R197" s="135">
        <f t="shared" si="22"/>
        <v>4.0800000000000003E-3</v>
      </c>
      <c r="S197" s="135">
        <v>0</v>
      </c>
      <c r="T197" s="136">
        <f t="shared" si="23"/>
        <v>0</v>
      </c>
      <c r="AR197" s="137" t="s">
        <v>125</v>
      </c>
      <c r="AT197" s="137" t="s">
        <v>121</v>
      </c>
      <c r="AU197" s="137" t="s">
        <v>84</v>
      </c>
      <c r="AY197" s="13" t="s">
        <v>118</v>
      </c>
      <c r="BE197" s="138">
        <f t="shared" si="24"/>
        <v>0</v>
      </c>
      <c r="BF197" s="138">
        <f t="shared" si="25"/>
        <v>0</v>
      </c>
      <c r="BG197" s="138">
        <f t="shared" si="26"/>
        <v>0</v>
      </c>
      <c r="BH197" s="138">
        <f t="shared" si="27"/>
        <v>0</v>
      </c>
      <c r="BI197" s="138">
        <f t="shared" si="28"/>
        <v>0</v>
      </c>
      <c r="BJ197" s="13" t="s">
        <v>82</v>
      </c>
      <c r="BK197" s="138">
        <f t="shared" si="29"/>
        <v>0</v>
      </c>
      <c r="BL197" s="13" t="s">
        <v>125</v>
      </c>
      <c r="BM197" s="137" t="s">
        <v>394</v>
      </c>
    </row>
    <row r="198" spans="2:65" s="1" customFormat="1" ht="16.5" customHeight="1">
      <c r="B198" s="28"/>
      <c r="C198" s="125" t="s">
        <v>395</v>
      </c>
      <c r="D198" s="125" t="s">
        <v>121</v>
      </c>
      <c r="E198" s="126" t="s">
        <v>396</v>
      </c>
      <c r="F198" s="127" t="s">
        <v>397</v>
      </c>
      <c r="G198" s="128" t="s">
        <v>333</v>
      </c>
      <c r="H198" s="129">
        <v>5</v>
      </c>
      <c r="I198" s="130"/>
      <c r="J198" s="131">
        <f t="shared" si="20"/>
        <v>0</v>
      </c>
      <c r="K198" s="132"/>
      <c r="L198" s="28"/>
      <c r="M198" s="133" t="s">
        <v>1</v>
      </c>
      <c r="N198" s="134" t="s">
        <v>39</v>
      </c>
      <c r="P198" s="135">
        <f t="shared" si="21"/>
        <v>0</v>
      </c>
      <c r="Q198" s="135">
        <v>0</v>
      </c>
      <c r="R198" s="135">
        <f t="shared" si="22"/>
        <v>0</v>
      </c>
      <c r="S198" s="135">
        <v>1.56E-3</v>
      </c>
      <c r="T198" s="136">
        <f t="shared" si="23"/>
        <v>7.7999999999999996E-3</v>
      </c>
      <c r="AR198" s="137" t="s">
        <v>125</v>
      </c>
      <c r="AT198" s="137" t="s">
        <v>121</v>
      </c>
      <c r="AU198" s="137" t="s">
        <v>84</v>
      </c>
      <c r="AY198" s="13" t="s">
        <v>118</v>
      </c>
      <c r="BE198" s="138">
        <f t="shared" si="24"/>
        <v>0</v>
      </c>
      <c r="BF198" s="138">
        <f t="shared" si="25"/>
        <v>0</v>
      </c>
      <c r="BG198" s="138">
        <f t="shared" si="26"/>
        <v>0</v>
      </c>
      <c r="BH198" s="138">
        <f t="shared" si="27"/>
        <v>0</v>
      </c>
      <c r="BI198" s="138">
        <f t="shared" si="28"/>
        <v>0</v>
      </c>
      <c r="BJ198" s="13" t="s">
        <v>82</v>
      </c>
      <c r="BK198" s="138">
        <f t="shared" si="29"/>
        <v>0</v>
      </c>
      <c r="BL198" s="13" t="s">
        <v>125</v>
      </c>
      <c r="BM198" s="137" t="s">
        <v>398</v>
      </c>
    </row>
    <row r="199" spans="2:65" s="1" customFormat="1" ht="16.5" customHeight="1">
      <c r="B199" s="28"/>
      <c r="C199" s="125" t="s">
        <v>399</v>
      </c>
      <c r="D199" s="125" t="s">
        <v>121</v>
      </c>
      <c r="E199" s="126" t="s">
        <v>400</v>
      </c>
      <c r="F199" s="127" t="s">
        <v>401</v>
      </c>
      <c r="G199" s="128" t="s">
        <v>133</v>
      </c>
      <c r="H199" s="129">
        <v>6</v>
      </c>
      <c r="I199" s="130"/>
      <c r="J199" s="131">
        <f t="shared" si="20"/>
        <v>0</v>
      </c>
      <c r="K199" s="132"/>
      <c r="L199" s="28"/>
      <c r="M199" s="133" t="s">
        <v>1</v>
      </c>
      <c r="N199" s="134" t="s">
        <v>39</v>
      </c>
      <c r="P199" s="135">
        <f t="shared" si="21"/>
        <v>0</v>
      </c>
      <c r="Q199" s="135">
        <v>4.0000000000000003E-5</v>
      </c>
      <c r="R199" s="135">
        <f t="shared" si="22"/>
        <v>2.4000000000000003E-4</v>
      </c>
      <c r="S199" s="135">
        <v>0</v>
      </c>
      <c r="T199" s="136">
        <f t="shared" si="23"/>
        <v>0</v>
      </c>
      <c r="AR199" s="137" t="s">
        <v>125</v>
      </c>
      <c r="AT199" s="137" t="s">
        <v>121</v>
      </c>
      <c r="AU199" s="137" t="s">
        <v>84</v>
      </c>
      <c r="AY199" s="13" t="s">
        <v>118</v>
      </c>
      <c r="BE199" s="138">
        <f t="shared" si="24"/>
        <v>0</v>
      </c>
      <c r="BF199" s="138">
        <f t="shared" si="25"/>
        <v>0</v>
      </c>
      <c r="BG199" s="138">
        <f t="shared" si="26"/>
        <v>0</v>
      </c>
      <c r="BH199" s="138">
        <f t="shared" si="27"/>
        <v>0</v>
      </c>
      <c r="BI199" s="138">
        <f t="shared" si="28"/>
        <v>0</v>
      </c>
      <c r="BJ199" s="13" t="s">
        <v>82</v>
      </c>
      <c r="BK199" s="138">
        <f t="shared" si="29"/>
        <v>0</v>
      </c>
      <c r="BL199" s="13" t="s">
        <v>125</v>
      </c>
      <c r="BM199" s="137" t="s">
        <v>402</v>
      </c>
    </row>
    <row r="200" spans="2:65" s="1" customFormat="1" ht="16.5" customHeight="1">
      <c r="B200" s="28"/>
      <c r="C200" s="139" t="s">
        <v>403</v>
      </c>
      <c r="D200" s="139" t="s">
        <v>140</v>
      </c>
      <c r="E200" s="140" t="s">
        <v>404</v>
      </c>
      <c r="F200" s="141" t="s">
        <v>405</v>
      </c>
      <c r="G200" s="142" t="s">
        <v>133</v>
      </c>
      <c r="H200" s="143">
        <v>6</v>
      </c>
      <c r="I200" s="144"/>
      <c r="J200" s="145">
        <f t="shared" si="20"/>
        <v>0</v>
      </c>
      <c r="K200" s="146"/>
      <c r="L200" s="147"/>
      <c r="M200" s="148" t="s">
        <v>1</v>
      </c>
      <c r="N200" s="149" t="s">
        <v>39</v>
      </c>
      <c r="P200" s="135">
        <f t="shared" si="21"/>
        <v>0</v>
      </c>
      <c r="Q200" s="135">
        <v>1.8E-3</v>
      </c>
      <c r="R200" s="135">
        <f t="shared" si="22"/>
        <v>1.0800000000000001E-2</v>
      </c>
      <c r="S200" s="135">
        <v>0</v>
      </c>
      <c r="T200" s="136">
        <f t="shared" si="23"/>
        <v>0</v>
      </c>
      <c r="AR200" s="137" t="s">
        <v>143</v>
      </c>
      <c r="AT200" s="137" t="s">
        <v>140</v>
      </c>
      <c r="AU200" s="137" t="s">
        <v>84</v>
      </c>
      <c r="AY200" s="13" t="s">
        <v>118</v>
      </c>
      <c r="BE200" s="138">
        <f t="shared" si="24"/>
        <v>0</v>
      </c>
      <c r="BF200" s="138">
        <f t="shared" si="25"/>
        <v>0</v>
      </c>
      <c r="BG200" s="138">
        <f t="shared" si="26"/>
        <v>0</v>
      </c>
      <c r="BH200" s="138">
        <f t="shared" si="27"/>
        <v>0</v>
      </c>
      <c r="BI200" s="138">
        <f t="shared" si="28"/>
        <v>0</v>
      </c>
      <c r="BJ200" s="13" t="s">
        <v>82</v>
      </c>
      <c r="BK200" s="138">
        <f t="shared" si="29"/>
        <v>0</v>
      </c>
      <c r="BL200" s="13" t="s">
        <v>125</v>
      </c>
      <c r="BM200" s="137" t="s">
        <v>406</v>
      </c>
    </row>
    <row r="201" spans="2:65" s="1" customFormat="1" ht="16.5" customHeight="1">
      <c r="B201" s="28"/>
      <c r="C201" s="139" t="s">
        <v>407</v>
      </c>
      <c r="D201" s="139" t="s">
        <v>140</v>
      </c>
      <c r="E201" s="140" t="s">
        <v>408</v>
      </c>
      <c r="F201" s="141" t="s">
        <v>409</v>
      </c>
      <c r="G201" s="142" t="s">
        <v>133</v>
      </c>
      <c r="H201" s="143">
        <v>6</v>
      </c>
      <c r="I201" s="144"/>
      <c r="J201" s="145">
        <f t="shared" si="20"/>
        <v>0</v>
      </c>
      <c r="K201" s="146"/>
      <c r="L201" s="147"/>
      <c r="M201" s="148" t="s">
        <v>1</v>
      </c>
      <c r="N201" s="149" t="s">
        <v>39</v>
      </c>
      <c r="P201" s="135">
        <f t="shared" si="21"/>
        <v>0</v>
      </c>
      <c r="Q201" s="135">
        <v>5.5999999999999995E-4</v>
      </c>
      <c r="R201" s="135">
        <f t="shared" si="22"/>
        <v>3.3599999999999997E-3</v>
      </c>
      <c r="S201" s="135">
        <v>0</v>
      </c>
      <c r="T201" s="136">
        <f t="shared" si="23"/>
        <v>0</v>
      </c>
      <c r="AR201" s="137" t="s">
        <v>143</v>
      </c>
      <c r="AT201" s="137" t="s">
        <v>140</v>
      </c>
      <c r="AU201" s="137" t="s">
        <v>84</v>
      </c>
      <c r="AY201" s="13" t="s">
        <v>118</v>
      </c>
      <c r="BE201" s="138">
        <f t="shared" si="24"/>
        <v>0</v>
      </c>
      <c r="BF201" s="138">
        <f t="shared" si="25"/>
        <v>0</v>
      </c>
      <c r="BG201" s="138">
        <f t="shared" si="26"/>
        <v>0</v>
      </c>
      <c r="BH201" s="138">
        <f t="shared" si="27"/>
        <v>0</v>
      </c>
      <c r="BI201" s="138">
        <f t="shared" si="28"/>
        <v>0</v>
      </c>
      <c r="BJ201" s="13" t="s">
        <v>82</v>
      </c>
      <c r="BK201" s="138">
        <f t="shared" si="29"/>
        <v>0</v>
      </c>
      <c r="BL201" s="13" t="s">
        <v>125</v>
      </c>
      <c r="BM201" s="137" t="s">
        <v>410</v>
      </c>
    </row>
    <row r="202" spans="2:65" s="1" customFormat="1" ht="16.5" customHeight="1">
      <c r="B202" s="28"/>
      <c r="C202" s="125" t="s">
        <v>411</v>
      </c>
      <c r="D202" s="125" t="s">
        <v>121</v>
      </c>
      <c r="E202" s="126" t="s">
        <v>412</v>
      </c>
      <c r="F202" s="127" t="s">
        <v>413</v>
      </c>
      <c r="G202" s="128" t="s">
        <v>133</v>
      </c>
      <c r="H202" s="129">
        <v>5</v>
      </c>
      <c r="I202" s="130"/>
      <c r="J202" s="131">
        <f t="shared" si="20"/>
        <v>0</v>
      </c>
      <c r="K202" s="132"/>
      <c r="L202" s="28"/>
      <c r="M202" s="133" t="s">
        <v>1</v>
      </c>
      <c r="N202" s="134" t="s">
        <v>39</v>
      </c>
      <c r="P202" s="135">
        <f t="shared" si="21"/>
        <v>0</v>
      </c>
      <c r="Q202" s="135">
        <v>0</v>
      </c>
      <c r="R202" s="135">
        <f t="shared" si="22"/>
        <v>0</v>
      </c>
      <c r="S202" s="135">
        <v>8.5999999999999998E-4</v>
      </c>
      <c r="T202" s="136">
        <f t="shared" si="23"/>
        <v>4.3E-3</v>
      </c>
      <c r="AR202" s="137" t="s">
        <v>125</v>
      </c>
      <c r="AT202" s="137" t="s">
        <v>121</v>
      </c>
      <c r="AU202" s="137" t="s">
        <v>84</v>
      </c>
      <c r="AY202" s="13" t="s">
        <v>118</v>
      </c>
      <c r="BE202" s="138">
        <f t="shared" si="24"/>
        <v>0</v>
      </c>
      <c r="BF202" s="138">
        <f t="shared" si="25"/>
        <v>0</v>
      </c>
      <c r="BG202" s="138">
        <f t="shared" si="26"/>
        <v>0</v>
      </c>
      <c r="BH202" s="138">
        <f t="shared" si="27"/>
        <v>0</v>
      </c>
      <c r="BI202" s="138">
        <f t="shared" si="28"/>
        <v>0</v>
      </c>
      <c r="BJ202" s="13" t="s">
        <v>82</v>
      </c>
      <c r="BK202" s="138">
        <f t="shared" si="29"/>
        <v>0</v>
      </c>
      <c r="BL202" s="13" t="s">
        <v>125</v>
      </c>
      <c r="BM202" s="137" t="s">
        <v>414</v>
      </c>
    </row>
    <row r="203" spans="2:65" s="1" customFormat="1" ht="16.5" customHeight="1">
      <c r="B203" s="28"/>
      <c r="C203" s="125" t="s">
        <v>415</v>
      </c>
      <c r="D203" s="125" t="s">
        <v>121</v>
      </c>
      <c r="E203" s="126" t="s">
        <v>416</v>
      </c>
      <c r="F203" s="127" t="s">
        <v>417</v>
      </c>
      <c r="G203" s="128" t="s">
        <v>133</v>
      </c>
      <c r="H203" s="129">
        <v>5</v>
      </c>
      <c r="I203" s="130"/>
      <c r="J203" s="131">
        <f t="shared" si="20"/>
        <v>0</v>
      </c>
      <c r="K203" s="132"/>
      <c r="L203" s="28"/>
      <c r="M203" s="133" t="s">
        <v>1</v>
      </c>
      <c r="N203" s="134" t="s">
        <v>39</v>
      </c>
      <c r="P203" s="135">
        <f t="shared" si="21"/>
        <v>0</v>
      </c>
      <c r="Q203" s="135">
        <v>0</v>
      </c>
      <c r="R203" s="135">
        <f t="shared" si="22"/>
        <v>0</v>
      </c>
      <c r="S203" s="135">
        <v>8.4999999999999995E-4</v>
      </c>
      <c r="T203" s="136">
        <f t="shared" si="23"/>
        <v>4.2499999999999994E-3</v>
      </c>
      <c r="AR203" s="137" t="s">
        <v>125</v>
      </c>
      <c r="AT203" s="137" t="s">
        <v>121</v>
      </c>
      <c r="AU203" s="137" t="s">
        <v>84</v>
      </c>
      <c r="AY203" s="13" t="s">
        <v>118</v>
      </c>
      <c r="BE203" s="138">
        <f t="shared" si="24"/>
        <v>0</v>
      </c>
      <c r="BF203" s="138">
        <f t="shared" si="25"/>
        <v>0</v>
      </c>
      <c r="BG203" s="138">
        <f t="shared" si="26"/>
        <v>0</v>
      </c>
      <c r="BH203" s="138">
        <f t="shared" si="27"/>
        <v>0</v>
      </c>
      <c r="BI203" s="138">
        <f t="shared" si="28"/>
        <v>0</v>
      </c>
      <c r="BJ203" s="13" t="s">
        <v>82</v>
      </c>
      <c r="BK203" s="138">
        <f t="shared" si="29"/>
        <v>0</v>
      </c>
      <c r="BL203" s="13" t="s">
        <v>125</v>
      </c>
      <c r="BM203" s="137" t="s">
        <v>418</v>
      </c>
    </row>
    <row r="204" spans="2:65" s="1" customFormat="1" ht="16.5" customHeight="1">
      <c r="B204" s="28"/>
      <c r="C204" s="125" t="s">
        <v>419</v>
      </c>
      <c r="D204" s="125" t="s">
        <v>121</v>
      </c>
      <c r="E204" s="126" t="s">
        <v>420</v>
      </c>
      <c r="F204" s="127" t="s">
        <v>421</v>
      </c>
      <c r="G204" s="128" t="s">
        <v>221</v>
      </c>
      <c r="H204" s="129">
        <v>0.29599999999999999</v>
      </c>
      <c r="I204" s="130"/>
      <c r="J204" s="131">
        <f t="shared" si="20"/>
        <v>0</v>
      </c>
      <c r="K204" s="132"/>
      <c r="L204" s="28"/>
      <c r="M204" s="133" t="s">
        <v>1</v>
      </c>
      <c r="N204" s="134" t="s">
        <v>39</v>
      </c>
      <c r="P204" s="135">
        <f t="shared" si="21"/>
        <v>0</v>
      </c>
      <c r="Q204" s="135">
        <v>0</v>
      </c>
      <c r="R204" s="135">
        <f t="shared" si="22"/>
        <v>0</v>
      </c>
      <c r="S204" s="135">
        <v>0</v>
      </c>
      <c r="T204" s="136">
        <f t="shared" si="23"/>
        <v>0</v>
      </c>
      <c r="AR204" s="137" t="s">
        <v>125</v>
      </c>
      <c r="AT204" s="137" t="s">
        <v>121</v>
      </c>
      <c r="AU204" s="137" t="s">
        <v>84</v>
      </c>
      <c r="AY204" s="13" t="s">
        <v>118</v>
      </c>
      <c r="BE204" s="138">
        <f t="shared" si="24"/>
        <v>0</v>
      </c>
      <c r="BF204" s="138">
        <f t="shared" si="25"/>
        <v>0</v>
      </c>
      <c r="BG204" s="138">
        <f t="shared" si="26"/>
        <v>0</v>
      </c>
      <c r="BH204" s="138">
        <f t="shared" si="27"/>
        <v>0</v>
      </c>
      <c r="BI204" s="138">
        <f t="shared" si="28"/>
        <v>0</v>
      </c>
      <c r="BJ204" s="13" t="s">
        <v>82</v>
      </c>
      <c r="BK204" s="138">
        <f t="shared" si="29"/>
        <v>0</v>
      </c>
      <c r="BL204" s="13" t="s">
        <v>125</v>
      </c>
      <c r="BM204" s="137" t="s">
        <v>422</v>
      </c>
    </row>
    <row r="205" spans="2:65" s="11" customFormat="1" ht="22.9" customHeight="1">
      <c r="B205" s="113"/>
      <c r="D205" s="114" t="s">
        <v>73</v>
      </c>
      <c r="E205" s="123" t="s">
        <v>423</v>
      </c>
      <c r="F205" s="123" t="s">
        <v>424</v>
      </c>
      <c r="I205" s="116"/>
      <c r="J205" s="124">
        <f>BK205</f>
        <v>0</v>
      </c>
      <c r="L205" s="113"/>
      <c r="M205" s="118"/>
      <c r="P205" s="119">
        <f>SUM(P206:P210)</f>
        <v>0</v>
      </c>
      <c r="R205" s="119">
        <f>SUM(R206:R210)</f>
        <v>4.9250000000000002E-2</v>
      </c>
      <c r="T205" s="120">
        <f>SUM(T206:T210)</f>
        <v>0</v>
      </c>
      <c r="AR205" s="114" t="s">
        <v>84</v>
      </c>
      <c r="AT205" s="121" t="s">
        <v>73</v>
      </c>
      <c r="AU205" s="121" t="s">
        <v>82</v>
      </c>
      <c r="AY205" s="114" t="s">
        <v>118</v>
      </c>
      <c r="BK205" s="122">
        <f>SUM(BK206:BK210)</f>
        <v>0</v>
      </c>
    </row>
    <row r="206" spans="2:65" s="1" customFormat="1" ht="16.5" customHeight="1">
      <c r="B206" s="28"/>
      <c r="C206" s="125" t="s">
        <v>425</v>
      </c>
      <c r="D206" s="125" t="s">
        <v>121</v>
      </c>
      <c r="E206" s="126" t="s">
        <v>426</v>
      </c>
      <c r="F206" s="127" t="s">
        <v>427</v>
      </c>
      <c r="G206" s="128" t="s">
        <v>333</v>
      </c>
      <c r="H206" s="129">
        <v>5</v>
      </c>
      <c r="I206" s="130"/>
      <c r="J206" s="131">
        <f>ROUND(I206*H206,2)</f>
        <v>0</v>
      </c>
      <c r="K206" s="132"/>
      <c r="L206" s="28"/>
      <c r="M206" s="133" t="s">
        <v>1</v>
      </c>
      <c r="N206" s="134" t="s">
        <v>39</v>
      </c>
      <c r="P206" s="135">
        <f>O206*H206</f>
        <v>0</v>
      </c>
      <c r="Q206" s="135">
        <v>9.1999999999999998E-3</v>
      </c>
      <c r="R206" s="135">
        <f>Q206*H206</f>
        <v>4.5999999999999999E-2</v>
      </c>
      <c r="S206" s="135">
        <v>0</v>
      </c>
      <c r="T206" s="136">
        <f>S206*H206</f>
        <v>0</v>
      </c>
      <c r="AR206" s="137" t="s">
        <v>125</v>
      </c>
      <c r="AT206" s="137" t="s">
        <v>121</v>
      </c>
      <c r="AU206" s="137" t="s">
        <v>84</v>
      </c>
      <c r="AY206" s="13" t="s">
        <v>118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3" t="s">
        <v>82</v>
      </c>
      <c r="BK206" s="138">
        <f>ROUND(I206*H206,2)</f>
        <v>0</v>
      </c>
      <c r="BL206" s="13" t="s">
        <v>125</v>
      </c>
      <c r="BM206" s="137" t="s">
        <v>428</v>
      </c>
    </row>
    <row r="207" spans="2:65" s="1" customFormat="1" ht="16.5" customHeight="1">
      <c r="B207" s="28"/>
      <c r="C207" s="125" t="s">
        <v>429</v>
      </c>
      <c r="D207" s="125" t="s">
        <v>121</v>
      </c>
      <c r="E207" s="126" t="s">
        <v>430</v>
      </c>
      <c r="F207" s="127" t="s">
        <v>431</v>
      </c>
      <c r="G207" s="128" t="s">
        <v>333</v>
      </c>
      <c r="H207" s="129">
        <v>5</v>
      </c>
      <c r="I207" s="130"/>
      <c r="J207" s="131">
        <f>ROUND(I207*H207,2)</f>
        <v>0</v>
      </c>
      <c r="K207" s="132"/>
      <c r="L207" s="28"/>
      <c r="M207" s="133" t="s">
        <v>1</v>
      </c>
      <c r="N207" s="134" t="s">
        <v>39</v>
      </c>
      <c r="P207" s="135">
        <f>O207*H207</f>
        <v>0</v>
      </c>
      <c r="Q207" s="135">
        <v>1.4999999999999999E-4</v>
      </c>
      <c r="R207" s="135">
        <f>Q207*H207</f>
        <v>7.4999999999999991E-4</v>
      </c>
      <c r="S207" s="135">
        <v>0</v>
      </c>
      <c r="T207" s="136">
        <f>S207*H207</f>
        <v>0</v>
      </c>
      <c r="AR207" s="137" t="s">
        <v>125</v>
      </c>
      <c r="AT207" s="137" t="s">
        <v>121</v>
      </c>
      <c r="AU207" s="137" t="s">
        <v>84</v>
      </c>
      <c r="AY207" s="13" t="s">
        <v>118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3" t="s">
        <v>82</v>
      </c>
      <c r="BK207" s="138">
        <f>ROUND(I207*H207,2)</f>
        <v>0</v>
      </c>
      <c r="BL207" s="13" t="s">
        <v>125</v>
      </c>
      <c r="BM207" s="137" t="s">
        <v>432</v>
      </c>
    </row>
    <row r="208" spans="2:65" s="1" customFormat="1" ht="16.5" customHeight="1">
      <c r="B208" s="28"/>
      <c r="C208" s="125" t="s">
        <v>433</v>
      </c>
      <c r="D208" s="125" t="s">
        <v>121</v>
      </c>
      <c r="E208" s="126" t="s">
        <v>434</v>
      </c>
      <c r="F208" s="127" t="s">
        <v>435</v>
      </c>
      <c r="G208" s="128" t="s">
        <v>333</v>
      </c>
      <c r="H208" s="129">
        <v>5</v>
      </c>
      <c r="I208" s="130"/>
      <c r="J208" s="131">
        <f>ROUND(I208*H208,2)</f>
        <v>0</v>
      </c>
      <c r="K208" s="132"/>
      <c r="L208" s="28"/>
      <c r="M208" s="133" t="s">
        <v>1</v>
      </c>
      <c r="N208" s="134" t="s">
        <v>39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AR208" s="137" t="s">
        <v>125</v>
      </c>
      <c r="AT208" s="137" t="s">
        <v>121</v>
      </c>
      <c r="AU208" s="137" t="s">
        <v>84</v>
      </c>
      <c r="AY208" s="13" t="s">
        <v>118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3" t="s">
        <v>82</v>
      </c>
      <c r="BK208" s="138">
        <f>ROUND(I208*H208,2)</f>
        <v>0</v>
      </c>
      <c r="BL208" s="13" t="s">
        <v>125</v>
      </c>
      <c r="BM208" s="137" t="s">
        <v>436</v>
      </c>
    </row>
    <row r="209" spans="2:65" s="1" customFormat="1" ht="16.5" customHeight="1">
      <c r="B209" s="28"/>
      <c r="C209" s="139" t="s">
        <v>437</v>
      </c>
      <c r="D209" s="139" t="s">
        <v>140</v>
      </c>
      <c r="E209" s="140" t="s">
        <v>438</v>
      </c>
      <c r="F209" s="141" t="s">
        <v>439</v>
      </c>
      <c r="G209" s="142" t="s">
        <v>133</v>
      </c>
      <c r="H209" s="143">
        <v>5</v>
      </c>
      <c r="I209" s="144"/>
      <c r="J209" s="145">
        <f>ROUND(I209*H209,2)</f>
        <v>0</v>
      </c>
      <c r="K209" s="146"/>
      <c r="L209" s="147"/>
      <c r="M209" s="148" t="s">
        <v>1</v>
      </c>
      <c r="N209" s="149" t="s">
        <v>39</v>
      </c>
      <c r="P209" s="135">
        <f>O209*H209</f>
        <v>0</v>
      </c>
      <c r="Q209" s="135">
        <v>5.0000000000000001E-4</v>
      </c>
      <c r="R209" s="135">
        <f>Q209*H209</f>
        <v>2.5000000000000001E-3</v>
      </c>
      <c r="S209" s="135">
        <v>0</v>
      </c>
      <c r="T209" s="136">
        <f>S209*H209</f>
        <v>0</v>
      </c>
      <c r="AR209" s="137" t="s">
        <v>143</v>
      </c>
      <c r="AT209" s="137" t="s">
        <v>140</v>
      </c>
      <c r="AU209" s="137" t="s">
        <v>84</v>
      </c>
      <c r="AY209" s="13" t="s">
        <v>118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3" t="s">
        <v>82</v>
      </c>
      <c r="BK209" s="138">
        <f>ROUND(I209*H209,2)</f>
        <v>0</v>
      </c>
      <c r="BL209" s="13" t="s">
        <v>125</v>
      </c>
      <c r="BM209" s="137" t="s">
        <v>440</v>
      </c>
    </row>
    <row r="210" spans="2:65" s="1" customFormat="1" ht="16.5" customHeight="1">
      <c r="B210" s="28"/>
      <c r="C210" s="125" t="s">
        <v>441</v>
      </c>
      <c r="D210" s="125" t="s">
        <v>121</v>
      </c>
      <c r="E210" s="126" t="s">
        <v>442</v>
      </c>
      <c r="F210" s="127" t="s">
        <v>443</v>
      </c>
      <c r="G210" s="128" t="s">
        <v>221</v>
      </c>
      <c r="H210" s="129">
        <v>4.9000000000000002E-2</v>
      </c>
      <c r="I210" s="130"/>
      <c r="J210" s="131">
        <f>ROUND(I210*H210,2)</f>
        <v>0</v>
      </c>
      <c r="K210" s="132"/>
      <c r="L210" s="28"/>
      <c r="M210" s="133" t="s">
        <v>1</v>
      </c>
      <c r="N210" s="134" t="s">
        <v>39</v>
      </c>
      <c r="P210" s="135">
        <f>O210*H210</f>
        <v>0</v>
      </c>
      <c r="Q210" s="135">
        <v>0</v>
      </c>
      <c r="R210" s="135">
        <f>Q210*H210</f>
        <v>0</v>
      </c>
      <c r="S210" s="135">
        <v>0</v>
      </c>
      <c r="T210" s="136">
        <f>S210*H210</f>
        <v>0</v>
      </c>
      <c r="AR210" s="137" t="s">
        <v>125</v>
      </c>
      <c r="AT210" s="137" t="s">
        <v>121</v>
      </c>
      <c r="AU210" s="137" t="s">
        <v>84</v>
      </c>
      <c r="AY210" s="13" t="s">
        <v>118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3" t="s">
        <v>82</v>
      </c>
      <c r="BK210" s="138">
        <f>ROUND(I210*H210,2)</f>
        <v>0</v>
      </c>
      <c r="BL210" s="13" t="s">
        <v>125</v>
      </c>
      <c r="BM210" s="137" t="s">
        <v>444</v>
      </c>
    </row>
    <row r="211" spans="2:65" s="11" customFormat="1" ht="22.9" customHeight="1">
      <c r="B211" s="113"/>
      <c r="D211" s="114" t="s">
        <v>73</v>
      </c>
      <c r="E211" s="123" t="s">
        <v>445</v>
      </c>
      <c r="F211" s="123" t="s">
        <v>446</v>
      </c>
      <c r="I211" s="116"/>
      <c r="J211" s="124">
        <f>BK211</f>
        <v>0</v>
      </c>
      <c r="L211" s="113"/>
      <c r="M211" s="118"/>
      <c r="P211" s="119">
        <f>SUM(P212:P220)</f>
        <v>0</v>
      </c>
      <c r="R211" s="119">
        <f>SUM(R212:R220)</f>
        <v>2.572E-2</v>
      </c>
      <c r="T211" s="120">
        <f>SUM(T212:T220)</f>
        <v>6.9600000000000009E-2</v>
      </c>
      <c r="AR211" s="114" t="s">
        <v>84</v>
      </c>
      <c r="AT211" s="121" t="s">
        <v>73</v>
      </c>
      <c r="AU211" s="121" t="s">
        <v>82</v>
      </c>
      <c r="AY211" s="114" t="s">
        <v>118</v>
      </c>
      <c r="BK211" s="122">
        <f>SUM(BK212:BK220)</f>
        <v>0</v>
      </c>
    </row>
    <row r="212" spans="2:65" s="1" customFormat="1" ht="16.5" customHeight="1">
      <c r="B212" s="28"/>
      <c r="C212" s="125" t="s">
        <v>447</v>
      </c>
      <c r="D212" s="125" t="s">
        <v>121</v>
      </c>
      <c r="E212" s="126" t="s">
        <v>448</v>
      </c>
      <c r="F212" s="127" t="s">
        <v>449</v>
      </c>
      <c r="G212" s="128" t="s">
        <v>124</v>
      </c>
      <c r="H212" s="129">
        <v>12</v>
      </c>
      <c r="I212" s="130"/>
      <c r="J212" s="131">
        <f t="shared" ref="J212:J220" si="30">ROUND(I212*H212,2)</f>
        <v>0</v>
      </c>
      <c r="K212" s="132"/>
      <c r="L212" s="28"/>
      <c r="M212" s="133" t="s">
        <v>1</v>
      </c>
      <c r="N212" s="134" t="s">
        <v>39</v>
      </c>
      <c r="P212" s="135">
        <f t="shared" ref="P212:P220" si="31">O212*H212</f>
        <v>0</v>
      </c>
      <c r="Q212" s="135">
        <v>2.0000000000000002E-5</v>
      </c>
      <c r="R212" s="135">
        <f t="shared" ref="R212:R220" si="32">Q212*H212</f>
        <v>2.4000000000000003E-4</v>
      </c>
      <c r="S212" s="135">
        <v>1E-3</v>
      </c>
      <c r="T212" s="136">
        <f t="shared" ref="T212:T220" si="33">S212*H212</f>
        <v>1.2E-2</v>
      </c>
      <c r="AR212" s="137" t="s">
        <v>125</v>
      </c>
      <c r="AT212" s="137" t="s">
        <v>121</v>
      </c>
      <c r="AU212" s="137" t="s">
        <v>84</v>
      </c>
      <c r="AY212" s="13" t="s">
        <v>118</v>
      </c>
      <c r="BE212" s="138">
        <f t="shared" ref="BE212:BE220" si="34">IF(N212="základní",J212,0)</f>
        <v>0</v>
      </c>
      <c r="BF212" s="138">
        <f t="shared" ref="BF212:BF220" si="35">IF(N212="snížená",J212,0)</f>
        <v>0</v>
      </c>
      <c r="BG212" s="138">
        <f t="shared" ref="BG212:BG220" si="36">IF(N212="zákl. přenesená",J212,0)</f>
        <v>0</v>
      </c>
      <c r="BH212" s="138">
        <f t="shared" ref="BH212:BH220" si="37">IF(N212="sníž. přenesená",J212,0)</f>
        <v>0</v>
      </c>
      <c r="BI212" s="138">
        <f t="shared" ref="BI212:BI220" si="38">IF(N212="nulová",J212,0)</f>
        <v>0</v>
      </c>
      <c r="BJ212" s="13" t="s">
        <v>82</v>
      </c>
      <c r="BK212" s="138">
        <f t="shared" ref="BK212:BK220" si="39">ROUND(I212*H212,2)</f>
        <v>0</v>
      </c>
      <c r="BL212" s="13" t="s">
        <v>125</v>
      </c>
      <c r="BM212" s="137" t="s">
        <v>450</v>
      </c>
    </row>
    <row r="213" spans="2:65" s="1" customFormat="1" ht="16.5" customHeight="1">
      <c r="B213" s="28"/>
      <c r="C213" s="125" t="s">
        <v>451</v>
      </c>
      <c r="D213" s="125" t="s">
        <v>121</v>
      </c>
      <c r="E213" s="126" t="s">
        <v>452</v>
      </c>
      <c r="F213" s="127" t="s">
        <v>453</v>
      </c>
      <c r="G213" s="128" t="s">
        <v>124</v>
      </c>
      <c r="H213" s="129">
        <v>18</v>
      </c>
      <c r="I213" s="130"/>
      <c r="J213" s="131">
        <f t="shared" si="30"/>
        <v>0</v>
      </c>
      <c r="K213" s="132"/>
      <c r="L213" s="28"/>
      <c r="M213" s="133" t="s">
        <v>1</v>
      </c>
      <c r="N213" s="134" t="s">
        <v>39</v>
      </c>
      <c r="P213" s="135">
        <f t="shared" si="31"/>
        <v>0</v>
      </c>
      <c r="Q213" s="135">
        <v>2.0000000000000002E-5</v>
      </c>
      <c r="R213" s="135">
        <f t="shared" si="32"/>
        <v>3.6000000000000002E-4</v>
      </c>
      <c r="S213" s="135">
        <v>3.2000000000000002E-3</v>
      </c>
      <c r="T213" s="136">
        <f t="shared" si="33"/>
        <v>5.7600000000000005E-2</v>
      </c>
      <c r="AR213" s="137" t="s">
        <v>125</v>
      </c>
      <c r="AT213" s="137" t="s">
        <v>121</v>
      </c>
      <c r="AU213" s="137" t="s">
        <v>84</v>
      </c>
      <c r="AY213" s="13" t="s">
        <v>118</v>
      </c>
      <c r="BE213" s="138">
        <f t="shared" si="34"/>
        <v>0</v>
      </c>
      <c r="BF213" s="138">
        <f t="shared" si="35"/>
        <v>0</v>
      </c>
      <c r="BG213" s="138">
        <f t="shared" si="36"/>
        <v>0</v>
      </c>
      <c r="BH213" s="138">
        <f t="shared" si="37"/>
        <v>0</v>
      </c>
      <c r="BI213" s="138">
        <f t="shared" si="38"/>
        <v>0</v>
      </c>
      <c r="BJ213" s="13" t="s">
        <v>82</v>
      </c>
      <c r="BK213" s="138">
        <f t="shared" si="39"/>
        <v>0</v>
      </c>
      <c r="BL213" s="13" t="s">
        <v>125</v>
      </c>
      <c r="BM213" s="137" t="s">
        <v>454</v>
      </c>
    </row>
    <row r="214" spans="2:65" s="1" customFormat="1" ht="16.5" customHeight="1">
      <c r="B214" s="28"/>
      <c r="C214" s="125" t="s">
        <v>455</v>
      </c>
      <c r="D214" s="125" t="s">
        <v>121</v>
      </c>
      <c r="E214" s="126" t="s">
        <v>456</v>
      </c>
      <c r="F214" s="127" t="s">
        <v>457</v>
      </c>
      <c r="G214" s="128" t="s">
        <v>124</v>
      </c>
      <c r="H214" s="129">
        <v>6</v>
      </c>
      <c r="I214" s="130"/>
      <c r="J214" s="131">
        <f t="shared" si="30"/>
        <v>0</v>
      </c>
      <c r="K214" s="132"/>
      <c r="L214" s="28"/>
      <c r="M214" s="133" t="s">
        <v>1</v>
      </c>
      <c r="N214" s="134" t="s">
        <v>39</v>
      </c>
      <c r="P214" s="135">
        <f t="shared" si="31"/>
        <v>0</v>
      </c>
      <c r="Q214" s="135">
        <v>4.6000000000000001E-4</v>
      </c>
      <c r="R214" s="135">
        <f t="shared" si="32"/>
        <v>2.7600000000000003E-3</v>
      </c>
      <c r="S214" s="135">
        <v>0</v>
      </c>
      <c r="T214" s="136">
        <f t="shared" si="33"/>
        <v>0</v>
      </c>
      <c r="AR214" s="137" t="s">
        <v>125</v>
      </c>
      <c r="AT214" s="137" t="s">
        <v>121</v>
      </c>
      <c r="AU214" s="137" t="s">
        <v>84</v>
      </c>
      <c r="AY214" s="13" t="s">
        <v>118</v>
      </c>
      <c r="BE214" s="138">
        <f t="shared" si="34"/>
        <v>0</v>
      </c>
      <c r="BF214" s="138">
        <f t="shared" si="35"/>
        <v>0</v>
      </c>
      <c r="BG214" s="138">
        <f t="shared" si="36"/>
        <v>0</v>
      </c>
      <c r="BH214" s="138">
        <f t="shared" si="37"/>
        <v>0</v>
      </c>
      <c r="BI214" s="138">
        <f t="shared" si="38"/>
        <v>0</v>
      </c>
      <c r="BJ214" s="13" t="s">
        <v>82</v>
      </c>
      <c r="BK214" s="138">
        <f t="shared" si="39"/>
        <v>0</v>
      </c>
      <c r="BL214" s="13" t="s">
        <v>125</v>
      </c>
      <c r="BM214" s="137" t="s">
        <v>458</v>
      </c>
    </row>
    <row r="215" spans="2:65" s="1" customFormat="1" ht="16.5" customHeight="1">
      <c r="B215" s="28"/>
      <c r="C215" s="125" t="s">
        <v>459</v>
      </c>
      <c r="D215" s="125" t="s">
        <v>121</v>
      </c>
      <c r="E215" s="126" t="s">
        <v>460</v>
      </c>
      <c r="F215" s="127" t="s">
        <v>461</v>
      </c>
      <c r="G215" s="128" t="s">
        <v>124</v>
      </c>
      <c r="H215" s="129">
        <v>6</v>
      </c>
      <c r="I215" s="130"/>
      <c r="J215" s="131">
        <f t="shared" si="30"/>
        <v>0</v>
      </c>
      <c r="K215" s="132"/>
      <c r="L215" s="28"/>
      <c r="M215" s="133" t="s">
        <v>1</v>
      </c>
      <c r="N215" s="134" t="s">
        <v>39</v>
      </c>
      <c r="P215" s="135">
        <f t="shared" si="31"/>
        <v>0</v>
      </c>
      <c r="Q215" s="135">
        <v>5.6999999999999998E-4</v>
      </c>
      <c r="R215" s="135">
        <f t="shared" si="32"/>
        <v>3.4199999999999999E-3</v>
      </c>
      <c r="S215" s="135">
        <v>0</v>
      </c>
      <c r="T215" s="136">
        <f t="shared" si="33"/>
        <v>0</v>
      </c>
      <c r="AR215" s="137" t="s">
        <v>125</v>
      </c>
      <c r="AT215" s="137" t="s">
        <v>121</v>
      </c>
      <c r="AU215" s="137" t="s">
        <v>84</v>
      </c>
      <c r="AY215" s="13" t="s">
        <v>118</v>
      </c>
      <c r="BE215" s="138">
        <f t="shared" si="34"/>
        <v>0</v>
      </c>
      <c r="BF215" s="138">
        <f t="shared" si="35"/>
        <v>0</v>
      </c>
      <c r="BG215" s="138">
        <f t="shared" si="36"/>
        <v>0</v>
      </c>
      <c r="BH215" s="138">
        <f t="shared" si="37"/>
        <v>0</v>
      </c>
      <c r="BI215" s="138">
        <f t="shared" si="38"/>
        <v>0</v>
      </c>
      <c r="BJ215" s="13" t="s">
        <v>82</v>
      </c>
      <c r="BK215" s="138">
        <f t="shared" si="39"/>
        <v>0</v>
      </c>
      <c r="BL215" s="13" t="s">
        <v>125</v>
      </c>
      <c r="BM215" s="137" t="s">
        <v>462</v>
      </c>
    </row>
    <row r="216" spans="2:65" s="1" customFormat="1" ht="16.5" customHeight="1">
      <c r="B216" s="28"/>
      <c r="C216" s="125" t="s">
        <v>463</v>
      </c>
      <c r="D216" s="125" t="s">
        <v>121</v>
      </c>
      <c r="E216" s="126" t="s">
        <v>464</v>
      </c>
      <c r="F216" s="127" t="s">
        <v>465</v>
      </c>
      <c r="G216" s="128" t="s">
        <v>124</v>
      </c>
      <c r="H216" s="129">
        <v>14</v>
      </c>
      <c r="I216" s="130"/>
      <c r="J216" s="131">
        <f t="shared" si="30"/>
        <v>0</v>
      </c>
      <c r="K216" s="132"/>
      <c r="L216" s="28"/>
      <c r="M216" s="133" t="s">
        <v>1</v>
      </c>
      <c r="N216" s="134" t="s">
        <v>39</v>
      </c>
      <c r="P216" s="135">
        <f t="shared" si="31"/>
        <v>0</v>
      </c>
      <c r="Q216" s="135">
        <v>7.2000000000000005E-4</v>
      </c>
      <c r="R216" s="135">
        <f t="shared" si="32"/>
        <v>1.008E-2</v>
      </c>
      <c r="S216" s="135">
        <v>0</v>
      </c>
      <c r="T216" s="136">
        <f t="shared" si="33"/>
        <v>0</v>
      </c>
      <c r="AR216" s="137" t="s">
        <v>125</v>
      </c>
      <c r="AT216" s="137" t="s">
        <v>121</v>
      </c>
      <c r="AU216" s="137" t="s">
        <v>84</v>
      </c>
      <c r="AY216" s="13" t="s">
        <v>118</v>
      </c>
      <c r="BE216" s="138">
        <f t="shared" si="34"/>
        <v>0</v>
      </c>
      <c r="BF216" s="138">
        <f t="shared" si="35"/>
        <v>0</v>
      </c>
      <c r="BG216" s="138">
        <f t="shared" si="36"/>
        <v>0</v>
      </c>
      <c r="BH216" s="138">
        <f t="shared" si="37"/>
        <v>0</v>
      </c>
      <c r="BI216" s="138">
        <f t="shared" si="38"/>
        <v>0</v>
      </c>
      <c r="BJ216" s="13" t="s">
        <v>82</v>
      </c>
      <c r="BK216" s="138">
        <f t="shared" si="39"/>
        <v>0</v>
      </c>
      <c r="BL216" s="13" t="s">
        <v>125</v>
      </c>
      <c r="BM216" s="137" t="s">
        <v>466</v>
      </c>
    </row>
    <row r="217" spans="2:65" s="1" customFormat="1" ht="16.5" customHeight="1">
      <c r="B217" s="28"/>
      <c r="C217" s="125" t="s">
        <v>467</v>
      </c>
      <c r="D217" s="125" t="s">
        <v>121</v>
      </c>
      <c r="E217" s="126" t="s">
        <v>468</v>
      </c>
      <c r="F217" s="127" t="s">
        <v>469</v>
      </c>
      <c r="G217" s="128" t="s">
        <v>124</v>
      </c>
      <c r="H217" s="129">
        <v>26</v>
      </c>
      <c r="I217" s="130"/>
      <c r="J217" s="131">
        <f t="shared" si="30"/>
        <v>0</v>
      </c>
      <c r="K217" s="132"/>
      <c r="L217" s="28"/>
      <c r="M217" s="133" t="s">
        <v>1</v>
      </c>
      <c r="N217" s="134" t="s">
        <v>39</v>
      </c>
      <c r="P217" s="135">
        <f t="shared" si="31"/>
        <v>0</v>
      </c>
      <c r="Q217" s="135">
        <v>0</v>
      </c>
      <c r="R217" s="135">
        <f t="shared" si="32"/>
        <v>0</v>
      </c>
      <c r="S217" s="135">
        <v>0</v>
      </c>
      <c r="T217" s="136">
        <f t="shared" si="33"/>
        <v>0</v>
      </c>
      <c r="AR217" s="137" t="s">
        <v>125</v>
      </c>
      <c r="AT217" s="137" t="s">
        <v>121</v>
      </c>
      <c r="AU217" s="137" t="s">
        <v>84</v>
      </c>
      <c r="AY217" s="13" t="s">
        <v>118</v>
      </c>
      <c r="BE217" s="138">
        <f t="shared" si="34"/>
        <v>0</v>
      </c>
      <c r="BF217" s="138">
        <f t="shared" si="35"/>
        <v>0</v>
      </c>
      <c r="BG217" s="138">
        <f t="shared" si="36"/>
        <v>0</v>
      </c>
      <c r="BH217" s="138">
        <f t="shared" si="37"/>
        <v>0</v>
      </c>
      <c r="BI217" s="138">
        <f t="shared" si="38"/>
        <v>0</v>
      </c>
      <c r="BJ217" s="13" t="s">
        <v>82</v>
      </c>
      <c r="BK217" s="138">
        <f t="shared" si="39"/>
        <v>0</v>
      </c>
      <c r="BL217" s="13" t="s">
        <v>125</v>
      </c>
      <c r="BM217" s="137" t="s">
        <v>470</v>
      </c>
    </row>
    <row r="218" spans="2:65" s="1" customFormat="1" ht="16.5" customHeight="1">
      <c r="B218" s="28"/>
      <c r="C218" s="125" t="s">
        <v>471</v>
      </c>
      <c r="D218" s="125" t="s">
        <v>121</v>
      </c>
      <c r="E218" s="126" t="s">
        <v>472</v>
      </c>
      <c r="F218" s="127" t="s">
        <v>473</v>
      </c>
      <c r="G218" s="128" t="s">
        <v>133</v>
      </c>
      <c r="H218" s="129">
        <v>2</v>
      </c>
      <c r="I218" s="130"/>
      <c r="J218" s="131">
        <f t="shared" si="30"/>
        <v>0</v>
      </c>
      <c r="K218" s="132"/>
      <c r="L218" s="28"/>
      <c r="M218" s="133" t="s">
        <v>1</v>
      </c>
      <c r="N218" s="134" t="s">
        <v>39</v>
      </c>
      <c r="P218" s="135">
        <f t="shared" si="31"/>
        <v>0</v>
      </c>
      <c r="Q218" s="135">
        <v>1.0000000000000001E-5</v>
      </c>
      <c r="R218" s="135">
        <f t="shared" si="32"/>
        <v>2.0000000000000002E-5</v>
      </c>
      <c r="S218" s="135">
        <v>0</v>
      </c>
      <c r="T218" s="136">
        <f t="shared" si="33"/>
        <v>0</v>
      </c>
      <c r="AR218" s="137" t="s">
        <v>125</v>
      </c>
      <c r="AT218" s="137" t="s">
        <v>121</v>
      </c>
      <c r="AU218" s="137" t="s">
        <v>84</v>
      </c>
      <c r="AY218" s="13" t="s">
        <v>118</v>
      </c>
      <c r="BE218" s="138">
        <f t="shared" si="34"/>
        <v>0</v>
      </c>
      <c r="BF218" s="138">
        <f t="shared" si="35"/>
        <v>0</v>
      </c>
      <c r="BG218" s="138">
        <f t="shared" si="36"/>
        <v>0</v>
      </c>
      <c r="BH218" s="138">
        <f t="shared" si="37"/>
        <v>0</v>
      </c>
      <c r="BI218" s="138">
        <f t="shared" si="38"/>
        <v>0</v>
      </c>
      <c r="BJ218" s="13" t="s">
        <v>82</v>
      </c>
      <c r="BK218" s="138">
        <f t="shared" si="39"/>
        <v>0</v>
      </c>
      <c r="BL218" s="13" t="s">
        <v>125</v>
      </c>
      <c r="BM218" s="137" t="s">
        <v>474</v>
      </c>
    </row>
    <row r="219" spans="2:65" s="1" customFormat="1" ht="21.75" customHeight="1">
      <c r="B219" s="28"/>
      <c r="C219" s="125" t="s">
        <v>475</v>
      </c>
      <c r="D219" s="125" t="s">
        <v>121</v>
      </c>
      <c r="E219" s="126" t="s">
        <v>476</v>
      </c>
      <c r="F219" s="127" t="s">
        <v>477</v>
      </c>
      <c r="G219" s="128" t="s">
        <v>124</v>
      </c>
      <c r="H219" s="129">
        <v>26</v>
      </c>
      <c r="I219" s="130"/>
      <c r="J219" s="131">
        <f t="shared" si="30"/>
        <v>0</v>
      </c>
      <c r="K219" s="132"/>
      <c r="L219" s="28"/>
      <c r="M219" s="133" t="s">
        <v>1</v>
      </c>
      <c r="N219" s="134" t="s">
        <v>39</v>
      </c>
      <c r="P219" s="135">
        <f t="shared" si="31"/>
        <v>0</v>
      </c>
      <c r="Q219" s="135">
        <v>3.4000000000000002E-4</v>
      </c>
      <c r="R219" s="135">
        <f t="shared" si="32"/>
        <v>8.8400000000000006E-3</v>
      </c>
      <c r="S219" s="135">
        <v>0</v>
      </c>
      <c r="T219" s="136">
        <f t="shared" si="33"/>
        <v>0</v>
      </c>
      <c r="AR219" s="137" t="s">
        <v>125</v>
      </c>
      <c r="AT219" s="137" t="s">
        <v>121</v>
      </c>
      <c r="AU219" s="137" t="s">
        <v>84</v>
      </c>
      <c r="AY219" s="13" t="s">
        <v>118</v>
      </c>
      <c r="BE219" s="138">
        <f t="shared" si="34"/>
        <v>0</v>
      </c>
      <c r="BF219" s="138">
        <f t="shared" si="35"/>
        <v>0</v>
      </c>
      <c r="BG219" s="138">
        <f t="shared" si="36"/>
        <v>0</v>
      </c>
      <c r="BH219" s="138">
        <f t="shared" si="37"/>
        <v>0</v>
      </c>
      <c r="BI219" s="138">
        <f t="shared" si="38"/>
        <v>0</v>
      </c>
      <c r="BJ219" s="13" t="s">
        <v>82</v>
      </c>
      <c r="BK219" s="138">
        <f t="shared" si="39"/>
        <v>0</v>
      </c>
      <c r="BL219" s="13" t="s">
        <v>125</v>
      </c>
      <c r="BM219" s="137" t="s">
        <v>478</v>
      </c>
    </row>
    <row r="220" spans="2:65" s="1" customFormat="1" ht="16.5" customHeight="1">
      <c r="B220" s="28"/>
      <c r="C220" s="125" t="s">
        <v>479</v>
      </c>
      <c r="D220" s="125" t="s">
        <v>121</v>
      </c>
      <c r="E220" s="126" t="s">
        <v>480</v>
      </c>
      <c r="F220" s="127" t="s">
        <v>481</v>
      </c>
      <c r="G220" s="128" t="s">
        <v>221</v>
      </c>
      <c r="H220" s="129">
        <v>2.5999999999999999E-2</v>
      </c>
      <c r="I220" s="130"/>
      <c r="J220" s="131">
        <f t="shared" si="30"/>
        <v>0</v>
      </c>
      <c r="K220" s="132"/>
      <c r="L220" s="28"/>
      <c r="M220" s="133" t="s">
        <v>1</v>
      </c>
      <c r="N220" s="134" t="s">
        <v>39</v>
      </c>
      <c r="P220" s="135">
        <f t="shared" si="31"/>
        <v>0</v>
      </c>
      <c r="Q220" s="135">
        <v>0</v>
      </c>
      <c r="R220" s="135">
        <f t="shared" si="32"/>
        <v>0</v>
      </c>
      <c r="S220" s="135">
        <v>0</v>
      </c>
      <c r="T220" s="136">
        <f t="shared" si="33"/>
        <v>0</v>
      </c>
      <c r="AR220" s="137" t="s">
        <v>125</v>
      </c>
      <c r="AT220" s="137" t="s">
        <v>121</v>
      </c>
      <c r="AU220" s="137" t="s">
        <v>84</v>
      </c>
      <c r="AY220" s="13" t="s">
        <v>118</v>
      </c>
      <c r="BE220" s="138">
        <f t="shared" si="34"/>
        <v>0</v>
      </c>
      <c r="BF220" s="138">
        <f t="shared" si="35"/>
        <v>0</v>
      </c>
      <c r="BG220" s="138">
        <f t="shared" si="36"/>
        <v>0</v>
      </c>
      <c r="BH220" s="138">
        <f t="shared" si="37"/>
        <v>0</v>
      </c>
      <c r="BI220" s="138">
        <f t="shared" si="38"/>
        <v>0</v>
      </c>
      <c r="BJ220" s="13" t="s">
        <v>82</v>
      </c>
      <c r="BK220" s="138">
        <f t="shared" si="39"/>
        <v>0</v>
      </c>
      <c r="BL220" s="13" t="s">
        <v>125</v>
      </c>
      <c r="BM220" s="137" t="s">
        <v>482</v>
      </c>
    </row>
    <row r="221" spans="2:65" s="11" customFormat="1" ht="22.9" customHeight="1">
      <c r="B221" s="113"/>
      <c r="D221" s="114" t="s">
        <v>73</v>
      </c>
      <c r="E221" s="123" t="s">
        <v>483</v>
      </c>
      <c r="F221" s="123" t="s">
        <v>484</v>
      </c>
      <c r="I221" s="116"/>
      <c r="J221" s="124">
        <f>BK221</f>
        <v>0</v>
      </c>
      <c r="L221" s="113"/>
      <c r="M221" s="118"/>
      <c r="P221" s="119">
        <f>SUM(P222:P228)</f>
        <v>0</v>
      </c>
      <c r="R221" s="119">
        <f>SUM(R222:R228)</f>
        <v>4.0999999999999995E-3</v>
      </c>
      <c r="T221" s="120">
        <f>SUM(T222:T228)</f>
        <v>4.4000000000000003E-3</v>
      </c>
      <c r="AR221" s="114" t="s">
        <v>84</v>
      </c>
      <c r="AT221" s="121" t="s">
        <v>73</v>
      </c>
      <c r="AU221" s="121" t="s">
        <v>82</v>
      </c>
      <c r="AY221" s="114" t="s">
        <v>118</v>
      </c>
      <c r="BK221" s="122">
        <f>SUM(BK222:BK228)</f>
        <v>0</v>
      </c>
    </row>
    <row r="222" spans="2:65" s="1" customFormat="1" ht="16.5" customHeight="1">
      <c r="B222" s="28"/>
      <c r="C222" s="125" t="s">
        <v>485</v>
      </c>
      <c r="D222" s="125" t="s">
        <v>121</v>
      </c>
      <c r="E222" s="126" t="s">
        <v>486</v>
      </c>
      <c r="F222" s="127" t="s">
        <v>487</v>
      </c>
      <c r="G222" s="128" t="s">
        <v>133</v>
      </c>
      <c r="H222" s="129">
        <v>4</v>
      </c>
      <c r="I222" s="130"/>
      <c r="J222" s="131">
        <f t="shared" ref="J222:J228" si="40">ROUND(I222*H222,2)</f>
        <v>0</v>
      </c>
      <c r="K222" s="132"/>
      <c r="L222" s="28"/>
      <c r="M222" s="133" t="s">
        <v>1</v>
      </c>
      <c r="N222" s="134" t="s">
        <v>39</v>
      </c>
      <c r="P222" s="135">
        <f t="shared" ref="P222:P228" si="41">O222*H222</f>
        <v>0</v>
      </c>
      <c r="Q222" s="135">
        <v>1.2999999999999999E-4</v>
      </c>
      <c r="R222" s="135">
        <f t="shared" ref="R222:R228" si="42">Q222*H222</f>
        <v>5.1999999999999995E-4</v>
      </c>
      <c r="S222" s="135">
        <v>1.1000000000000001E-3</v>
      </c>
      <c r="T222" s="136">
        <f t="shared" ref="T222:T228" si="43">S222*H222</f>
        <v>4.4000000000000003E-3</v>
      </c>
      <c r="AR222" s="137" t="s">
        <v>125</v>
      </c>
      <c r="AT222" s="137" t="s">
        <v>121</v>
      </c>
      <c r="AU222" s="137" t="s">
        <v>84</v>
      </c>
      <c r="AY222" s="13" t="s">
        <v>118</v>
      </c>
      <c r="BE222" s="138">
        <f t="shared" ref="BE222:BE228" si="44">IF(N222="základní",J222,0)</f>
        <v>0</v>
      </c>
      <c r="BF222" s="138">
        <f t="shared" ref="BF222:BF228" si="45">IF(N222="snížená",J222,0)</f>
        <v>0</v>
      </c>
      <c r="BG222" s="138">
        <f t="shared" ref="BG222:BG228" si="46">IF(N222="zákl. přenesená",J222,0)</f>
        <v>0</v>
      </c>
      <c r="BH222" s="138">
        <f t="shared" ref="BH222:BH228" si="47">IF(N222="sníž. přenesená",J222,0)</f>
        <v>0</v>
      </c>
      <c r="BI222" s="138">
        <f t="shared" ref="BI222:BI228" si="48">IF(N222="nulová",J222,0)</f>
        <v>0</v>
      </c>
      <c r="BJ222" s="13" t="s">
        <v>82</v>
      </c>
      <c r="BK222" s="138">
        <f t="shared" ref="BK222:BK228" si="49">ROUND(I222*H222,2)</f>
        <v>0</v>
      </c>
      <c r="BL222" s="13" t="s">
        <v>125</v>
      </c>
      <c r="BM222" s="137" t="s">
        <v>488</v>
      </c>
    </row>
    <row r="223" spans="2:65" s="1" customFormat="1" ht="16.5" customHeight="1">
      <c r="B223" s="28"/>
      <c r="C223" s="125" t="s">
        <v>489</v>
      </c>
      <c r="D223" s="125" t="s">
        <v>121</v>
      </c>
      <c r="E223" s="126" t="s">
        <v>490</v>
      </c>
      <c r="F223" s="127" t="s">
        <v>491</v>
      </c>
      <c r="G223" s="128" t="s">
        <v>133</v>
      </c>
      <c r="H223" s="129">
        <v>4</v>
      </c>
      <c r="I223" s="130"/>
      <c r="J223" s="131">
        <f t="shared" si="40"/>
        <v>0</v>
      </c>
      <c r="K223" s="132"/>
      <c r="L223" s="28"/>
      <c r="M223" s="133" t="s">
        <v>1</v>
      </c>
      <c r="N223" s="134" t="s">
        <v>39</v>
      </c>
      <c r="P223" s="135">
        <f t="shared" si="41"/>
        <v>0</v>
      </c>
      <c r="Q223" s="135">
        <v>1.3999999999999999E-4</v>
      </c>
      <c r="R223" s="135">
        <f t="shared" si="42"/>
        <v>5.5999999999999995E-4</v>
      </c>
      <c r="S223" s="135">
        <v>0</v>
      </c>
      <c r="T223" s="136">
        <f t="shared" si="43"/>
        <v>0</v>
      </c>
      <c r="AR223" s="137" t="s">
        <v>125</v>
      </c>
      <c r="AT223" s="137" t="s">
        <v>121</v>
      </c>
      <c r="AU223" s="137" t="s">
        <v>84</v>
      </c>
      <c r="AY223" s="13" t="s">
        <v>118</v>
      </c>
      <c r="BE223" s="138">
        <f t="shared" si="44"/>
        <v>0</v>
      </c>
      <c r="BF223" s="138">
        <f t="shared" si="45"/>
        <v>0</v>
      </c>
      <c r="BG223" s="138">
        <f t="shared" si="46"/>
        <v>0</v>
      </c>
      <c r="BH223" s="138">
        <f t="shared" si="47"/>
        <v>0</v>
      </c>
      <c r="BI223" s="138">
        <f t="shared" si="48"/>
        <v>0</v>
      </c>
      <c r="BJ223" s="13" t="s">
        <v>82</v>
      </c>
      <c r="BK223" s="138">
        <f t="shared" si="49"/>
        <v>0</v>
      </c>
      <c r="BL223" s="13" t="s">
        <v>125</v>
      </c>
      <c r="BM223" s="137" t="s">
        <v>492</v>
      </c>
    </row>
    <row r="224" spans="2:65" s="1" customFormat="1" ht="16.5" customHeight="1">
      <c r="B224" s="28"/>
      <c r="C224" s="125" t="s">
        <v>493</v>
      </c>
      <c r="D224" s="125" t="s">
        <v>121</v>
      </c>
      <c r="E224" s="126" t="s">
        <v>494</v>
      </c>
      <c r="F224" s="127" t="s">
        <v>495</v>
      </c>
      <c r="G224" s="128" t="s">
        <v>133</v>
      </c>
      <c r="H224" s="129">
        <v>2</v>
      </c>
      <c r="I224" s="130"/>
      <c r="J224" s="131">
        <f t="shared" si="40"/>
        <v>0</v>
      </c>
      <c r="K224" s="132"/>
      <c r="L224" s="28"/>
      <c r="M224" s="133" t="s">
        <v>1</v>
      </c>
      <c r="N224" s="134" t="s">
        <v>39</v>
      </c>
      <c r="P224" s="135">
        <f t="shared" si="41"/>
        <v>0</v>
      </c>
      <c r="Q224" s="135">
        <v>4.4000000000000002E-4</v>
      </c>
      <c r="R224" s="135">
        <f t="shared" si="42"/>
        <v>8.8000000000000003E-4</v>
      </c>
      <c r="S224" s="135">
        <v>0</v>
      </c>
      <c r="T224" s="136">
        <f t="shared" si="43"/>
        <v>0</v>
      </c>
      <c r="AR224" s="137" t="s">
        <v>125</v>
      </c>
      <c r="AT224" s="137" t="s">
        <v>121</v>
      </c>
      <c r="AU224" s="137" t="s">
        <v>84</v>
      </c>
      <c r="AY224" s="13" t="s">
        <v>118</v>
      </c>
      <c r="BE224" s="138">
        <f t="shared" si="44"/>
        <v>0</v>
      </c>
      <c r="BF224" s="138">
        <f t="shared" si="45"/>
        <v>0</v>
      </c>
      <c r="BG224" s="138">
        <f t="shared" si="46"/>
        <v>0</v>
      </c>
      <c r="BH224" s="138">
        <f t="shared" si="47"/>
        <v>0</v>
      </c>
      <c r="BI224" s="138">
        <f t="shared" si="48"/>
        <v>0</v>
      </c>
      <c r="BJ224" s="13" t="s">
        <v>82</v>
      </c>
      <c r="BK224" s="138">
        <f t="shared" si="49"/>
        <v>0</v>
      </c>
      <c r="BL224" s="13" t="s">
        <v>125</v>
      </c>
      <c r="BM224" s="137" t="s">
        <v>496</v>
      </c>
    </row>
    <row r="225" spans="2:65" s="1" customFormat="1" ht="21.75" customHeight="1">
      <c r="B225" s="28"/>
      <c r="C225" s="125" t="s">
        <v>497</v>
      </c>
      <c r="D225" s="125" t="s">
        <v>121</v>
      </c>
      <c r="E225" s="126" t="s">
        <v>498</v>
      </c>
      <c r="F225" s="127" t="s">
        <v>499</v>
      </c>
      <c r="G225" s="128" t="s">
        <v>133</v>
      </c>
      <c r="H225" s="129">
        <v>1</v>
      </c>
      <c r="I225" s="130"/>
      <c r="J225" s="131">
        <f t="shared" si="40"/>
        <v>0</v>
      </c>
      <c r="K225" s="132"/>
      <c r="L225" s="28"/>
      <c r="M225" s="133" t="s">
        <v>1</v>
      </c>
      <c r="N225" s="134" t="s">
        <v>39</v>
      </c>
      <c r="P225" s="135">
        <f t="shared" si="41"/>
        <v>0</v>
      </c>
      <c r="Q225" s="135">
        <v>6.9999999999999999E-4</v>
      </c>
      <c r="R225" s="135">
        <f t="shared" si="42"/>
        <v>6.9999999999999999E-4</v>
      </c>
      <c r="S225" s="135">
        <v>0</v>
      </c>
      <c r="T225" s="136">
        <f t="shared" si="43"/>
        <v>0</v>
      </c>
      <c r="AR225" s="137" t="s">
        <v>125</v>
      </c>
      <c r="AT225" s="137" t="s">
        <v>121</v>
      </c>
      <c r="AU225" s="137" t="s">
        <v>84</v>
      </c>
      <c r="AY225" s="13" t="s">
        <v>118</v>
      </c>
      <c r="BE225" s="138">
        <f t="shared" si="44"/>
        <v>0</v>
      </c>
      <c r="BF225" s="138">
        <f t="shared" si="45"/>
        <v>0</v>
      </c>
      <c r="BG225" s="138">
        <f t="shared" si="46"/>
        <v>0</v>
      </c>
      <c r="BH225" s="138">
        <f t="shared" si="47"/>
        <v>0</v>
      </c>
      <c r="BI225" s="138">
        <f t="shared" si="48"/>
        <v>0</v>
      </c>
      <c r="BJ225" s="13" t="s">
        <v>82</v>
      </c>
      <c r="BK225" s="138">
        <f t="shared" si="49"/>
        <v>0</v>
      </c>
      <c r="BL225" s="13" t="s">
        <v>125</v>
      </c>
      <c r="BM225" s="137" t="s">
        <v>500</v>
      </c>
    </row>
    <row r="226" spans="2:65" s="1" customFormat="1" ht="16.5" customHeight="1">
      <c r="B226" s="28"/>
      <c r="C226" s="125" t="s">
        <v>501</v>
      </c>
      <c r="D226" s="125" t="s">
        <v>121</v>
      </c>
      <c r="E226" s="126" t="s">
        <v>502</v>
      </c>
      <c r="F226" s="127" t="s">
        <v>503</v>
      </c>
      <c r="G226" s="128" t="s">
        <v>133</v>
      </c>
      <c r="H226" s="129">
        <v>2</v>
      </c>
      <c r="I226" s="130"/>
      <c r="J226" s="131">
        <f t="shared" si="40"/>
        <v>0</v>
      </c>
      <c r="K226" s="132"/>
      <c r="L226" s="28"/>
      <c r="M226" s="133" t="s">
        <v>1</v>
      </c>
      <c r="N226" s="134" t="s">
        <v>39</v>
      </c>
      <c r="P226" s="135">
        <f t="shared" si="41"/>
        <v>0</v>
      </c>
      <c r="Q226" s="135">
        <v>2.2000000000000001E-4</v>
      </c>
      <c r="R226" s="135">
        <f t="shared" si="42"/>
        <v>4.4000000000000002E-4</v>
      </c>
      <c r="S226" s="135">
        <v>0</v>
      </c>
      <c r="T226" s="136">
        <f t="shared" si="43"/>
        <v>0</v>
      </c>
      <c r="AR226" s="137" t="s">
        <v>125</v>
      </c>
      <c r="AT226" s="137" t="s">
        <v>121</v>
      </c>
      <c r="AU226" s="137" t="s">
        <v>84</v>
      </c>
      <c r="AY226" s="13" t="s">
        <v>118</v>
      </c>
      <c r="BE226" s="138">
        <f t="shared" si="44"/>
        <v>0</v>
      </c>
      <c r="BF226" s="138">
        <f t="shared" si="45"/>
        <v>0</v>
      </c>
      <c r="BG226" s="138">
        <f t="shared" si="46"/>
        <v>0</v>
      </c>
      <c r="BH226" s="138">
        <f t="shared" si="47"/>
        <v>0</v>
      </c>
      <c r="BI226" s="138">
        <f t="shared" si="48"/>
        <v>0</v>
      </c>
      <c r="BJ226" s="13" t="s">
        <v>82</v>
      </c>
      <c r="BK226" s="138">
        <f t="shared" si="49"/>
        <v>0</v>
      </c>
      <c r="BL226" s="13" t="s">
        <v>125</v>
      </c>
      <c r="BM226" s="137" t="s">
        <v>504</v>
      </c>
    </row>
    <row r="227" spans="2:65" s="1" customFormat="1" ht="16.5" customHeight="1">
      <c r="B227" s="28"/>
      <c r="C227" s="125" t="s">
        <v>505</v>
      </c>
      <c r="D227" s="125" t="s">
        <v>121</v>
      </c>
      <c r="E227" s="126" t="s">
        <v>506</v>
      </c>
      <c r="F227" s="127" t="s">
        <v>507</v>
      </c>
      <c r="G227" s="128" t="s">
        <v>133</v>
      </c>
      <c r="H227" s="129">
        <v>2</v>
      </c>
      <c r="I227" s="130"/>
      <c r="J227" s="131">
        <f t="shared" si="40"/>
        <v>0</v>
      </c>
      <c r="K227" s="132"/>
      <c r="L227" s="28"/>
      <c r="M227" s="133" t="s">
        <v>1</v>
      </c>
      <c r="N227" s="134" t="s">
        <v>39</v>
      </c>
      <c r="P227" s="135">
        <f t="shared" si="41"/>
        <v>0</v>
      </c>
      <c r="Q227" s="135">
        <v>5.0000000000000001E-4</v>
      </c>
      <c r="R227" s="135">
        <f t="shared" si="42"/>
        <v>1E-3</v>
      </c>
      <c r="S227" s="135">
        <v>0</v>
      </c>
      <c r="T227" s="136">
        <f t="shared" si="43"/>
        <v>0</v>
      </c>
      <c r="AR227" s="137" t="s">
        <v>125</v>
      </c>
      <c r="AT227" s="137" t="s">
        <v>121</v>
      </c>
      <c r="AU227" s="137" t="s">
        <v>84</v>
      </c>
      <c r="AY227" s="13" t="s">
        <v>118</v>
      </c>
      <c r="BE227" s="138">
        <f t="shared" si="44"/>
        <v>0</v>
      </c>
      <c r="BF227" s="138">
        <f t="shared" si="45"/>
        <v>0</v>
      </c>
      <c r="BG227" s="138">
        <f t="shared" si="46"/>
        <v>0</v>
      </c>
      <c r="BH227" s="138">
        <f t="shared" si="47"/>
        <v>0</v>
      </c>
      <c r="BI227" s="138">
        <f t="shared" si="48"/>
        <v>0</v>
      </c>
      <c r="BJ227" s="13" t="s">
        <v>82</v>
      </c>
      <c r="BK227" s="138">
        <f t="shared" si="49"/>
        <v>0</v>
      </c>
      <c r="BL227" s="13" t="s">
        <v>125</v>
      </c>
      <c r="BM227" s="137" t="s">
        <v>508</v>
      </c>
    </row>
    <row r="228" spans="2:65" s="1" customFormat="1" ht="16.5" customHeight="1">
      <c r="B228" s="28"/>
      <c r="C228" s="125" t="s">
        <v>509</v>
      </c>
      <c r="D228" s="125" t="s">
        <v>121</v>
      </c>
      <c r="E228" s="126" t="s">
        <v>510</v>
      </c>
      <c r="F228" s="127" t="s">
        <v>511</v>
      </c>
      <c r="G228" s="128" t="s">
        <v>221</v>
      </c>
      <c r="H228" s="129">
        <v>4.0000000000000001E-3</v>
      </c>
      <c r="I228" s="130"/>
      <c r="J228" s="131">
        <f t="shared" si="40"/>
        <v>0</v>
      </c>
      <c r="K228" s="132"/>
      <c r="L228" s="28"/>
      <c r="M228" s="133" t="s">
        <v>1</v>
      </c>
      <c r="N228" s="134" t="s">
        <v>39</v>
      </c>
      <c r="P228" s="135">
        <f t="shared" si="41"/>
        <v>0</v>
      </c>
      <c r="Q228" s="135">
        <v>0</v>
      </c>
      <c r="R228" s="135">
        <f t="shared" si="42"/>
        <v>0</v>
      </c>
      <c r="S228" s="135">
        <v>0</v>
      </c>
      <c r="T228" s="136">
        <f t="shared" si="43"/>
        <v>0</v>
      </c>
      <c r="AR228" s="137" t="s">
        <v>125</v>
      </c>
      <c r="AT228" s="137" t="s">
        <v>121</v>
      </c>
      <c r="AU228" s="137" t="s">
        <v>84</v>
      </c>
      <c r="AY228" s="13" t="s">
        <v>118</v>
      </c>
      <c r="BE228" s="138">
        <f t="shared" si="44"/>
        <v>0</v>
      </c>
      <c r="BF228" s="138">
        <f t="shared" si="45"/>
        <v>0</v>
      </c>
      <c r="BG228" s="138">
        <f t="shared" si="46"/>
        <v>0</v>
      </c>
      <c r="BH228" s="138">
        <f t="shared" si="47"/>
        <v>0</v>
      </c>
      <c r="BI228" s="138">
        <f t="shared" si="48"/>
        <v>0</v>
      </c>
      <c r="BJ228" s="13" t="s">
        <v>82</v>
      </c>
      <c r="BK228" s="138">
        <f t="shared" si="49"/>
        <v>0</v>
      </c>
      <c r="BL228" s="13" t="s">
        <v>125</v>
      </c>
      <c r="BM228" s="137" t="s">
        <v>512</v>
      </c>
    </row>
    <row r="229" spans="2:65" s="11" customFormat="1" ht="22.9" customHeight="1">
      <c r="B229" s="113"/>
      <c r="D229" s="114" t="s">
        <v>73</v>
      </c>
      <c r="E229" s="123" t="s">
        <v>513</v>
      </c>
      <c r="F229" s="123" t="s">
        <v>514</v>
      </c>
      <c r="I229" s="116"/>
      <c r="J229" s="124">
        <f>BK229</f>
        <v>0</v>
      </c>
      <c r="L229" s="113"/>
      <c r="M229" s="118"/>
      <c r="P229" s="119">
        <f>SUM(P230:P236)</f>
        <v>0</v>
      </c>
      <c r="R229" s="119">
        <f>SUM(R230:R236)</f>
        <v>0.14360000000000001</v>
      </c>
      <c r="T229" s="120">
        <f>SUM(T230:T236)</f>
        <v>0.1538494</v>
      </c>
      <c r="AR229" s="114" t="s">
        <v>84</v>
      </c>
      <c r="AT229" s="121" t="s">
        <v>73</v>
      </c>
      <c r="AU229" s="121" t="s">
        <v>82</v>
      </c>
      <c r="AY229" s="114" t="s">
        <v>118</v>
      </c>
      <c r="BK229" s="122">
        <f>SUM(BK230:BK236)</f>
        <v>0</v>
      </c>
    </row>
    <row r="230" spans="2:65" s="1" customFormat="1" ht="16.5" customHeight="1">
      <c r="B230" s="28"/>
      <c r="C230" s="125" t="s">
        <v>515</v>
      </c>
      <c r="D230" s="125" t="s">
        <v>121</v>
      </c>
      <c r="E230" s="126" t="s">
        <v>516</v>
      </c>
      <c r="F230" s="127" t="s">
        <v>517</v>
      </c>
      <c r="G230" s="128" t="s">
        <v>518</v>
      </c>
      <c r="H230" s="129">
        <v>13.42</v>
      </c>
      <c r="I230" s="130"/>
      <c r="J230" s="131">
        <f t="shared" ref="J230:J236" si="50">ROUND(I230*H230,2)</f>
        <v>0</v>
      </c>
      <c r="K230" s="132"/>
      <c r="L230" s="28"/>
      <c r="M230" s="133" t="s">
        <v>1</v>
      </c>
      <c r="N230" s="134" t="s">
        <v>39</v>
      </c>
      <c r="P230" s="135">
        <f t="shared" ref="P230:P236" si="51">O230*H230</f>
        <v>0</v>
      </c>
      <c r="Q230" s="135">
        <v>0</v>
      </c>
      <c r="R230" s="135">
        <f t="shared" ref="R230:R236" si="52">Q230*H230</f>
        <v>0</v>
      </c>
      <c r="S230" s="135">
        <v>1.057E-2</v>
      </c>
      <c r="T230" s="136">
        <f t="shared" ref="T230:T236" si="53">S230*H230</f>
        <v>0.14184939999999999</v>
      </c>
      <c r="AR230" s="137" t="s">
        <v>125</v>
      </c>
      <c r="AT230" s="137" t="s">
        <v>121</v>
      </c>
      <c r="AU230" s="137" t="s">
        <v>84</v>
      </c>
      <c r="AY230" s="13" t="s">
        <v>118</v>
      </c>
      <c r="BE230" s="138">
        <f t="shared" ref="BE230:BE236" si="54">IF(N230="základní",J230,0)</f>
        <v>0</v>
      </c>
      <c r="BF230" s="138">
        <f t="shared" ref="BF230:BF236" si="55">IF(N230="snížená",J230,0)</f>
        <v>0</v>
      </c>
      <c r="BG230" s="138">
        <f t="shared" ref="BG230:BG236" si="56">IF(N230="zákl. přenesená",J230,0)</f>
        <v>0</v>
      </c>
      <c r="BH230" s="138">
        <f t="shared" ref="BH230:BH236" si="57">IF(N230="sníž. přenesená",J230,0)</f>
        <v>0</v>
      </c>
      <c r="BI230" s="138">
        <f t="shared" ref="BI230:BI236" si="58">IF(N230="nulová",J230,0)</f>
        <v>0</v>
      </c>
      <c r="BJ230" s="13" t="s">
        <v>82</v>
      </c>
      <c r="BK230" s="138">
        <f t="shared" ref="BK230:BK236" si="59">ROUND(I230*H230,2)</f>
        <v>0</v>
      </c>
      <c r="BL230" s="13" t="s">
        <v>125</v>
      </c>
      <c r="BM230" s="137" t="s">
        <v>519</v>
      </c>
    </row>
    <row r="231" spans="2:65" s="1" customFormat="1" ht="16.5" customHeight="1">
      <c r="B231" s="28"/>
      <c r="C231" s="125" t="s">
        <v>520</v>
      </c>
      <c r="D231" s="125" t="s">
        <v>121</v>
      </c>
      <c r="E231" s="126" t="s">
        <v>521</v>
      </c>
      <c r="F231" s="127" t="s">
        <v>522</v>
      </c>
      <c r="G231" s="128" t="s">
        <v>133</v>
      </c>
      <c r="H231" s="129">
        <v>2</v>
      </c>
      <c r="I231" s="130"/>
      <c r="J231" s="131">
        <f t="shared" si="50"/>
        <v>0</v>
      </c>
      <c r="K231" s="132"/>
      <c r="L231" s="28"/>
      <c r="M231" s="133" t="s">
        <v>1</v>
      </c>
      <c r="N231" s="134" t="s">
        <v>39</v>
      </c>
      <c r="P231" s="135">
        <f t="shared" si="51"/>
        <v>0</v>
      </c>
      <c r="Q231" s="135">
        <v>0</v>
      </c>
      <c r="R231" s="135">
        <f t="shared" si="52"/>
        <v>0</v>
      </c>
      <c r="S231" s="135">
        <v>0</v>
      </c>
      <c r="T231" s="136">
        <f t="shared" si="53"/>
        <v>0</v>
      </c>
      <c r="AR231" s="137" t="s">
        <v>125</v>
      </c>
      <c r="AT231" s="137" t="s">
        <v>121</v>
      </c>
      <c r="AU231" s="137" t="s">
        <v>84</v>
      </c>
      <c r="AY231" s="13" t="s">
        <v>118</v>
      </c>
      <c r="BE231" s="138">
        <f t="shared" si="54"/>
        <v>0</v>
      </c>
      <c r="BF231" s="138">
        <f t="shared" si="55"/>
        <v>0</v>
      </c>
      <c r="BG231" s="138">
        <f t="shared" si="56"/>
        <v>0</v>
      </c>
      <c r="BH231" s="138">
        <f t="shared" si="57"/>
        <v>0</v>
      </c>
      <c r="BI231" s="138">
        <f t="shared" si="58"/>
        <v>0</v>
      </c>
      <c r="BJ231" s="13" t="s">
        <v>82</v>
      </c>
      <c r="BK231" s="138">
        <f t="shared" si="59"/>
        <v>0</v>
      </c>
      <c r="BL231" s="13" t="s">
        <v>125</v>
      </c>
      <c r="BM231" s="137" t="s">
        <v>523</v>
      </c>
    </row>
    <row r="232" spans="2:65" s="1" customFormat="1" ht="21.75" customHeight="1">
      <c r="B232" s="28"/>
      <c r="C232" s="139" t="s">
        <v>524</v>
      </c>
      <c r="D232" s="139" t="s">
        <v>140</v>
      </c>
      <c r="E232" s="140" t="s">
        <v>525</v>
      </c>
      <c r="F232" s="141" t="s">
        <v>526</v>
      </c>
      <c r="G232" s="142" t="s">
        <v>133</v>
      </c>
      <c r="H232" s="143">
        <v>2</v>
      </c>
      <c r="I232" s="144"/>
      <c r="J232" s="145">
        <f t="shared" si="50"/>
        <v>0</v>
      </c>
      <c r="K232" s="146"/>
      <c r="L232" s="147"/>
      <c r="M232" s="148" t="s">
        <v>1</v>
      </c>
      <c r="N232" s="149" t="s">
        <v>39</v>
      </c>
      <c r="P232" s="135">
        <f t="shared" si="51"/>
        <v>0</v>
      </c>
      <c r="Q232" s="135">
        <v>3.2599999999999997E-2</v>
      </c>
      <c r="R232" s="135">
        <f t="shared" si="52"/>
        <v>6.5199999999999994E-2</v>
      </c>
      <c r="S232" s="135">
        <v>0</v>
      </c>
      <c r="T232" s="136">
        <f t="shared" si="53"/>
        <v>0</v>
      </c>
      <c r="AR232" s="137" t="s">
        <v>143</v>
      </c>
      <c r="AT232" s="137" t="s">
        <v>140</v>
      </c>
      <c r="AU232" s="137" t="s">
        <v>84</v>
      </c>
      <c r="AY232" s="13" t="s">
        <v>118</v>
      </c>
      <c r="BE232" s="138">
        <f t="shared" si="54"/>
        <v>0</v>
      </c>
      <c r="BF232" s="138">
        <f t="shared" si="55"/>
        <v>0</v>
      </c>
      <c r="BG232" s="138">
        <f t="shared" si="56"/>
        <v>0</v>
      </c>
      <c r="BH232" s="138">
        <f t="shared" si="57"/>
        <v>0</v>
      </c>
      <c r="BI232" s="138">
        <f t="shared" si="58"/>
        <v>0</v>
      </c>
      <c r="BJ232" s="13" t="s">
        <v>82</v>
      </c>
      <c r="BK232" s="138">
        <f t="shared" si="59"/>
        <v>0</v>
      </c>
      <c r="BL232" s="13" t="s">
        <v>125</v>
      </c>
      <c r="BM232" s="137" t="s">
        <v>527</v>
      </c>
    </row>
    <row r="233" spans="2:65" s="1" customFormat="1" ht="16.5" customHeight="1">
      <c r="B233" s="28"/>
      <c r="C233" s="125" t="s">
        <v>528</v>
      </c>
      <c r="D233" s="125" t="s">
        <v>121</v>
      </c>
      <c r="E233" s="126" t="s">
        <v>529</v>
      </c>
      <c r="F233" s="127" t="s">
        <v>530</v>
      </c>
      <c r="G233" s="128" t="s">
        <v>133</v>
      </c>
      <c r="H233" s="129">
        <v>4</v>
      </c>
      <c r="I233" s="130"/>
      <c r="J233" s="131">
        <f t="shared" si="50"/>
        <v>0</v>
      </c>
      <c r="K233" s="132"/>
      <c r="L233" s="28"/>
      <c r="M233" s="133" t="s">
        <v>1</v>
      </c>
      <c r="N233" s="134" t="s">
        <v>39</v>
      </c>
      <c r="P233" s="135">
        <f t="shared" si="51"/>
        <v>0</v>
      </c>
      <c r="Q233" s="135">
        <v>0</v>
      </c>
      <c r="R233" s="135">
        <f t="shared" si="52"/>
        <v>0</v>
      </c>
      <c r="S233" s="135">
        <v>0</v>
      </c>
      <c r="T233" s="136">
        <f t="shared" si="53"/>
        <v>0</v>
      </c>
      <c r="AR233" s="137" t="s">
        <v>125</v>
      </c>
      <c r="AT233" s="137" t="s">
        <v>121</v>
      </c>
      <c r="AU233" s="137" t="s">
        <v>84</v>
      </c>
      <c r="AY233" s="13" t="s">
        <v>118</v>
      </c>
      <c r="BE233" s="138">
        <f t="shared" si="54"/>
        <v>0</v>
      </c>
      <c r="BF233" s="138">
        <f t="shared" si="55"/>
        <v>0</v>
      </c>
      <c r="BG233" s="138">
        <f t="shared" si="56"/>
        <v>0</v>
      </c>
      <c r="BH233" s="138">
        <f t="shared" si="57"/>
        <v>0</v>
      </c>
      <c r="BI233" s="138">
        <f t="shared" si="58"/>
        <v>0</v>
      </c>
      <c r="BJ233" s="13" t="s">
        <v>82</v>
      </c>
      <c r="BK233" s="138">
        <f t="shared" si="59"/>
        <v>0</v>
      </c>
      <c r="BL233" s="13" t="s">
        <v>125</v>
      </c>
      <c r="BM233" s="137" t="s">
        <v>531</v>
      </c>
    </row>
    <row r="234" spans="2:65" s="1" customFormat="1" ht="21.75" customHeight="1">
      <c r="B234" s="28"/>
      <c r="C234" s="139" t="s">
        <v>532</v>
      </c>
      <c r="D234" s="139" t="s">
        <v>140</v>
      </c>
      <c r="E234" s="140" t="s">
        <v>533</v>
      </c>
      <c r="F234" s="141" t="s">
        <v>534</v>
      </c>
      <c r="G234" s="142" t="s">
        <v>133</v>
      </c>
      <c r="H234" s="143">
        <v>2</v>
      </c>
      <c r="I234" s="144"/>
      <c r="J234" s="145">
        <f t="shared" si="50"/>
        <v>0</v>
      </c>
      <c r="K234" s="146"/>
      <c r="L234" s="147"/>
      <c r="M234" s="148" t="s">
        <v>1</v>
      </c>
      <c r="N234" s="149" t="s">
        <v>39</v>
      </c>
      <c r="P234" s="135">
        <f t="shared" si="51"/>
        <v>0</v>
      </c>
      <c r="Q234" s="135">
        <v>3.9120000000000002E-2</v>
      </c>
      <c r="R234" s="135">
        <f t="shared" si="52"/>
        <v>7.8240000000000004E-2</v>
      </c>
      <c r="S234" s="135">
        <v>0</v>
      </c>
      <c r="T234" s="136">
        <f t="shared" si="53"/>
        <v>0</v>
      </c>
      <c r="AR234" s="137" t="s">
        <v>143</v>
      </c>
      <c r="AT234" s="137" t="s">
        <v>140</v>
      </c>
      <c r="AU234" s="137" t="s">
        <v>84</v>
      </c>
      <c r="AY234" s="13" t="s">
        <v>118</v>
      </c>
      <c r="BE234" s="138">
        <f t="shared" si="54"/>
        <v>0</v>
      </c>
      <c r="BF234" s="138">
        <f t="shared" si="55"/>
        <v>0</v>
      </c>
      <c r="BG234" s="138">
        <f t="shared" si="56"/>
        <v>0</v>
      </c>
      <c r="BH234" s="138">
        <f t="shared" si="57"/>
        <v>0</v>
      </c>
      <c r="BI234" s="138">
        <f t="shared" si="58"/>
        <v>0</v>
      </c>
      <c r="BJ234" s="13" t="s">
        <v>82</v>
      </c>
      <c r="BK234" s="138">
        <f t="shared" si="59"/>
        <v>0</v>
      </c>
      <c r="BL234" s="13" t="s">
        <v>125</v>
      </c>
      <c r="BM234" s="137" t="s">
        <v>535</v>
      </c>
    </row>
    <row r="235" spans="2:65" s="1" customFormat="1" ht="16.5" customHeight="1">
      <c r="B235" s="28"/>
      <c r="C235" s="125" t="s">
        <v>536</v>
      </c>
      <c r="D235" s="125" t="s">
        <v>121</v>
      </c>
      <c r="E235" s="126" t="s">
        <v>537</v>
      </c>
      <c r="F235" s="127" t="s">
        <v>538</v>
      </c>
      <c r="G235" s="128" t="s">
        <v>133</v>
      </c>
      <c r="H235" s="129">
        <v>16</v>
      </c>
      <c r="I235" s="130"/>
      <c r="J235" s="131">
        <f t="shared" si="50"/>
        <v>0</v>
      </c>
      <c r="K235" s="132"/>
      <c r="L235" s="28"/>
      <c r="M235" s="133" t="s">
        <v>1</v>
      </c>
      <c r="N235" s="134" t="s">
        <v>39</v>
      </c>
      <c r="P235" s="135">
        <f t="shared" si="51"/>
        <v>0</v>
      </c>
      <c r="Q235" s="135">
        <v>1.0000000000000001E-5</v>
      </c>
      <c r="R235" s="135">
        <f t="shared" si="52"/>
        <v>1.6000000000000001E-4</v>
      </c>
      <c r="S235" s="135">
        <v>7.5000000000000002E-4</v>
      </c>
      <c r="T235" s="136">
        <f t="shared" si="53"/>
        <v>1.2E-2</v>
      </c>
      <c r="AR235" s="137" t="s">
        <v>125</v>
      </c>
      <c r="AT235" s="137" t="s">
        <v>121</v>
      </c>
      <c r="AU235" s="137" t="s">
        <v>84</v>
      </c>
      <c r="AY235" s="13" t="s">
        <v>118</v>
      </c>
      <c r="BE235" s="138">
        <f t="shared" si="54"/>
        <v>0</v>
      </c>
      <c r="BF235" s="138">
        <f t="shared" si="55"/>
        <v>0</v>
      </c>
      <c r="BG235" s="138">
        <f t="shared" si="56"/>
        <v>0</v>
      </c>
      <c r="BH235" s="138">
        <f t="shared" si="57"/>
        <v>0</v>
      </c>
      <c r="BI235" s="138">
        <f t="shared" si="58"/>
        <v>0</v>
      </c>
      <c r="BJ235" s="13" t="s">
        <v>82</v>
      </c>
      <c r="BK235" s="138">
        <f t="shared" si="59"/>
        <v>0</v>
      </c>
      <c r="BL235" s="13" t="s">
        <v>125</v>
      </c>
      <c r="BM235" s="137" t="s">
        <v>539</v>
      </c>
    </row>
    <row r="236" spans="2:65" s="1" customFormat="1" ht="16.5" customHeight="1">
      <c r="B236" s="28"/>
      <c r="C236" s="125" t="s">
        <v>540</v>
      </c>
      <c r="D236" s="125" t="s">
        <v>121</v>
      </c>
      <c r="E236" s="126" t="s">
        <v>541</v>
      </c>
      <c r="F236" s="127" t="s">
        <v>542</v>
      </c>
      <c r="G236" s="128" t="s">
        <v>221</v>
      </c>
      <c r="H236" s="129">
        <v>0.14399999999999999</v>
      </c>
      <c r="I236" s="130"/>
      <c r="J236" s="131">
        <f t="shared" si="50"/>
        <v>0</v>
      </c>
      <c r="K236" s="132"/>
      <c r="L236" s="28"/>
      <c r="M236" s="133" t="s">
        <v>1</v>
      </c>
      <c r="N236" s="134" t="s">
        <v>39</v>
      </c>
      <c r="P236" s="135">
        <f t="shared" si="51"/>
        <v>0</v>
      </c>
      <c r="Q236" s="135">
        <v>0</v>
      </c>
      <c r="R236" s="135">
        <f t="shared" si="52"/>
        <v>0</v>
      </c>
      <c r="S236" s="135">
        <v>0</v>
      </c>
      <c r="T236" s="136">
        <f t="shared" si="53"/>
        <v>0</v>
      </c>
      <c r="AR236" s="137" t="s">
        <v>125</v>
      </c>
      <c r="AT236" s="137" t="s">
        <v>121</v>
      </c>
      <c r="AU236" s="137" t="s">
        <v>84</v>
      </c>
      <c r="AY236" s="13" t="s">
        <v>118</v>
      </c>
      <c r="BE236" s="138">
        <f t="shared" si="54"/>
        <v>0</v>
      </c>
      <c r="BF236" s="138">
        <f t="shared" si="55"/>
        <v>0</v>
      </c>
      <c r="BG236" s="138">
        <f t="shared" si="56"/>
        <v>0</v>
      </c>
      <c r="BH236" s="138">
        <f t="shared" si="57"/>
        <v>0</v>
      </c>
      <c r="BI236" s="138">
        <f t="shared" si="58"/>
        <v>0</v>
      </c>
      <c r="BJ236" s="13" t="s">
        <v>82</v>
      </c>
      <c r="BK236" s="138">
        <f t="shared" si="59"/>
        <v>0</v>
      </c>
      <c r="BL236" s="13" t="s">
        <v>125</v>
      </c>
      <c r="BM236" s="137" t="s">
        <v>543</v>
      </c>
    </row>
    <row r="237" spans="2:65" s="11" customFormat="1" ht="25.9" customHeight="1">
      <c r="B237" s="113"/>
      <c r="D237" s="114" t="s">
        <v>73</v>
      </c>
      <c r="E237" s="115" t="s">
        <v>544</v>
      </c>
      <c r="F237" s="115" t="s">
        <v>545</v>
      </c>
      <c r="I237" s="116"/>
      <c r="J237" s="117">
        <f>BK237</f>
        <v>0</v>
      </c>
      <c r="L237" s="113"/>
      <c r="M237" s="118"/>
      <c r="P237" s="119">
        <f>P238</f>
        <v>0</v>
      </c>
      <c r="R237" s="119">
        <f>R238</f>
        <v>0</v>
      </c>
      <c r="T237" s="120">
        <f>T238</f>
        <v>0</v>
      </c>
      <c r="AR237" s="114" t="s">
        <v>135</v>
      </c>
      <c r="AT237" s="121" t="s">
        <v>73</v>
      </c>
      <c r="AU237" s="121" t="s">
        <v>74</v>
      </c>
      <c r="AY237" s="114" t="s">
        <v>118</v>
      </c>
      <c r="BK237" s="122">
        <f>BK238</f>
        <v>0</v>
      </c>
    </row>
    <row r="238" spans="2:65" s="11" customFormat="1" ht="22.9" customHeight="1">
      <c r="B238" s="113"/>
      <c r="D238" s="114" t="s">
        <v>73</v>
      </c>
      <c r="E238" s="123" t="s">
        <v>546</v>
      </c>
      <c r="F238" s="123" t="s">
        <v>545</v>
      </c>
      <c r="I238" s="116"/>
      <c r="J238" s="124">
        <f>BK238</f>
        <v>0</v>
      </c>
      <c r="L238" s="113"/>
      <c r="M238" s="118"/>
      <c r="P238" s="119">
        <f>P239</f>
        <v>0</v>
      </c>
      <c r="R238" s="119">
        <f>R239</f>
        <v>0</v>
      </c>
      <c r="T238" s="120">
        <f>T239</f>
        <v>0</v>
      </c>
      <c r="AR238" s="114" t="s">
        <v>135</v>
      </c>
      <c r="AT238" s="121" t="s">
        <v>73</v>
      </c>
      <c r="AU238" s="121" t="s">
        <v>82</v>
      </c>
      <c r="AY238" s="114" t="s">
        <v>118</v>
      </c>
      <c r="BK238" s="122">
        <f>BK239</f>
        <v>0</v>
      </c>
    </row>
    <row r="239" spans="2:65" s="1" customFormat="1" ht="16.5" customHeight="1">
      <c r="B239" s="28"/>
      <c r="C239" s="125" t="s">
        <v>547</v>
      </c>
      <c r="D239" s="125" t="s">
        <v>121</v>
      </c>
      <c r="E239" s="126" t="s">
        <v>548</v>
      </c>
      <c r="F239" s="127" t="s">
        <v>549</v>
      </c>
      <c r="G239" s="128" t="s">
        <v>550</v>
      </c>
      <c r="H239" s="129">
        <v>8</v>
      </c>
      <c r="I239" s="130"/>
      <c r="J239" s="131">
        <f>ROUND(I239*H239,2)</f>
        <v>0</v>
      </c>
      <c r="K239" s="132"/>
      <c r="L239" s="28"/>
      <c r="M239" s="150" t="s">
        <v>1</v>
      </c>
      <c r="N239" s="151" t="s">
        <v>39</v>
      </c>
      <c r="O239" s="152"/>
      <c r="P239" s="153">
        <f>O239*H239</f>
        <v>0</v>
      </c>
      <c r="Q239" s="153">
        <v>0</v>
      </c>
      <c r="R239" s="153">
        <f>Q239*H239</f>
        <v>0</v>
      </c>
      <c r="S239" s="153">
        <v>0</v>
      </c>
      <c r="T239" s="154">
        <f>S239*H239</f>
        <v>0</v>
      </c>
      <c r="AR239" s="137" t="s">
        <v>551</v>
      </c>
      <c r="AT239" s="137" t="s">
        <v>121</v>
      </c>
      <c r="AU239" s="137" t="s">
        <v>84</v>
      </c>
      <c r="AY239" s="13" t="s">
        <v>118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3" t="s">
        <v>82</v>
      </c>
      <c r="BK239" s="138">
        <f>ROUND(I239*H239,2)</f>
        <v>0</v>
      </c>
      <c r="BL239" s="13" t="s">
        <v>551</v>
      </c>
      <c r="BM239" s="137" t="s">
        <v>552</v>
      </c>
    </row>
    <row r="240" spans="2:65" s="1" customFormat="1" ht="6.95" customHeight="1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28"/>
    </row>
  </sheetData>
  <sheetProtection algorithmName="SHA-512" hashValue="/qDSJRWqx4wsu5IxzkMVABFMkeAyoJCRUvUMKwYbpitxlxd8vIwuZIfy2bkegsfbBfnhrOdVDHR+ine1SxraCw==" saltValue="jKQxhWEL/AEcjIFl03o2y//GiPCyiwQCIXW/eHYYsXWH9qyUOW12OLdCtuNb8BpJ8vV5geT4k2r9IC9WpKqC3Q==" spinCount="100000" sheet="1" objects="1" scenarios="1" formatColumns="0" formatRows="0" autoFilter="0"/>
  <autoFilter ref="C125:K239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7" ma:contentTypeDescription="Vytvoří nový dokument" ma:contentTypeScope="" ma:versionID="de7528afe71d4cd18a7b8a8db00a1de9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347550aad30688cc25e87ecfec176a5d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Props1.xml><?xml version="1.0" encoding="utf-8"?>
<ds:datastoreItem xmlns:ds="http://schemas.openxmlformats.org/officeDocument/2006/customXml" ds:itemID="{489E5C19-52D3-4B12-BD50-D18A7FD53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8200C-E077-48A8-844D-48A6E9DCB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311A05-3285-4B2C-98F1-155C4BC4056D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2025-020-ZTI - D.1.4 Tech...</vt:lpstr>
      <vt:lpstr>'2025-020-ZTI - D.1.4 Tech...'!Názvy_tisku</vt:lpstr>
      <vt:lpstr>'Rekapitulace stavby'!Názvy_tisku</vt:lpstr>
      <vt:lpstr>'2025-020-ZTI - D.1.4 Tech...'!Oblast_tisku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Blaho</dc:creator>
  <cp:lastModifiedBy>Smejkalová Kateřina</cp:lastModifiedBy>
  <dcterms:created xsi:type="dcterms:W3CDTF">2025-11-27T09:49:22Z</dcterms:created>
  <dcterms:modified xsi:type="dcterms:W3CDTF">2025-12-04T07:49:43Z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