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aquaregio.sharepoint.com/sites/AQUAR/AR/ZAK_AKT/421_OVN_OBEC VOLFÍŘOV/PD/"/>
    </mc:Choice>
  </mc:AlternateContent>
  <xr:revisionPtr revIDLastSave="0" documentId="8_{630C6DB0-F908-4BA0-A901-80ABC359643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kapitulace stavby" sheetId="1" r:id="rId1"/>
    <sheet name="01 - Úpravy v zátopě" sheetId="2" r:id="rId2"/>
    <sheet name="02 - Zemní hráz" sheetId="3" r:id="rId3"/>
    <sheet name="03 - Výpustné zařízení" sheetId="4" r:id="rId4"/>
    <sheet name="04 - Bezpečnostní přeliv" sheetId="5" r:id="rId5"/>
    <sheet name="VN - Vedlejší náklady" sheetId="6" r:id="rId6"/>
  </sheets>
  <definedNames>
    <definedName name="_xlnm._FilterDatabase" localSheetId="1" hidden="1">'01 - Úpravy v zátopě'!$C$119:$K$154</definedName>
    <definedName name="_xlnm._FilterDatabase" localSheetId="2" hidden="1">'02 - Zemní hráz'!$C$119:$K$161</definedName>
    <definedName name="_xlnm._FilterDatabase" localSheetId="3" hidden="1">'03 - Výpustné zařízení'!$C$121:$K$174</definedName>
    <definedName name="_xlnm._FilterDatabase" localSheetId="4" hidden="1">'04 - Bezpečnostní přeliv'!$C$120:$K$154</definedName>
    <definedName name="_xlnm._FilterDatabase" localSheetId="5" hidden="1">'VN - Vedlejší náklady'!$C$118:$K$125</definedName>
    <definedName name="_xlnm.Print_Titles" localSheetId="1">'01 - Úpravy v zátopě'!$119:$119</definedName>
    <definedName name="_xlnm.Print_Titles" localSheetId="2">'02 - Zemní hráz'!$119:$119</definedName>
    <definedName name="_xlnm.Print_Titles" localSheetId="3">'03 - Výpustné zařízení'!$121:$121</definedName>
    <definedName name="_xlnm.Print_Titles" localSheetId="4">'04 - Bezpečnostní přeliv'!$120:$120</definedName>
    <definedName name="_xlnm.Print_Titles" localSheetId="0">'Rekapitulace stavby'!$92:$92</definedName>
    <definedName name="_xlnm.Print_Titles" localSheetId="5">'VN - Vedlejší náklady'!$118:$118</definedName>
    <definedName name="_xlnm.Print_Area" localSheetId="1">'01 - Úpravy v zátopě'!$C$4:$J$76,'01 - Úpravy v zátopě'!$C$82:$J$101,'01 - Úpravy v zátopě'!$C$107:$J$154</definedName>
    <definedName name="_xlnm.Print_Area" localSheetId="2">'02 - Zemní hráz'!$C$4:$J$76,'02 - Zemní hráz'!$C$82:$J$101,'02 - Zemní hráz'!$C$107:$J$161</definedName>
    <definedName name="_xlnm.Print_Area" localSheetId="3">'03 - Výpustné zařízení'!$C$4:$J$76,'03 - Výpustné zařízení'!$C$82:$J$103,'03 - Výpustné zařízení'!$C$109:$J$174</definedName>
    <definedName name="_xlnm.Print_Area" localSheetId="4">'04 - Bezpečnostní přeliv'!$C$4:$J$76,'04 - Bezpečnostní přeliv'!$C$82:$J$102,'04 - Bezpečnostní přeliv'!$C$108:$J$154</definedName>
    <definedName name="_xlnm.Print_Area" localSheetId="0">'Rekapitulace stavby'!$D$4:$AO$76,'Rekapitulace stavby'!$C$82:$AQ$100</definedName>
    <definedName name="_xlnm.Print_Area" localSheetId="5">'VN - Vedlejší náklady'!$C$4:$J$76,'VN - Vedlejší náklady'!$C$82:$J$100,'VN - Vedlejší náklady'!$C$106:$J$125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6" l="1"/>
  <c r="J36" i="6"/>
  <c r="AY99" i="1"/>
  <c r="J35" i="6"/>
  <c r="AX99" i="1"/>
  <c r="BI125" i="6"/>
  <c r="BH125" i="6"/>
  <c r="BG125" i="6"/>
  <c r="BF125" i="6"/>
  <c r="T125" i="6"/>
  <c r="T124" i="6"/>
  <c r="R125" i="6"/>
  <c r="R124" i="6"/>
  <c r="P125" i="6"/>
  <c r="P124" i="6" s="1"/>
  <c r="BI123" i="6"/>
  <c r="BH123" i="6"/>
  <c r="BG123" i="6"/>
  <c r="BF123" i="6"/>
  <c r="T123" i="6"/>
  <c r="R123" i="6"/>
  <c r="P123" i="6"/>
  <c r="BI122" i="6"/>
  <c r="BH122" i="6"/>
  <c r="BG122" i="6"/>
  <c r="BF122" i="6"/>
  <c r="T122" i="6"/>
  <c r="R122" i="6"/>
  <c r="P122" i="6"/>
  <c r="F113" i="6"/>
  <c r="E111" i="6"/>
  <c r="F89" i="6"/>
  <c r="E87" i="6"/>
  <c r="J24" i="6"/>
  <c r="E24" i="6"/>
  <c r="J92" i="6" s="1"/>
  <c r="J23" i="6"/>
  <c r="J21" i="6"/>
  <c r="E21" i="6"/>
  <c r="J115" i="6"/>
  <c r="J20" i="6"/>
  <c r="J18" i="6"/>
  <c r="E18" i="6"/>
  <c r="F92" i="6" s="1"/>
  <c r="J17" i="6"/>
  <c r="J15" i="6"/>
  <c r="E15" i="6"/>
  <c r="F91" i="6"/>
  <c r="J14" i="6"/>
  <c r="J12" i="6"/>
  <c r="J113" i="6"/>
  <c r="E7" i="6"/>
  <c r="E109" i="6"/>
  <c r="J37" i="5"/>
  <c r="J36" i="5"/>
  <c r="AY98" i="1" s="1"/>
  <c r="J35" i="5"/>
  <c r="AX98" i="1"/>
  <c r="BI154" i="5"/>
  <c r="BH154" i="5"/>
  <c r="BG154" i="5"/>
  <c r="BF154" i="5"/>
  <c r="T154" i="5"/>
  <c r="T153" i="5" s="1"/>
  <c r="R154" i="5"/>
  <c r="R153" i="5"/>
  <c r="P154" i="5"/>
  <c r="P153" i="5" s="1"/>
  <c r="BI152" i="5"/>
  <c r="BH152" i="5"/>
  <c r="BG152" i="5"/>
  <c r="BF152" i="5"/>
  <c r="T152" i="5"/>
  <c r="R152" i="5"/>
  <c r="P152" i="5"/>
  <c r="BI151" i="5"/>
  <c r="BH151" i="5"/>
  <c r="BG151" i="5"/>
  <c r="BF151" i="5"/>
  <c r="T151" i="5"/>
  <c r="R151" i="5"/>
  <c r="P151" i="5"/>
  <c r="BI149" i="5"/>
  <c r="BH149" i="5"/>
  <c r="BG149" i="5"/>
  <c r="BF149" i="5"/>
  <c r="T149" i="5"/>
  <c r="R149" i="5"/>
  <c r="P149" i="5"/>
  <c r="BI144" i="5"/>
  <c r="BH144" i="5"/>
  <c r="BG144" i="5"/>
  <c r="BF144" i="5"/>
  <c r="T144" i="5"/>
  <c r="R144" i="5"/>
  <c r="P144" i="5"/>
  <c r="BI143" i="5"/>
  <c r="BH143" i="5"/>
  <c r="BG143" i="5"/>
  <c r="BF143" i="5"/>
  <c r="T143" i="5"/>
  <c r="R143" i="5"/>
  <c r="P143" i="5"/>
  <c r="BI139" i="5"/>
  <c r="BH139" i="5"/>
  <c r="BG139" i="5"/>
  <c r="BF139" i="5"/>
  <c r="T139" i="5"/>
  <c r="R139" i="5"/>
  <c r="P139" i="5"/>
  <c r="BI135" i="5"/>
  <c r="BH135" i="5"/>
  <c r="BG135" i="5"/>
  <c r="BF135" i="5"/>
  <c r="T135" i="5"/>
  <c r="R135" i="5"/>
  <c r="R134" i="5" s="1"/>
  <c r="P135" i="5"/>
  <c r="BI129" i="5"/>
  <c r="BH129" i="5"/>
  <c r="F36" i="5" s="1"/>
  <c r="BG129" i="5"/>
  <c r="BF129" i="5"/>
  <c r="T129" i="5"/>
  <c r="R129" i="5"/>
  <c r="P129" i="5"/>
  <c r="BI128" i="5"/>
  <c r="BH128" i="5"/>
  <c r="BG128" i="5"/>
  <c r="BF128" i="5"/>
  <c r="T128" i="5"/>
  <c r="R128" i="5"/>
  <c r="P128" i="5"/>
  <c r="BI124" i="5"/>
  <c r="BH124" i="5"/>
  <c r="BG124" i="5"/>
  <c r="BF124" i="5"/>
  <c r="T124" i="5"/>
  <c r="R124" i="5"/>
  <c r="P124" i="5"/>
  <c r="F115" i="5"/>
  <c r="E113" i="5"/>
  <c r="F89" i="5"/>
  <c r="E87" i="5"/>
  <c r="J24" i="5"/>
  <c r="E24" i="5"/>
  <c r="J118" i="5" s="1"/>
  <c r="J23" i="5"/>
  <c r="J21" i="5"/>
  <c r="E21" i="5"/>
  <c r="J91" i="5" s="1"/>
  <c r="J20" i="5"/>
  <c r="J18" i="5"/>
  <c r="E18" i="5"/>
  <c r="F118" i="5" s="1"/>
  <c r="J17" i="5"/>
  <c r="J15" i="5"/>
  <c r="E15" i="5"/>
  <c r="F117" i="5" s="1"/>
  <c r="J14" i="5"/>
  <c r="J12" i="5"/>
  <c r="J115" i="5" s="1"/>
  <c r="E7" i="5"/>
  <c r="E111" i="5"/>
  <c r="J37" i="4"/>
  <c r="J36" i="4"/>
  <c r="AY97" i="1" s="1"/>
  <c r="J35" i="4"/>
  <c r="AX97" i="1"/>
  <c r="BI174" i="4"/>
  <c r="BH174" i="4"/>
  <c r="BG174" i="4"/>
  <c r="BF174" i="4"/>
  <c r="T174" i="4"/>
  <c r="R174" i="4"/>
  <c r="R173" i="4" s="1"/>
  <c r="P174" i="4"/>
  <c r="P173" i="4" s="1"/>
  <c r="BI169" i="4"/>
  <c r="BH169" i="4"/>
  <c r="BG169" i="4"/>
  <c r="BF169" i="4"/>
  <c r="T169" i="4"/>
  <c r="T168" i="4" s="1"/>
  <c r="R169" i="4"/>
  <c r="R168" i="4" s="1"/>
  <c r="P169" i="4"/>
  <c r="P168" i="4"/>
  <c r="BI167" i="4"/>
  <c r="BH167" i="4"/>
  <c r="BG167" i="4"/>
  <c r="BF167" i="4"/>
  <c r="T167" i="4"/>
  <c r="R167" i="4"/>
  <c r="P167" i="4"/>
  <c r="BI166" i="4"/>
  <c r="BH166" i="4"/>
  <c r="BG166" i="4"/>
  <c r="BF166" i="4"/>
  <c r="T166" i="4"/>
  <c r="R166" i="4"/>
  <c r="P166" i="4"/>
  <c r="BI165" i="4"/>
  <c r="BH165" i="4"/>
  <c r="BG165" i="4"/>
  <c r="BF165" i="4"/>
  <c r="T165" i="4"/>
  <c r="R165" i="4"/>
  <c r="P165" i="4"/>
  <c r="BI161" i="4"/>
  <c r="BH161" i="4"/>
  <c r="BG161" i="4"/>
  <c r="BF161" i="4"/>
  <c r="T161" i="4"/>
  <c r="R161" i="4"/>
  <c r="P161" i="4"/>
  <c r="BI159" i="4"/>
  <c r="BH159" i="4"/>
  <c r="BG159" i="4"/>
  <c r="BF159" i="4"/>
  <c r="T159" i="4"/>
  <c r="R159" i="4"/>
  <c r="P159" i="4"/>
  <c r="BI158" i="4"/>
  <c r="BH158" i="4"/>
  <c r="BG158" i="4"/>
  <c r="BF158" i="4"/>
  <c r="T158" i="4"/>
  <c r="R158" i="4"/>
  <c r="P158" i="4"/>
  <c r="BI157" i="4"/>
  <c r="BH157" i="4"/>
  <c r="BG157" i="4"/>
  <c r="BF157" i="4"/>
  <c r="T157" i="4"/>
  <c r="R157" i="4"/>
  <c r="P157" i="4"/>
  <c r="BI156" i="4"/>
  <c r="BH156" i="4"/>
  <c r="BG156" i="4"/>
  <c r="BF156" i="4"/>
  <c r="T156" i="4"/>
  <c r="R156" i="4"/>
  <c r="P156" i="4"/>
  <c r="BI155" i="4"/>
  <c r="BH155" i="4"/>
  <c r="BG155" i="4"/>
  <c r="BF155" i="4"/>
  <c r="T155" i="4"/>
  <c r="R155" i="4"/>
  <c r="P155" i="4"/>
  <c r="BI154" i="4"/>
  <c r="BH154" i="4"/>
  <c r="BG154" i="4"/>
  <c r="BF154" i="4"/>
  <c r="T154" i="4"/>
  <c r="R154" i="4"/>
  <c r="P154" i="4"/>
  <c r="BI152" i="4"/>
  <c r="BH152" i="4"/>
  <c r="BG152" i="4"/>
  <c r="BF152" i="4"/>
  <c r="T152" i="4"/>
  <c r="R152" i="4"/>
  <c r="P152" i="4"/>
  <c r="BI151" i="4"/>
  <c r="BH151" i="4"/>
  <c r="BG151" i="4"/>
  <c r="BF151" i="4"/>
  <c r="T151" i="4"/>
  <c r="R151" i="4"/>
  <c r="P151" i="4"/>
  <c r="BI146" i="4"/>
  <c r="BH146" i="4"/>
  <c r="BG146" i="4"/>
  <c r="BF146" i="4"/>
  <c r="T146" i="4"/>
  <c r="R146" i="4"/>
  <c r="P146" i="4"/>
  <c r="BI134" i="4"/>
  <c r="BH134" i="4"/>
  <c r="BG134" i="4"/>
  <c r="BF134" i="4"/>
  <c r="T134" i="4"/>
  <c r="R134" i="4"/>
  <c r="P134" i="4"/>
  <c r="BI131" i="4"/>
  <c r="BH131" i="4"/>
  <c r="BG131" i="4"/>
  <c r="BF131" i="4"/>
  <c r="T131" i="4"/>
  <c r="R131" i="4"/>
  <c r="P131" i="4"/>
  <c r="BI130" i="4"/>
  <c r="BH130" i="4"/>
  <c r="BG130" i="4"/>
  <c r="BF130" i="4"/>
  <c r="T130" i="4"/>
  <c r="R130" i="4"/>
  <c r="P130" i="4"/>
  <c r="BI125" i="4"/>
  <c r="BH125" i="4"/>
  <c r="BG125" i="4"/>
  <c r="BF125" i="4"/>
  <c r="T125" i="4"/>
  <c r="R125" i="4"/>
  <c r="P125" i="4"/>
  <c r="F116" i="4"/>
  <c r="E114" i="4"/>
  <c r="F89" i="4"/>
  <c r="E87" i="4"/>
  <c r="J24" i="4"/>
  <c r="E24" i="4"/>
  <c r="J119" i="4" s="1"/>
  <c r="J23" i="4"/>
  <c r="J21" i="4"/>
  <c r="E21" i="4"/>
  <c r="J118" i="4" s="1"/>
  <c r="J20" i="4"/>
  <c r="J18" i="4"/>
  <c r="E18" i="4"/>
  <c r="F119" i="4" s="1"/>
  <c r="J17" i="4"/>
  <c r="J15" i="4"/>
  <c r="E15" i="4"/>
  <c r="F118" i="4" s="1"/>
  <c r="J14" i="4"/>
  <c r="J12" i="4"/>
  <c r="J116" i="4"/>
  <c r="E7" i="4"/>
  <c r="E112" i="4" s="1"/>
  <c r="J37" i="3"/>
  <c r="J36" i="3"/>
  <c r="AY96" i="1" s="1"/>
  <c r="J35" i="3"/>
  <c r="AX96" i="1"/>
  <c r="BI161" i="3"/>
  <c r="BH161" i="3"/>
  <c r="BG161" i="3"/>
  <c r="BF161" i="3"/>
  <c r="T161" i="3"/>
  <c r="T160" i="3"/>
  <c r="R161" i="3"/>
  <c r="R160" i="3"/>
  <c r="P161" i="3"/>
  <c r="P160" i="3" s="1"/>
  <c r="BI156" i="3"/>
  <c r="BH156" i="3"/>
  <c r="BG156" i="3"/>
  <c r="BF156" i="3"/>
  <c r="T156" i="3"/>
  <c r="R156" i="3"/>
  <c r="P156" i="3"/>
  <c r="BI150" i="3"/>
  <c r="BH150" i="3"/>
  <c r="BG150" i="3"/>
  <c r="BF150" i="3"/>
  <c r="T150" i="3"/>
  <c r="R150" i="3"/>
  <c r="P150" i="3"/>
  <c r="BI148" i="3"/>
  <c r="BH148" i="3"/>
  <c r="BG148" i="3"/>
  <c r="BF148" i="3"/>
  <c r="T148" i="3"/>
  <c r="R148" i="3"/>
  <c r="P148" i="3"/>
  <c r="BI143" i="3"/>
  <c r="BH143" i="3"/>
  <c r="BG143" i="3"/>
  <c r="BF143" i="3"/>
  <c r="T143" i="3"/>
  <c r="R143" i="3"/>
  <c r="P143" i="3"/>
  <c r="BI139" i="3"/>
  <c r="BH139" i="3"/>
  <c r="BG139" i="3"/>
  <c r="BF139" i="3"/>
  <c r="T139" i="3"/>
  <c r="R139" i="3"/>
  <c r="P139" i="3"/>
  <c r="BI136" i="3"/>
  <c r="BH136" i="3"/>
  <c r="BG136" i="3"/>
  <c r="BF136" i="3"/>
  <c r="T136" i="3"/>
  <c r="R136" i="3"/>
  <c r="P136" i="3"/>
  <c r="BI132" i="3"/>
  <c r="BH132" i="3"/>
  <c r="BG132" i="3"/>
  <c r="BF132" i="3"/>
  <c r="T132" i="3"/>
  <c r="R132" i="3"/>
  <c r="P132" i="3"/>
  <c r="BI130" i="3"/>
  <c r="BH130" i="3"/>
  <c r="BG130" i="3"/>
  <c r="BF130" i="3"/>
  <c r="T130" i="3"/>
  <c r="R130" i="3"/>
  <c r="P130" i="3"/>
  <c r="BI129" i="3"/>
  <c r="BH129" i="3"/>
  <c r="BG129" i="3"/>
  <c r="BF129" i="3"/>
  <c r="T129" i="3"/>
  <c r="R129" i="3"/>
  <c r="P129" i="3"/>
  <c r="BI127" i="3"/>
  <c r="BH127" i="3"/>
  <c r="BG127" i="3"/>
  <c r="BF127" i="3"/>
  <c r="T127" i="3"/>
  <c r="R127" i="3"/>
  <c r="P127" i="3"/>
  <c r="BI123" i="3"/>
  <c r="BH123" i="3"/>
  <c r="BG123" i="3"/>
  <c r="BF123" i="3"/>
  <c r="T123" i="3"/>
  <c r="R123" i="3"/>
  <c r="P123" i="3"/>
  <c r="F114" i="3"/>
  <c r="E112" i="3"/>
  <c r="F89" i="3"/>
  <c r="E87" i="3"/>
  <c r="J24" i="3"/>
  <c r="E24" i="3"/>
  <c r="J92" i="3"/>
  <c r="J23" i="3"/>
  <c r="J21" i="3"/>
  <c r="E21" i="3"/>
  <c r="J116" i="3" s="1"/>
  <c r="J20" i="3"/>
  <c r="J18" i="3"/>
  <c r="E18" i="3"/>
  <c r="F117" i="3"/>
  <c r="J17" i="3"/>
  <c r="J15" i="3"/>
  <c r="E15" i="3"/>
  <c r="F91" i="3" s="1"/>
  <c r="J14" i="3"/>
  <c r="J12" i="3"/>
  <c r="J114" i="3" s="1"/>
  <c r="E7" i="3"/>
  <c r="E110" i="3" s="1"/>
  <c r="J37" i="2"/>
  <c r="J36" i="2"/>
  <c r="AY95" i="1"/>
  <c r="J35" i="2"/>
  <c r="AX95" i="1" s="1"/>
  <c r="BI154" i="2"/>
  <c r="BH154" i="2"/>
  <c r="BG154" i="2"/>
  <c r="BF154" i="2"/>
  <c r="T154" i="2"/>
  <c r="T153" i="2"/>
  <c r="R154" i="2"/>
  <c r="R153" i="2" s="1"/>
  <c r="P154" i="2"/>
  <c r="P153" i="2" s="1"/>
  <c r="BI151" i="2"/>
  <c r="BH151" i="2"/>
  <c r="BG151" i="2"/>
  <c r="BF151" i="2"/>
  <c r="T151" i="2"/>
  <c r="T150" i="2" s="1"/>
  <c r="R151" i="2"/>
  <c r="R150" i="2"/>
  <c r="P151" i="2"/>
  <c r="P150" i="2"/>
  <c r="BI148" i="2"/>
  <c r="BH148" i="2"/>
  <c r="BG148" i="2"/>
  <c r="BF148" i="2"/>
  <c r="T148" i="2"/>
  <c r="R148" i="2"/>
  <c r="P148" i="2"/>
  <c r="BI146" i="2"/>
  <c r="BH146" i="2"/>
  <c r="BG146" i="2"/>
  <c r="BF146" i="2"/>
  <c r="T146" i="2"/>
  <c r="R146" i="2"/>
  <c r="P146" i="2"/>
  <c r="BI145" i="2"/>
  <c r="BH145" i="2"/>
  <c r="BG145" i="2"/>
  <c r="BF145" i="2"/>
  <c r="T145" i="2"/>
  <c r="R145" i="2"/>
  <c r="P145" i="2"/>
  <c r="BI142" i="2"/>
  <c r="BH142" i="2"/>
  <c r="BG142" i="2"/>
  <c r="BF142" i="2"/>
  <c r="T142" i="2"/>
  <c r="R142" i="2"/>
  <c r="P142" i="2"/>
  <c r="BI138" i="2"/>
  <c r="BH138" i="2"/>
  <c r="BG138" i="2"/>
  <c r="BF138" i="2"/>
  <c r="T138" i="2"/>
  <c r="R138" i="2"/>
  <c r="P138" i="2"/>
  <c r="BI132" i="2"/>
  <c r="BH132" i="2"/>
  <c r="BG132" i="2"/>
  <c r="BF132" i="2"/>
  <c r="T132" i="2"/>
  <c r="R132" i="2"/>
  <c r="P132" i="2"/>
  <c r="BI126" i="2"/>
  <c r="BH126" i="2"/>
  <c r="BG126" i="2"/>
  <c r="BF126" i="2"/>
  <c r="T126" i="2"/>
  <c r="R126" i="2"/>
  <c r="P126" i="2"/>
  <c r="BI125" i="2"/>
  <c r="BH125" i="2"/>
  <c r="BG125" i="2"/>
  <c r="BF125" i="2"/>
  <c r="T125" i="2"/>
  <c r="R125" i="2"/>
  <c r="P125" i="2"/>
  <c r="BI124" i="2"/>
  <c r="BH124" i="2"/>
  <c r="BG124" i="2"/>
  <c r="BF124" i="2"/>
  <c r="T124" i="2"/>
  <c r="R124" i="2"/>
  <c r="P124" i="2"/>
  <c r="BI123" i="2"/>
  <c r="BH123" i="2"/>
  <c r="BG123" i="2"/>
  <c r="BF123" i="2"/>
  <c r="T123" i="2"/>
  <c r="R123" i="2"/>
  <c r="P123" i="2"/>
  <c r="F114" i="2"/>
  <c r="E112" i="2"/>
  <c r="F89" i="2"/>
  <c r="E87" i="2"/>
  <c r="J24" i="2"/>
  <c r="E24" i="2"/>
  <c r="J92" i="2" s="1"/>
  <c r="J23" i="2"/>
  <c r="J21" i="2"/>
  <c r="E21" i="2"/>
  <c r="J116" i="2"/>
  <c r="J20" i="2"/>
  <c r="J18" i="2"/>
  <c r="E18" i="2"/>
  <c r="F117" i="2" s="1"/>
  <c r="J17" i="2"/>
  <c r="J15" i="2"/>
  <c r="E15" i="2"/>
  <c r="F116" i="2"/>
  <c r="J14" i="2"/>
  <c r="J12" i="2"/>
  <c r="J114" i="2" s="1"/>
  <c r="E7" i="2"/>
  <c r="E110" i="2"/>
  <c r="L90" i="1"/>
  <c r="AM90" i="1"/>
  <c r="AM89" i="1"/>
  <c r="L89" i="1"/>
  <c r="AM87" i="1"/>
  <c r="L87" i="1"/>
  <c r="L85" i="1"/>
  <c r="L84" i="1"/>
  <c r="BK151" i="2"/>
  <c r="J142" i="2"/>
  <c r="BK148" i="2"/>
  <c r="J126" i="2"/>
  <c r="BK124" i="2"/>
  <c r="J148" i="2"/>
  <c r="BK154" i="2"/>
  <c r="J151" i="2"/>
  <c r="J146" i="2"/>
  <c r="J145" i="2"/>
  <c r="BK138" i="2"/>
  <c r="BK132" i="2"/>
  <c r="BK126" i="2"/>
  <c r="J123" i="2"/>
  <c r="BK161" i="3"/>
  <c r="J139" i="3"/>
  <c r="BK132" i="3"/>
  <c r="J129" i="3"/>
  <c r="BK156" i="3"/>
  <c r="BK150" i="3"/>
  <c r="J148" i="3"/>
  <c r="J143" i="3"/>
  <c r="J132" i="3"/>
  <c r="BK129" i="3"/>
  <c r="BK127" i="3"/>
  <c r="J123" i="3"/>
  <c r="J161" i="4"/>
  <c r="BK157" i="4"/>
  <c r="J156" i="4"/>
  <c r="J154" i="4"/>
  <c r="J151" i="4"/>
  <c r="BK134" i="4"/>
  <c r="BK131" i="4"/>
  <c r="BK125" i="4"/>
  <c r="BK174" i="4"/>
  <c r="J169" i="4"/>
  <c r="BK166" i="4"/>
  <c r="BK165" i="4"/>
  <c r="BK161" i="4"/>
  <c r="J159" i="4"/>
  <c r="J157" i="4"/>
  <c r="BK155" i="4"/>
  <c r="J152" i="4"/>
  <c r="J146" i="4"/>
  <c r="BK130" i="4"/>
  <c r="BK123" i="6"/>
  <c r="BK146" i="2"/>
  <c r="BK145" i="2"/>
  <c r="J154" i="2"/>
  <c r="BK142" i="2"/>
  <c r="J132" i="2"/>
  <c r="BK125" i="2"/>
  <c r="J125" i="2"/>
  <c r="BK123" i="2"/>
  <c r="AS94" i="1"/>
  <c r="J138" i="2"/>
  <c r="J124" i="2"/>
  <c r="J127" i="3"/>
  <c r="BK148" i="3"/>
  <c r="BK136" i="3"/>
  <c r="BK130" i="3"/>
  <c r="J161" i="3"/>
  <c r="J156" i="3"/>
  <c r="J150" i="3"/>
  <c r="BK143" i="3"/>
  <c r="BK139" i="3"/>
  <c r="J136" i="3"/>
  <c r="J130" i="3"/>
  <c r="BK123" i="3"/>
  <c r="BK167" i="4"/>
  <c r="BK158" i="4"/>
  <c r="J155" i="4"/>
  <c r="BK152" i="4"/>
  <c r="BK146" i="4"/>
  <c r="J134" i="4"/>
  <c r="J130" i="4"/>
  <c r="J125" i="4"/>
  <c r="BK169" i="4"/>
  <c r="J167" i="4"/>
  <c r="J166" i="4"/>
  <c r="J165" i="4"/>
  <c r="BK159" i="4"/>
  <c r="J158" i="4"/>
  <c r="BK156" i="4"/>
  <c r="BK154" i="4"/>
  <c r="BK151" i="4"/>
  <c r="J131" i="4"/>
  <c r="J174" i="4"/>
  <c r="BK154" i="5"/>
  <c r="J154" i="5"/>
  <c r="BK152" i="5"/>
  <c r="BK151" i="5"/>
  <c r="J149" i="5"/>
  <c r="J144" i="5"/>
  <c r="J143" i="5"/>
  <c r="BK139" i="5"/>
  <c r="J135" i="5"/>
  <c r="BK129" i="5"/>
  <c r="J128" i="5"/>
  <c r="J124" i="5"/>
  <c r="J152" i="5"/>
  <c r="J151" i="5"/>
  <c r="BK149" i="5"/>
  <c r="BK144" i="5"/>
  <c r="BK143" i="5"/>
  <c r="J139" i="5"/>
  <c r="BK135" i="5"/>
  <c r="J129" i="5"/>
  <c r="BK128" i="5"/>
  <c r="BK124" i="5"/>
  <c r="J123" i="6"/>
  <c r="BK125" i="6"/>
  <c r="BK122" i="6"/>
  <c r="J125" i="6"/>
  <c r="J122" i="6"/>
  <c r="R122" i="2" l="1"/>
  <c r="R121" i="2" s="1"/>
  <c r="R120" i="2" s="1"/>
  <c r="P122" i="3"/>
  <c r="R122" i="3"/>
  <c r="BK147" i="3"/>
  <c r="J147" i="3"/>
  <c r="J99" i="3" s="1"/>
  <c r="P147" i="3"/>
  <c r="T147" i="3"/>
  <c r="BK124" i="4"/>
  <c r="J124" i="4"/>
  <c r="J98" i="4" s="1"/>
  <c r="R124" i="4"/>
  <c r="BK133" i="4"/>
  <c r="J133" i="4" s="1"/>
  <c r="J99" i="4" s="1"/>
  <c r="R133" i="4"/>
  <c r="BK160" i="4"/>
  <c r="J160" i="4"/>
  <c r="J100" i="4" s="1"/>
  <c r="P160" i="4"/>
  <c r="T160" i="4"/>
  <c r="BK123" i="5"/>
  <c r="J123" i="5" s="1"/>
  <c r="J98" i="5" s="1"/>
  <c r="BK122" i="2"/>
  <c r="J122" i="2"/>
  <c r="J98" i="2" s="1"/>
  <c r="P122" i="2"/>
  <c r="P121" i="2"/>
  <c r="P120" i="2" s="1"/>
  <c r="AU95" i="1" s="1"/>
  <c r="T122" i="2"/>
  <c r="T121" i="2" s="1"/>
  <c r="T120" i="2" s="1"/>
  <c r="P124" i="4"/>
  <c r="T124" i="4"/>
  <c r="P133" i="4"/>
  <c r="P123" i="4" s="1"/>
  <c r="P122" i="4" s="1"/>
  <c r="AU97" i="1" s="1"/>
  <c r="T133" i="4"/>
  <c r="R160" i="4"/>
  <c r="T173" i="4"/>
  <c r="BK148" i="5"/>
  <c r="J148" i="5"/>
  <c r="J100" i="5" s="1"/>
  <c r="R148" i="5"/>
  <c r="BK121" i="6"/>
  <c r="R121" i="6"/>
  <c r="R120" i="6"/>
  <c r="R119" i="6" s="1"/>
  <c r="BK122" i="3"/>
  <c r="J122" i="3"/>
  <c r="J98" i="3" s="1"/>
  <c r="T122" i="3"/>
  <c r="T121" i="3" s="1"/>
  <c r="T120" i="3" s="1"/>
  <c r="R147" i="3"/>
  <c r="P123" i="5"/>
  <c r="R123" i="5"/>
  <c r="T123" i="5"/>
  <c r="BK134" i="5"/>
  <c r="J134" i="5" s="1"/>
  <c r="J99" i="5" s="1"/>
  <c r="P134" i="5"/>
  <c r="T134" i="5"/>
  <c r="P148" i="5"/>
  <c r="T148" i="5"/>
  <c r="P121" i="6"/>
  <c r="P120" i="6" s="1"/>
  <c r="P119" i="6" s="1"/>
  <c r="AU99" i="1" s="1"/>
  <c r="T121" i="6"/>
  <c r="T120" i="6"/>
  <c r="T119" i="6"/>
  <c r="BK150" i="2"/>
  <c r="J150" i="2"/>
  <c r="J99" i="2" s="1"/>
  <c r="BK153" i="2"/>
  <c r="J153" i="2"/>
  <c r="J100" i="2" s="1"/>
  <c r="BK160" i="3"/>
  <c r="J160" i="3"/>
  <c r="J100" i="3" s="1"/>
  <c r="BK173" i="4"/>
  <c r="J173" i="4" s="1"/>
  <c r="J102" i="4" s="1"/>
  <c r="BK168" i="4"/>
  <c r="J168" i="4" s="1"/>
  <c r="J101" i="4" s="1"/>
  <c r="BK153" i="5"/>
  <c r="J153" i="5" s="1"/>
  <c r="J101" i="5" s="1"/>
  <c r="BK124" i="6"/>
  <c r="J124" i="6" s="1"/>
  <c r="J99" i="6" s="1"/>
  <c r="E85" i="6"/>
  <c r="J89" i="6"/>
  <c r="J91" i="6"/>
  <c r="F115" i="6"/>
  <c r="F116" i="6"/>
  <c r="BE122" i="6"/>
  <c r="J116" i="6"/>
  <c r="BE123" i="6"/>
  <c r="BE125" i="6"/>
  <c r="E85" i="5"/>
  <c r="J89" i="5"/>
  <c r="J92" i="5"/>
  <c r="J117" i="5"/>
  <c r="BE124" i="5"/>
  <c r="BE128" i="5"/>
  <c r="BE139" i="5"/>
  <c r="BE152" i="5"/>
  <c r="F91" i="5"/>
  <c r="F92" i="5"/>
  <c r="BE129" i="5"/>
  <c r="BE135" i="5"/>
  <c r="BE143" i="5"/>
  <c r="BE144" i="5"/>
  <c r="BE149" i="5"/>
  <c r="BE151" i="5"/>
  <c r="BE154" i="5"/>
  <c r="BC98" i="1"/>
  <c r="BK121" i="3"/>
  <c r="J121" i="3"/>
  <c r="J97" i="3" s="1"/>
  <c r="BE174" i="4"/>
  <c r="E85" i="4"/>
  <c r="F91" i="4"/>
  <c r="J91" i="4"/>
  <c r="F92" i="4"/>
  <c r="BE130" i="4"/>
  <c r="BE131" i="4"/>
  <c r="BE134" i="4"/>
  <c r="BE146" i="4"/>
  <c r="BE152" i="4"/>
  <c r="BE154" i="4"/>
  <c r="BE157" i="4"/>
  <c r="BE159" i="4"/>
  <c r="BE166" i="4"/>
  <c r="BE167" i="4"/>
  <c r="BE169" i="4"/>
  <c r="J89" i="4"/>
  <c r="J92" i="4"/>
  <c r="BE125" i="4"/>
  <c r="BE151" i="4"/>
  <c r="BE155" i="4"/>
  <c r="BE156" i="4"/>
  <c r="BE158" i="4"/>
  <c r="BE161" i="4"/>
  <c r="BE165" i="4"/>
  <c r="E85" i="3"/>
  <c r="J89" i="3"/>
  <c r="J91" i="3"/>
  <c r="F92" i="3"/>
  <c r="F116" i="3"/>
  <c r="J117" i="3"/>
  <c r="BE123" i="3"/>
  <c r="BE127" i="3"/>
  <c r="BE129" i="3"/>
  <c r="BE130" i="3"/>
  <c r="BE139" i="3"/>
  <c r="BE148" i="3"/>
  <c r="BE150" i="3"/>
  <c r="BE161" i="3"/>
  <c r="BE132" i="3"/>
  <c r="BE136" i="3"/>
  <c r="BE143" i="3"/>
  <c r="BE156" i="3"/>
  <c r="E85" i="2"/>
  <c r="J89" i="2"/>
  <c r="J117" i="2"/>
  <c r="BE154" i="2"/>
  <c r="F91" i="2"/>
  <c r="J91" i="2"/>
  <c r="BE126" i="2"/>
  <c r="BE132" i="2"/>
  <c r="BE142" i="2"/>
  <c r="BE146" i="2"/>
  <c r="F92" i="2"/>
  <c r="BE123" i="2"/>
  <c r="BE125" i="2"/>
  <c r="BE138" i="2"/>
  <c r="BE145" i="2"/>
  <c r="BE151" i="2"/>
  <c r="BE124" i="2"/>
  <c r="BE148" i="2"/>
  <c r="F37" i="2"/>
  <c r="BD95" i="1"/>
  <c r="F35" i="2"/>
  <c r="BB95" i="1" s="1"/>
  <c r="F34" i="3"/>
  <c r="BA96" i="1" s="1"/>
  <c r="J34" i="3"/>
  <c r="AW96" i="1"/>
  <c r="F36" i="3"/>
  <c r="BC96" i="1"/>
  <c r="F34" i="4"/>
  <c r="BA97" i="1" s="1"/>
  <c r="F35" i="4"/>
  <c r="BB97" i="1" s="1"/>
  <c r="J34" i="4"/>
  <c r="AW97" i="1"/>
  <c r="F37" i="4"/>
  <c r="BD97" i="1"/>
  <c r="F36" i="4"/>
  <c r="BC97" i="1" s="1"/>
  <c r="F35" i="5"/>
  <c r="BB98" i="1" s="1"/>
  <c r="F34" i="5"/>
  <c r="BA98" i="1"/>
  <c r="F37" i="5"/>
  <c r="BD98" i="1"/>
  <c r="J34" i="5"/>
  <c r="AW98" i="1" s="1"/>
  <c r="F34" i="6"/>
  <c r="BA99" i="1" s="1"/>
  <c r="F36" i="6"/>
  <c r="BC99" i="1"/>
  <c r="F35" i="6"/>
  <c r="BB99" i="1"/>
  <c r="F37" i="6"/>
  <c r="BD99" i="1" s="1"/>
  <c r="J34" i="6"/>
  <c r="AW99" i="1" s="1"/>
  <c r="F36" i="2"/>
  <c r="BC95" i="1"/>
  <c r="F34" i="2"/>
  <c r="BA95" i="1"/>
  <c r="J34" i="2"/>
  <c r="AW95" i="1" s="1"/>
  <c r="F35" i="3"/>
  <c r="BB96" i="1" s="1"/>
  <c r="F37" i="3"/>
  <c r="BD96" i="1"/>
  <c r="BK120" i="6" l="1"/>
  <c r="J120" i="6"/>
  <c r="J97" i="6" s="1"/>
  <c r="P122" i="5"/>
  <c r="P121" i="5"/>
  <c r="AU98" i="1" s="1"/>
  <c r="T122" i="5"/>
  <c r="T121" i="5" s="1"/>
  <c r="R122" i="5"/>
  <c r="R121" i="5"/>
  <c r="T123" i="4"/>
  <c r="T122" i="4"/>
  <c r="R123" i="4"/>
  <c r="R122" i="4" s="1"/>
  <c r="R121" i="3"/>
  <c r="R120" i="3" s="1"/>
  <c r="P121" i="3"/>
  <c r="P120" i="3"/>
  <c r="AU96" i="1"/>
  <c r="BK123" i="4"/>
  <c r="J123" i="4"/>
  <c r="J97" i="4" s="1"/>
  <c r="J121" i="6"/>
  <c r="J98" i="6" s="1"/>
  <c r="BK121" i="2"/>
  <c r="J121" i="2"/>
  <c r="J97" i="2" s="1"/>
  <c r="BK122" i="5"/>
  <c r="J122" i="5"/>
  <c r="J97" i="5" s="1"/>
  <c r="BK120" i="3"/>
  <c r="J120" i="3" s="1"/>
  <c r="J96" i="3" s="1"/>
  <c r="J33" i="2"/>
  <c r="AV95" i="1" s="1"/>
  <c r="AT95" i="1" s="1"/>
  <c r="J33" i="4"/>
  <c r="AV97" i="1" s="1"/>
  <c r="AT97" i="1" s="1"/>
  <c r="J33" i="5"/>
  <c r="AV98" i="1" s="1"/>
  <c r="AT98" i="1" s="1"/>
  <c r="BC94" i="1"/>
  <c r="W32" i="1"/>
  <c r="BB94" i="1"/>
  <c r="W31" i="1" s="1"/>
  <c r="F33" i="2"/>
  <c r="AZ95" i="1" s="1"/>
  <c r="J33" i="3"/>
  <c r="AV96" i="1"/>
  <c r="AT96" i="1" s="1"/>
  <c r="F33" i="3"/>
  <c r="AZ96" i="1"/>
  <c r="F33" i="4"/>
  <c r="AZ97" i="1"/>
  <c r="F33" i="5"/>
  <c r="AZ98" i="1" s="1"/>
  <c r="F33" i="6"/>
  <c r="AZ99" i="1" s="1"/>
  <c r="J33" i="6"/>
  <c r="AV99" i="1"/>
  <c r="AT99" i="1" s="1"/>
  <c r="BA94" i="1"/>
  <c r="W30" i="1"/>
  <c r="BD94" i="1"/>
  <c r="W33" i="1"/>
  <c r="BK122" i="4" l="1"/>
  <c r="J122" i="4"/>
  <c r="J96" i="4"/>
  <c r="BK119" i="6"/>
  <c r="J119" i="6"/>
  <c r="J96" i="6"/>
  <c r="BK120" i="2"/>
  <c r="J120" i="2" s="1"/>
  <c r="J96" i="2" s="1"/>
  <c r="BK121" i="5"/>
  <c r="J121" i="5"/>
  <c r="AU94" i="1"/>
  <c r="J30" i="5"/>
  <c r="AG98" i="1"/>
  <c r="J30" i="3"/>
  <c r="AG96" i="1" s="1"/>
  <c r="AZ94" i="1"/>
  <c r="W29" i="1"/>
  <c r="AX94" i="1"/>
  <c r="AY94" i="1"/>
  <c r="AW94" i="1"/>
  <c r="AK30" i="1" s="1"/>
  <c r="J39" i="5" l="1"/>
  <c r="J96" i="5"/>
  <c r="J39" i="3"/>
  <c r="AN96" i="1"/>
  <c r="AN98" i="1"/>
  <c r="J30" i="6"/>
  <c r="AG99" i="1" s="1"/>
  <c r="J30" i="2"/>
  <c r="AG95" i="1" s="1"/>
  <c r="J30" i="4"/>
  <c r="AG97" i="1" s="1"/>
  <c r="AV94" i="1"/>
  <c r="AK29" i="1"/>
  <c r="J39" i="4" l="1"/>
  <c r="J39" i="6"/>
  <c r="J39" i="2"/>
  <c r="AN95" i="1"/>
  <c r="AN97" i="1"/>
  <c r="AN99" i="1"/>
  <c r="AG94" i="1"/>
  <c r="AK26" i="1" s="1"/>
  <c r="AT94" i="1"/>
  <c r="AN94" i="1" l="1"/>
  <c r="AK35" i="1"/>
</calcChain>
</file>

<file path=xl/sharedStrings.xml><?xml version="1.0" encoding="utf-8"?>
<sst xmlns="http://schemas.openxmlformats.org/spreadsheetml/2006/main" count="2427" uniqueCount="377">
  <si>
    <t>Export Komplet</t>
  </si>
  <si>
    <t/>
  </si>
  <si>
    <t>2.0</t>
  </si>
  <si>
    <t>ZAMOK</t>
  </si>
  <si>
    <t>False</t>
  </si>
  <si>
    <t>{788e18b8-2c84-41fc-b470-240cce94073a}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</si>
  <si>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</si>
  <si>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</si>
  <si>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</si>
  <si>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</si>
  <si>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</si>
  <si>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</si>
  <si>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</si>
  <si>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</si>
  <si>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Z25-06-25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</si>
  <si>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</si>
  <si>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</si>
  <si>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Obnova rybníku na parc. č. 1123/1 v k.ú. Řečice</t>
  </si>
  <si>
    <t>KSO:</t>
  </si>
  <si>
    <t>CC-CZ:</t>
  </si>
  <si>
    <t>Místo:</t>
  </si>
  <si>
    <t xml:space="preserve"> </t>
  </si>
  <si>
    <t>Datum:</t>
  </si>
  <si>
    <t>25. 6. 2025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</si>
  <si>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</si>
  <si>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</si>
  <si>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</si>
  <si>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</si>
  <si>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</si>
  <si>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</si>
  <si>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</si>
  <si>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</si>
  <si>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</si>
  <si>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</si>
  <si>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</si>
  <si>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</si>
  <si>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</si>
  <si>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</si>
  <si>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</si>
  <si>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</si>
  <si>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</si>
  <si>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</si>
  <si>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</si>
  <si>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</si>
  <si>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</si>
  <si>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</si>
  <si>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</si>
  <si>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</si>
  <si>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</si>
  <si>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</si>
  <si>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</si>
  <si>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</si>
  <si>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</si>
  <si>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</si>
  <si>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</si>
  <si>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</si>
  <si>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</si>
  <si>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</si>
  <si>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</si>
  <si>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</si>
  <si>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</si>
  <si>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</si>
  <si>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</si>
  <si>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</si>
  <si>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</si>
  <si>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</si>
  <si>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</si>
  <si>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</si>
  <si>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</si>
  <si>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</si>
  <si>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</si>
  <si>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</si>
  <si>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</si>
  <si>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</si>
  <si>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</si>
  <si>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</si>
  <si>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</si>
  <si>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</si>
  <si>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</si>
  <si>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Úpravy v zátopě</t>
  </si>
  <si>
    <t>STA</t>
  </si>
  <si>
    <t>1</t>
  </si>
  <si>
    <t>{2f0a0268-7620-487a-a5b6-b351e5132c98}</t>
  </si>
  <si>
    <t>2</t>
  </si>
  <si>
    <t>02</t>
  </si>
  <si>
    <t>Zemní hráz</t>
  </si>
  <si>
    <t>{b18b5727-e481-4eb7-92da-c6b653bc50dd}</t>
  </si>
  <si>
    <t>03</t>
  </si>
  <si>
    <t>Výpustné zařízení</t>
  </si>
  <si>
    <t>{a8a3feba-5e98-4bff-a717-18666183a7c1}</t>
  </si>
  <si>
    <t>04</t>
  </si>
  <si>
    <t>Bezpečnostní přeliv</t>
  </si>
  <si>
    <t>{e9626774-5716-424c-abd5-b06f1fc87848}</t>
  </si>
  <si>
    <t>VN</t>
  </si>
  <si>
    <t>Vedlejší náklady</t>
  </si>
  <si>
    <t>{9809a047-2752-4428-bc0c-9a11de6c8483}</t>
  </si>
  <si>
    <t>KRYCÍ LIST SOUPISU PRACÍ</t>
  </si>
  <si>
    <t>Objekt:</t>
  </si>
  <si>
    <t>01 - Úpravy v zátopě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</si>
  <si>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</si>
  <si>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</si>
  <si>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</si>
  <si>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</si>
  <si>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</si>
  <si>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</si>
  <si>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</si>
  <si>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</si>
  <si>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</si>
  <si>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</si>
  <si>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</si>
  <si>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</si>
  <si>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</si>
  <si>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</si>
  <si>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</si>
  <si>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</si>
  <si>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</si>
  <si>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</si>
  <si>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</si>
  <si>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</si>
  <si>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</si>
  <si>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</si>
  <si>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</si>
  <si>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</si>
  <si>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</si>
  <si>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</si>
  <si>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</si>
  <si>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122251405</t>
  </si>
  <si>
    <t>Vykopávky v zemníku na suchu v hornině třídy těžitelnosti I skupiny 3 objem do 1000 m3 strojně</t>
  </si>
  <si>
    <t>m3</t>
  </si>
  <si>
    <t>4</t>
  </si>
  <si>
    <t>336995019</t>
  </si>
  <si>
    <t>122703602</t>
  </si>
  <si>
    <t>Odstranění nánosů při únosnosti dna přes 40 do 60 kPa</t>
  </si>
  <si>
    <t>-982835482</t>
  </si>
  <si>
    <t>3</t>
  </si>
  <si>
    <t>162253101</t>
  </si>
  <si>
    <t>Vodorovné přemístění nánosu z nádrží přes 20 do 60 m při únosnosti dna přes 40 kPa</t>
  </si>
  <si>
    <t>-1772244002</t>
  </si>
  <si>
    <t>162351103</t>
  </si>
  <si>
    <t>Vodorovné přemístění přes 50 do 500 m výkopku/sypaniny z horniny třídy těžitelnosti I skupiny 1 až 3</t>
  </si>
  <si>
    <t>296773518</t>
  </si>
  <si>
    <t>VV</t>
  </si>
  <si>
    <t>vhodná zemina ze zemníku pro uložení do hráze</t>
  </si>
  <si>
    <t>550</t>
  </si>
  <si>
    <t xml:space="preserve">sediment z mezideponie </t>
  </si>
  <si>
    <t>Součet</t>
  </si>
  <si>
    <t>5</t>
  </si>
  <si>
    <t>167151111</t>
  </si>
  <si>
    <t>Nakládání výkopku z hornin třídy těžitelnosti I skupiny 1 až 3 přes 100 m3</t>
  </si>
  <si>
    <t>-1747916424</t>
  </si>
  <si>
    <t>6</t>
  </si>
  <si>
    <t>171153101</t>
  </si>
  <si>
    <t>Zemní hrázky melioračních kanálů z horniny třídy těžitelnosti I a II skupiny 1 až 4</t>
  </si>
  <si>
    <t>-1034999187</t>
  </si>
  <si>
    <t>24*3,7*1,0</t>
  </si>
  <si>
    <t>24*1,4*0,5</t>
  </si>
  <si>
    <t>7</t>
  </si>
  <si>
    <t>171251201</t>
  </si>
  <si>
    <t>Uložení sypaniny na skládky nebo meziskládky</t>
  </si>
  <si>
    <t>-341355625</t>
  </si>
  <si>
    <t>meziskládka v zátopě</t>
  </si>
  <si>
    <t>8</t>
  </si>
  <si>
    <t>174251101</t>
  </si>
  <si>
    <t>Zásyp jam, šachet rýh nebo kolem objektů sypaninou bez zhutnění</t>
  </si>
  <si>
    <t>-1830876671</t>
  </si>
  <si>
    <t>9</t>
  </si>
  <si>
    <t>181951111</t>
  </si>
  <si>
    <t>Úprava pláně v hornině třídy těžitelnosti I skupiny 1 až 3 bez zhutnění strojně</t>
  </si>
  <si>
    <t>m2</t>
  </si>
  <si>
    <t>132826199</t>
  </si>
  <si>
    <t>1300*0,7</t>
  </si>
  <si>
    <t>10</t>
  </si>
  <si>
    <t>182151111</t>
  </si>
  <si>
    <t>Svahování v zářezech v hornině třídy těžitelnosti I skupiny 1 až 3 strojně</t>
  </si>
  <si>
    <t>-135952220</t>
  </si>
  <si>
    <t>1300*0,3</t>
  </si>
  <si>
    <t>Vodorovné konstrukce</t>
  </si>
  <si>
    <t>11</t>
  </si>
  <si>
    <t>462512161</t>
  </si>
  <si>
    <t>Zához z lomového kamene záhozového hmotnost kamenů do 200 kg bez výplně</t>
  </si>
  <si>
    <t>-712879297</t>
  </si>
  <si>
    <t>3,0*24,0*0,5</t>
  </si>
  <si>
    <t>998</t>
  </si>
  <si>
    <t>Přesun hmot</t>
  </si>
  <si>
    <t>998331011</t>
  </si>
  <si>
    <t>Přesun hmot pro nádrže</t>
  </si>
  <si>
    <t>t</t>
  </si>
  <si>
    <t>453637382</t>
  </si>
  <si>
    <t>02 - Zemní hráz</t>
  </si>
  <si>
    <t>121151113</t>
  </si>
  <si>
    <t>Sejmutí ornice plochy do 500 m2 tl vrstvy do 200 mm strojně</t>
  </si>
  <si>
    <t>-196189147</t>
  </si>
  <si>
    <t>41*4,0</t>
  </si>
  <si>
    <t>57*2,35</t>
  </si>
  <si>
    <t>162251102</t>
  </si>
  <si>
    <t>Vodorovné přemístění přes 20 do 50 m výkopku/sypaniny z horniny třídy těžitelnosti I skupiny 1 až 3</t>
  </si>
  <si>
    <t>-971681392</t>
  </si>
  <si>
    <t>440*0,5</t>
  </si>
  <si>
    <t>368427412</t>
  </si>
  <si>
    <t>171103201</t>
  </si>
  <si>
    <t>Uložení sypanin z horniny třídy těžitelnosti I a II skupiny 1 až 4 do hrází nádrží se zhutněním 100 % PS C s příměsí jílu do 20 %</t>
  </si>
  <si>
    <t>408524811</t>
  </si>
  <si>
    <t>550-105,6</t>
  </si>
  <si>
    <t>181351103</t>
  </si>
  <si>
    <t>Rozprostření ornice tl vrstvy do 200 mm pl přes 100 do 500 m2 v rovině nebo ve svahu do 1:5 strojně</t>
  </si>
  <si>
    <t>-1801025729</t>
  </si>
  <si>
    <t>41*4</t>
  </si>
  <si>
    <t>57*6</t>
  </si>
  <si>
    <t>-408428203</t>
  </si>
  <si>
    <t>57*1,0</t>
  </si>
  <si>
    <t>182251101</t>
  </si>
  <si>
    <t>Svahování násypů strojně</t>
  </si>
  <si>
    <t>952491804</t>
  </si>
  <si>
    <t>41*5</t>
  </si>
  <si>
    <t>57*1</t>
  </si>
  <si>
    <t>182351123</t>
  </si>
  <si>
    <t>Rozprostření ornice pl přes 100 do 500 m2 ve svahu přes 1:5 tl vrstvy do 200 mm strojně</t>
  </si>
  <si>
    <t>697997508</t>
  </si>
  <si>
    <t>41*1,0</t>
  </si>
  <si>
    <t>57*2,1</t>
  </si>
  <si>
    <t>457571111</t>
  </si>
  <si>
    <t>Filtrační vrstvy ze štěrkopísku bez zhutnění frakce od 0 až 8 do 0 až 32 mm</t>
  </si>
  <si>
    <t>-1176613728</t>
  </si>
  <si>
    <t>41*5,0*0,15</t>
  </si>
  <si>
    <t>-1863086158</t>
  </si>
  <si>
    <t>41*4,7*0,3</t>
  </si>
  <si>
    <t>41*1,0*0,4</t>
  </si>
  <si>
    <t>57*3,3*0,3</t>
  </si>
  <si>
    <t>(57-3)*1,0*0,4</t>
  </si>
  <si>
    <t>462512169</t>
  </si>
  <si>
    <t>Příplatek za urovnání líce záhozu z lomového kamene záhozového do 200 kg</t>
  </si>
  <si>
    <t>-660723635</t>
  </si>
  <si>
    <t>41*(4,7+1,0)</t>
  </si>
  <si>
    <t>(57)*(3,3+1,0)</t>
  </si>
  <si>
    <t>998321011</t>
  </si>
  <si>
    <t>Přesun hmot pro hráze přehradní zemní a kamenité</t>
  </si>
  <si>
    <t>636012478</t>
  </si>
  <si>
    <t>03 - Výpustné zařízení</t>
  </si>
  <si>
    <t xml:space="preserve">    3 - Svislé a kompletní konstrukce</t>
  </si>
  <si>
    <t xml:space="preserve">    8 - Vedení trubní dálková a přípojná</t>
  </si>
  <si>
    <t xml:space="preserve">    9 - Ostatní konstrukce a práce, bourání</t>
  </si>
  <si>
    <t>122251103</t>
  </si>
  <si>
    <t>Odkopávky a prokopávky nezapažené v hornině třídy těžitelnosti I skupiny 3 objem do 100 m3 strojně</t>
  </si>
  <si>
    <t>-1444620650</t>
  </si>
  <si>
    <t>5,38*5,0*2,2/2</t>
  </si>
  <si>
    <t>4,0*5,0*2,3</t>
  </si>
  <si>
    <t>4,0*2,0/2*2,3*2</t>
  </si>
  <si>
    <t>320834324</t>
  </si>
  <si>
    <t>1382283237</t>
  </si>
  <si>
    <t>6*4</t>
  </si>
  <si>
    <t>Svislé a kompletní konstrukce</t>
  </si>
  <si>
    <t>321321116</t>
  </si>
  <si>
    <t>Konstrukce vodních staveb ze ŽB mrazuvzdorného tř. C 30/37</t>
  </si>
  <si>
    <t>2058571210</t>
  </si>
  <si>
    <t>základ pod vtokový objekt</t>
  </si>
  <si>
    <t>1,0*0,6*0,6</t>
  </si>
  <si>
    <t>základ požeráku</t>
  </si>
  <si>
    <t>1,66*1,56*0,8</t>
  </si>
  <si>
    <t>těsnící žebro</t>
  </si>
  <si>
    <t>0,3*1,6*1,6</t>
  </si>
  <si>
    <t>-3,14*0,15*0,15*0,4</t>
  </si>
  <si>
    <t>obetonování potrubí</t>
  </si>
  <si>
    <t>(2,21+0,5+0,5+2,35+1,64+0,3)*0,75*0,86</t>
  </si>
  <si>
    <t>-3,14*0,2*0,2*(2,21+0,5+0,5+2,35+1,64+0,3)</t>
  </si>
  <si>
    <t>321351010</t>
  </si>
  <si>
    <t>Bednění konstrukcí vodních staveb rovinné - zřízení</t>
  </si>
  <si>
    <t>1522670021</t>
  </si>
  <si>
    <t>(2,21+0,5+0,5+2,35+1,64+0,3)*0,9*2</t>
  </si>
  <si>
    <t>0,8*1,6*2</t>
  </si>
  <si>
    <t>0,3*0,8*2</t>
  </si>
  <si>
    <t>321352010</t>
  </si>
  <si>
    <t>Bednění konstrukcí vodních staveb rovinné - odstranění</t>
  </si>
  <si>
    <t>-1647603682</t>
  </si>
  <si>
    <t>321368211</t>
  </si>
  <si>
    <t>Výztuž železobetonových konstrukcí vodních staveb ze svařovaných sítí</t>
  </si>
  <si>
    <t>47211668</t>
  </si>
  <si>
    <t>7,068*90/1000</t>
  </si>
  <si>
    <t>327121111</t>
  </si>
  <si>
    <t>Montáž ŽB prefabrikovaných dílců hmotnosti do 5 t</t>
  </si>
  <si>
    <t>kus</t>
  </si>
  <si>
    <t>-1895069262</t>
  </si>
  <si>
    <t>M</t>
  </si>
  <si>
    <t>3200301</t>
  </si>
  <si>
    <t xml:space="preserve">vtokový objekt prefabrikovaný z betonu C30/37 XF3, včetně drážek pro dluže a česle U profily pozink š 50 mm </t>
  </si>
  <si>
    <t>-156480931</t>
  </si>
  <si>
    <t>3200302</t>
  </si>
  <si>
    <t>česle vtokového objektu</t>
  </si>
  <si>
    <t>-1169963448</t>
  </si>
  <si>
    <t>327121112</t>
  </si>
  <si>
    <t>Montáž ŽB prefabrikovaných dílců hmotnosti přes 5 do 10 t</t>
  </si>
  <si>
    <t>1332246634</t>
  </si>
  <si>
    <t>3200303</t>
  </si>
  <si>
    <t>prefabrikovaný požerák, vnitřní rozměr 40x50 cm, uzavřený, jednodlužový, včetně drážek pro dluže a česle, U profily pozink š 50 mm, výška 2,44 m + základ 0,5 m</t>
  </si>
  <si>
    <t>681663515</t>
  </si>
  <si>
    <t>13</t>
  </si>
  <si>
    <t>3200304</t>
  </si>
  <si>
    <t>uzamykatelný poklop</t>
  </si>
  <si>
    <t>1662314634</t>
  </si>
  <si>
    <t>Vedení trubní dálková a přípojná</t>
  </si>
  <si>
    <t>14</t>
  </si>
  <si>
    <t>871393123</t>
  </si>
  <si>
    <t>Montáž kanalizačního potrubí hladkého plnostěnného SN 12 z PVC-U DN 400</t>
  </si>
  <si>
    <t>m</t>
  </si>
  <si>
    <t>79116893</t>
  </si>
  <si>
    <t>0,1+0,25+2,47+0,1</t>
  </si>
  <si>
    <t>5,1</t>
  </si>
  <si>
    <t>15</t>
  </si>
  <si>
    <t>28611110</t>
  </si>
  <si>
    <t>trubka kanalizační PVC-U plnostěnná jednovrstvá s rázovou odolností DN 400x6000mm SN12</t>
  </si>
  <si>
    <t>1042751827</t>
  </si>
  <si>
    <t>16</t>
  </si>
  <si>
    <t>877390330</t>
  </si>
  <si>
    <t>Montáž spojek na kanalizačním potrubí z PP nebo tvrdého PVC-U trub hladkých plnostěnných DN 400</t>
  </si>
  <si>
    <t>-512800801</t>
  </si>
  <si>
    <t>17</t>
  </si>
  <si>
    <t>28617239</t>
  </si>
  <si>
    <t>spojka přesuvná kanalizační PP třívrstvá DN 400</t>
  </si>
  <si>
    <t>1805792694</t>
  </si>
  <si>
    <t>Ostatní konstrukce a práce, bourání</t>
  </si>
  <si>
    <t>18</t>
  </si>
  <si>
    <t>934956114</t>
  </si>
  <si>
    <t>Hradítka z měkkého dřeva tl 50 mm</t>
  </si>
  <si>
    <t>998143771</t>
  </si>
  <si>
    <t>0,55*2,44</t>
  </si>
  <si>
    <t>0,55*0,5</t>
  </si>
  <si>
    <t>19</t>
  </si>
  <si>
    <t>998322011</t>
  </si>
  <si>
    <t>Přesun hmot pro hráze přehradní zděné, betonové a železobetonové</t>
  </si>
  <si>
    <t>1308836683</t>
  </si>
  <si>
    <t>04 - Bezpečnostní přeliv</t>
  </si>
  <si>
    <t>132251101</t>
  </si>
  <si>
    <t>Hloubení rýh nezapažených š do 800 mm v hornině třídy těžitelnosti I skupiny 3 objem do 20 m3 strojně</t>
  </si>
  <si>
    <t>-1700512945</t>
  </si>
  <si>
    <t>0,5*(2,25+0,15+3,50+0,15+2,16)*1,0</t>
  </si>
  <si>
    <t>0,5*3,50*1,0</t>
  </si>
  <si>
    <t>1347144144</t>
  </si>
  <si>
    <t>2130779194</t>
  </si>
  <si>
    <t>10,7*3,50</t>
  </si>
  <si>
    <t>4,4*2,3*2</t>
  </si>
  <si>
    <t>2,43*5,5/2*2</t>
  </si>
  <si>
    <t>-841874323</t>
  </si>
  <si>
    <t>-849222459</t>
  </si>
  <si>
    <t>(0,5+2,25+2,50+3,50+3,50+2,16+2,30+0,5)*1,0</t>
  </si>
  <si>
    <t>(3,50+3,50+0,5+0,5)*1,0</t>
  </si>
  <si>
    <t>1312130562</t>
  </si>
  <si>
    <t>-1593374085</t>
  </si>
  <si>
    <t>5,855*90/1000</t>
  </si>
  <si>
    <t>71*4,44/1000*1,2</t>
  </si>
  <si>
    <t>1689840116</t>
  </si>
  <si>
    <t>71,055*0,1</t>
  </si>
  <si>
    <t>451317123</t>
  </si>
  <si>
    <t>Podklad pod dlažbu z betonu prostého pro prostředí s mrazovými cykly C 30/37 tl přes 150 do 200 mm</t>
  </si>
  <si>
    <t>-602181157</t>
  </si>
  <si>
    <t>465511522</t>
  </si>
  <si>
    <t>Dlažba z lomového kamene do malty s vyplněním spár maltou a vyspárováním pl přes 20 m2 tl 250 mm</t>
  </si>
  <si>
    <t>1561727464</t>
  </si>
  <si>
    <t>201702096</t>
  </si>
  <si>
    <t>VN - Vedlejší náklady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</si>
  <si>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</si>
  <si>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</si>
  <si>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</si>
  <si>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>VRN</t>
  </si>
  <si>
    <t>Vedlejší rozpočtové náklady</t>
  </si>
  <si>
    <t>VRN1</t>
  </si>
  <si>
    <t>Průzkumné, zeměměřičské a projektové práce</t>
  </si>
  <si>
    <t>012384000</t>
  </si>
  <si>
    <t>Geodetická měření při provádění stavby</t>
  </si>
  <si>
    <t>…</t>
  </si>
  <si>
    <t>1024</t>
  </si>
  <si>
    <t>754875641</t>
  </si>
  <si>
    <t>012444000</t>
  </si>
  <si>
    <t>Geodetické měření skutečného provedení stavby</t>
  </si>
  <si>
    <t>-688556204</t>
  </si>
  <si>
    <t>VRN3</t>
  </si>
  <si>
    <t>Zařízení staveniště</t>
  </si>
  <si>
    <t>030001000</t>
  </si>
  <si>
    <t>2088321369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</si>
</sst>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2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0" xfId="0" applyFont="1" applyFill="1" applyAlignment="1">
      <alignment horizontal="center" vertical="center" wrapText="1"/>
    </xf>
    <xf numFmtId="4" fontId="24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2" fillId="0" borderId="22" xfId="0" applyFont="1" applyBorder="1" applyAlignment="1">
      <alignment horizontal="center" vertical="center"/>
    </xf>
    <xf numFmtId="49" fontId="22" fillId="0" borderId="22" xfId="0" applyNumberFormat="1" applyFont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center" vertical="center" wrapText="1"/>
    </xf>
    <xf numFmtId="167" fontId="22" fillId="0" borderId="22" xfId="0" applyNumberFormat="1" applyFont="1" applyBorder="1" applyAlignment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35" fillId="0" borderId="22" xfId="0" applyFont="1" applyBorder="1" applyAlignment="1">
      <alignment horizontal="center" vertical="center"/>
    </xf>
    <xf numFmtId="49" fontId="35" fillId="0" borderId="22" xfId="0" applyNumberFormat="1" applyFont="1" applyBorder="1" applyAlignment="1">
      <alignment horizontal="left" vertical="center" wrapText="1"/>
    </xf>
    <xf numFmtId="0" fontId="35" fillId="0" borderId="22" xfId="0" applyFont="1" applyBorder="1" applyAlignment="1">
      <alignment horizontal="left" vertical="center" wrapText="1"/>
    </xf>
    <xf numFmtId="0" fontId="35" fillId="0" borderId="22" xfId="0" applyFont="1" applyBorder="1" applyAlignment="1">
      <alignment horizontal="center" vertical="center" wrapText="1"/>
    </xf>
    <xf numFmtId="167" fontId="35" fillId="0" borderId="22" xfId="0" applyNumberFormat="1" applyFont="1" applyBorder="1" applyAlignment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>
      <alignment vertical="center"/>
    </xf>
    <xf numFmtId="0" fontId="36" fillId="0" borderId="22" xfId="0" applyFont="1" applyBorder="1" applyAlignment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4" borderId="6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left" vertical="center"/>
    </xf>
    <xf numFmtId="0" fontId="22" fillId="4" borderId="7" xfId="0" applyFont="1" applyFill="1" applyBorder="1" applyAlignment="1">
      <alignment horizontal="right"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1"/>
  <sheetViews>
    <sheetView showGridLines="0" tabSelected="1" workbookViewId="0"/>
  </sheetViews>
  <sheetFormatPr defaultRowHeight="14.4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ht="10.199999999999999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ht="36.9" customHeight="1">
      <c r="AR2" s="206"/>
      <c r="AS2" s="206"/>
      <c r="AT2" s="206"/>
      <c r="AU2" s="206"/>
      <c r="AV2" s="206"/>
      <c r="AW2" s="206"/>
      <c r="AX2" s="206"/>
      <c r="AY2" s="206"/>
      <c r="AZ2" s="206"/>
      <c r="BA2" s="206"/>
      <c r="BB2" s="206"/>
      <c r="BC2" s="206"/>
      <c r="BD2" s="206"/>
      <c r="BE2" s="206"/>
      <c r="BS2" s="16" t="s">
        <v>6</v>
      </c>
      <c r="BT2" s="16" t="s">
        <v>7</v>
      </c>
    </row>
    <row r="3" spans="1:74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205" t="s">
        <v>14</v>
      </c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  <c r="AB5" s="206"/>
      <c r="AC5" s="206"/>
      <c r="AD5" s="206"/>
      <c r="AE5" s="206"/>
      <c r="AF5" s="206"/>
      <c r="AG5" s="206"/>
      <c r="AH5" s="206"/>
      <c r="AI5" s="206"/>
      <c r="AJ5" s="206"/>
      <c r="AR5" s="19"/>
      <c r="BE5" s="202" t="s">
        <v>15</v>
      </c>
      <c r="BS5" s="16" t="s">
        <v>6</v>
      </c>
    </row>
    <row r="6" spans="1:74" ht="36.9" customHeight="1">
      <c r="B6" s="19"/>
      <c r="D6" s="25" t="s">
        <v>16</v>
      </c>
      <c r="K6" s="207" t="s">
        <v>17</v>
      </c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6"/>
      <c r="AJ6" s="206"/>
      <c r="AR6" s="19"/>
      <c r="BE6" s="203"/>
      <c r="BS6" s="16" t="s">
        <v>6</v>
      </c>
    </row>
    <row r="7" spans="1:74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203"/>
      <c r="BS7" s="16" t="s">
        <v>6</v>
      </c>
    </row>
    <row r="8" spans="1:74" ht="12" customHeight="1">
      <c r="B8" s="19"/>
      <c r="D8" s="26" t="s">
        <v>20</v>
      </c>
      <c r="K8" s="24" t="s">
        <v>21</v>
      </c>
      <c r="AK8" s="26" t="s">
        <v>22</v>
      </c>
      <c r="AN8" s="27" t="s">
        <v>23</v>
      </c>
      <c r="AR8" s="19"/>
      <c r="BE8" s="203"/>
      <c r="BS8" s="16" t="s">
        <v>6</v>
      </c>
    </row>
    <row r="9" spans="1:74" ht="14.4" customHeight="1">
      <c r="B9" s="19"/>
      <c r="AR9" s="19"/>
      <c r="BE9" s="203"/>
      <c r="BS9" s="16" t="s">
        <v>6</v>
      </c>
    </row>
    <row r="10" spans="1:74" ht="12" customHeight="1">
      <c r="B10" s="19"/>
      <c r="D10" s="26" t="s">
        <v>24</v>
      </c>
      <c r="AK10" s="26" t="s">
        <v>25</v>
      </c>
      <c r="AN10" s="24" t="s">
        <v>1</v>
      </c>
      <c r="AR10" s="19"/>
      <c r="BE10" s="203"/>
      <c r="BS10" s="16" t="s">
        <v>6</v>
      </c>
    </row>
    <row r="11" spans="1:74" ht="18.45" customHeight="1">
      <c r="B11" s="19"/>
      <c r="E11" s="24" t="s">
        <v>21</v>
      </c>
      <c r="AK11" s="26" t="s">
        <v>26</v>
      </c>
      <c r="AN11" s="24" t="s">
        <v>1</v>
      </c>
      <c r="AR11" s="19"/>
      <c r="BE11" s="203"/>
      <c r="BS11" s="16" t="s">
        <v>6</v>
      </c>
    </row>
    <row r="12" spans="1:74" ht="6.9" customHeight="1">
      <c r="B12" s="19"/>
      <c r="AR12" s="19"/>
      <c r="BE12" s="203"/>
      <c r="BS12" s="16" t="s">
        <v>6</v>
      </c>
    </row>
    <row r="13" spans="1:74" ht="12" customHeight="1">
      <c r="B13" s="19"/>
      <c r="D13" s="26" t="s">
        <v>27</v>
      </c>
      <c r="AK13" s="26" t="s">
        <v>25</v>
      </c>
      <c r="AN13" s="28" t="s">
        <v>28</v>
      </c>
      <c r="AR13" s="19"/>
      <c r="BE13" s="203"/>
      <c r="BS13" s="16" t="s">
        <v>6</v>
      </c>
    </row>
    <row r="14" spans="1:74" ht="13.2">
      <c r="B14" s="19"/>
      <c r="E14" s="208" t="s">
        <v>28</v>
      </c>
      <c r="F14" s="209"/>
      <c r="G14" s="209"/>
      <c r="H14" s="209"/>
      <c r="I14" s="209"/>
      <c r="J14" s="209"/>
      <c r="K14" s="209"/>
      <c r="L14" s="209"/>
      <c r="M14" s="209"/>
      <c r="N14" s="209"/>
      <c r="O14" s="209"/>
      <c r="P14" s="209"/>
      <c r="Q14" s="209"/>
      <c r="R14" s="209"/>
      <c r="S14" s="209"/>
      <c r="T14" s="209"/>
      <c r="U14" s="209"/>
      <c r="V14" s="209"/>
      <c r="W14" s="209"/>
      <c r="X14" s="209"/>
      <c r="Y14" s="209"/>
      <c r="Z14" s="209"/>
      <c r="AA14" s="209"/>
      <c r="AB14" s="209"/>
      <c r="AC14" s="209"/>
      <c r="AD14" s="209"/>
      <c r="AE14" s="209"/>
      <c r="AF14" s="209"/>
      <c r="AG14" s="209"/>
      <c r="AH14" s="209"/>
      <c r="AI14" s="209"/>
      <c r="AJ14" s="209"/>
      <c r="AK14" s="26" t="s">
        <v>26</v>
      </c>
      <c r="AN14" s="28" t="s">
        <v>28</v>
      </c>
      <c r="AR14" s="19"/>
      <c r="BE14" s="203"/>
      <c r="BS14" s="16" t="s">
        <v>6</v>
      </c>
    </row>
    <row r="15" spans="1:74" ht="6.9" customHeight="1">
      <c r="B15" s="19"/>
      <c r="AR15" s="19"/>
      <c r="BE15" s="203"/>
      <c r="BS15" s="16" t="s">
        <v>4</v>
      </c>
    </row>
    <row r="16" spans="1:74" ht="12" customHeight="1">
      <c r="B16" s="19"/>
      <c r="D16" s="26" t="s">
        <v>29</v>
      </c>
      <c r="AK16" s="26" t="s">
        <v>25</v>
      </c>
      <c r="AN16" s="24" t="s">
        <v>1</v>
      </c>
      <c r="AR16" s="19"/>
      <c r="BE16" s="203"/>
      <c r="BS16" s="16" t="s">
        <v>4</v>
      </c>
    </row>
    <row r="17" spans="2:71" ht="18.45" customHeight="1">
      <c r="B17" s="19"/>
      <c r="E17" s="24" t="s">
        <v>21</v>
      </c>
      <c r="AK17" s="26" t="s">
        <v>26</v>
      </c>
      <c r="AN17" s="24" t="s">
        <v>1</v>
      </c>
      <c r="AR17" s="19"/>
      <c r="BE17" s="203"/>
      <c r="BS17" s="16" t="s">
        <v>30</v>
      </c>
    </row>
    <row r="18" spans="2:71" ht="6.9" customHeight="1">
      <c r="B18" s="19"/>
      <c r="AR18" s="19"/>
      <c r="BE18" s="203"/>
      <c r="BS18" s="16" t="s">
        <v>6</v>
      </c>
    </row>
    <row r="19" spans="2:71" ht="12" customHeight="1">
      <c r="B19" s="19"/>
      <c r="D19" s="26" t="s">
        <v>31</v>
      </c>
      <c r="AK19" s="26" t="s">
        <v>25</v>
      </c>
      <c r="AN19" s="24" t="s">
        <v>1</v>
      </c>
      <c r="AR19" s="19"/>
      <c r="BE19" s="203"/>
      <c r="BS19" s="16" t="s">
        <v>6</v>
      </c>
    </row>
    <row r="20" spans="2:71" ht="18.45" customHeight="1">
      <c r="B20" s="19"/>
      <c r="E20" s="24" t="s">
        <v>21</v>
      </c>
      <c r="AK20" s="26" t="s">
        <v>26</v>
      </c>
      <c r="AN20" s="24" t="s">
        <v>1</v>
      </c>
      <c r="AR20" s="19"/>
      <c r="BE20" s="203"/>
      <c r="BS20" s="16" t="s">
        <v>30</v>
      </c>
    </row>
    <row r="21" spans="2:71" ht="6.9" customHeight="1">
      <c r="B21" s="19"/>
      <c r="AR21" s="19"/>
      <c r="BE21" s="203"/>
    </row>
    <row r="22" spans="2:71" ht="12" customHeight="1">
      <c r="B22" s="19"/>
      <c r="D22" s="26" t="s">
        <v>32</v>
      </c>
      <c r="AR22" s="19"/>
      <c r="BE22" s="203"/>
    </row>
    <row r="23" spans="2:71" ht="16.5" customHeight="1">
      <c r="B23" s="19"/>
      <c r="E23" s="210" t="s">
        <v>1</v>
      </c>
      <c r="F23" s="210"/>
      <c r="G23" s="210"/>
      <c r="H23" s="210"/>
      <c r="I23" s="210"/>
      <c r="J23" s="210"/>
      <c r="K23" s="210"/>
      <c r="L23" s="210"/>
      <c r="M23" s="210"/>
      <c r="N23" s="210"/>
      <c r="O23" s="210"/>
      <c r="P23" s="210"/>
      <c r="Q23" s="210"/>
      <c r="R23" s="210"/>
      <c r="S23" s="210"/>
      <c r="T23" s="210"/>
      <c r="U23" s="210"/>
      <c r="V23" s="210"/>
      <c r="W23" s="210"/>
      <c r="X23" s="210"/>
      <c r="Y23" s="210"/>
      <c r="Z23" s="210"/>
      <c r="AA23" s="210"/>
      <c r="AB23" s="210"/>
      <c r="AC23" s="210"/>
      <c r="AD23" s="210"/>
      <c r="AE23" s="210"/>
      <c r="AF23" s="210"/>
      <c r="AG23" s="210"/>
      <c r="AH23" s="210"/>
      <c r="AI23" s="210"/>
      <c r="AJ23" s="210"/>
      <c r="AK23" s="210"/>
      <c r="AL23" s="210"/>
      <c r="AM23" s="210"/>
      <c r="AN23" s="210"/>
      <c r="AR23" s="19"/>
      <c r="BE23" s="203"/>
    </row>
    <row r="24" spans="2:71" ht="6.9" customHeight="1">
      <c r="B24" s="19"/>
      <c r="AR24" s="19"/>
      <c r="BE24" s="203"/>
    </row>
    <row r="25" spans="2:71" ht="6.9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03"/>
    </row>
    <row r="26" spans="2:71" s="1" customFormat="1" ht="25.95" customHeight="1">
      <c r="B26" s="31"/>
      <c r="D26" s="32" t="s">
        <v>33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11">
        <f>ROUND(AG94,2)</f>
        <v>0</v>
      </c>
      <c r="AL26" s="212"/>
      <c r="AM26" s="212"/>
      <c r="AN26" s="212"/>
      <c r="AO26" s="212"/>
      <c r="AR26" s="31"/>
      <c r="BE26" s="203"/>
    </row>
    <row r="27" spans="2:71" s="1" customFormat="1" ht="6.9" customHeight="1">
      <c r="B27" s="31"/>
      <c r="AR27" s="31"/>
      <c r="BE27" s="203"/>
    </row>
    <row r="28" spans="2:71" s="1" customFormat="1" ht="13.2">
      <c r="B28" s="31"/>
      <c r="L28" s="213" t="s">
        <v>34</v>
      </c>
      <c r="M28" s="213"/>
      <c r="N28" s="213"/>
      <c r="O28" s="213"/>
      <c r="P28" s="213"/>
      <c r="W28" s="213" t="s">
        <v>35</v>
      </c>
      <c r="X28" s="213"/>
      <c r="Y28" s="213"/>
      <c r="Z28" s="213"/>
      <c r="AA28" s="213"/>
      <c r="AB28" s="213"/>
      <c r="AC28" s="213"/>
      <c r="AD28" s="213"/>
      <c r="AE28" s="213"/>
      <c r="AK28" s="213" t="s">
        <v>36</v>
      </c>
      <c r="AL28" s="213"/>
      <c r="AM28" s="213"/>
      <c r="AN28" s="213"/>
      <c r="AO28" s="213"/>
      <c r="AR28" s="31"/>
      <c r="BE28" s="203"/>
    </row>
    <row r="29" spans="2:71" s="2" customFormat="1" ht="14.4" customHeight="1">
      <c r="B29" s="35"/>
      <c r="D29" s="26" t="s">
        <v>37</v>
      </c>
      <c r="F29" s="26" t="s">
        <v>38</v>
      </c>
      <c r="L29" s="216">
        <v>0.21</v>
      </c>
      <c r="M29" s="215"/>
      <c r="N29" s="215"/>
      <c r="O29" s="215"/>
      <c r="P29" s="215"/>
      <c r="W29" s="214">
        <f>ROUND(AZ94, 2)</f>
        <v>0</v>
      </c>
      <c r="X29" s="215"/>
      <c r="Y29" s="215"/>
      <c r="Z29" s="215"/>
      <c r="AA29" s="215"/>
      <c r="AB29" s="215"/>
      <c r="AC29" s="215"/>
      <c r="AD29" s="215"/>
      <c r="AE29" s="215"/>
      <c r="AK29" s="214">
        <f>ROUND(AV94, 2)</f>
        <v>0</v>
      </c>
      <c r="AL29" s="215"/>
      <c r="AM29" s="215"/>
      <c r="AN29" s="215"/>
      <c r="AO29" s="215"/>
      <c r="AR29" s="35"/>
      <c r="BE29" s="204"/>
    </row>
    <row r="30" spans="2:71" s="2" customFormat="1" ht="14.4" customHeight="1">
      <c r="B30" s="35"/>
      <c r="F30" s="26" t="s">
        <v>39</v>
      </c>
      <c r="L30" s="216">
        <v>0.12</v>
      </c>
      <c r="M30" s="215"/>
      <c r="N30" s="215"/>
      <c r="O30" s="215"/>
      <c r="P30" s="215"/>
      <c r="W30" s="214">
        <f>ROUND(BA94, 2)</f>
        <v>0</v>
      </c>
      <c r="X30" s="215"/>
      <c r="Y30" s="215"/>
      <c r="Z30" s="215"/>
      <c r="AA30" s="215"/>
      <c r="AB30" s="215"/>
      <c r="AC30" s="215"/>
      <c r="AD30" s="215"/>
      <c r="AE30" s="215"/>
      <c r="AK30" s="214">
        <f>ROUND(AW94, 2)</f>
        <v>0</v>
      </c>
      <c r="AL30" s="215"/>
      <c r="AM30" s="215"/>
      <c r="AN30" s="215"/>
      <c r="AO30" s="215"/>
      <c r="AR30" s="35"/>
      <c r="BE30" s="204"/>
    </row>
    <row r="31" spans="2:71" s="2" customFormat="1" ht="14.4" hidden="1" customHeight="1">
      <c r="B31" s="35"/>
      <c r="F31" s="26" t="s">
        <v>40</v>
      </c>
      <c r="L31" s="216">
        <v>0.21</v>
      </c>
      <c r="M31" s="215"/>
      <c r="N31" s="215"/>
      <c r="O31" s="215"/>
      <c r="P31" s="215"/>
      <c r="W31" s="214">
        <f>ROUND(BB94, 2)</f>
        <v>0</v>
      </c>
      <c r="X31" s="215"/>
      <c r="Y31" s="215"/>
      <c r="Z31" s="215"/>
      <c r="AA31" s="215"/>
      <c r="AB31" s="215"/>
      <c r="AC31" s="215"/>
      <c r="AD31" s="215"/>
      <c r="AE31" s="215"/>
      <c r="AK31" s="214">
        <v>0</v>
      </c>
      <c r="AL31" s="215"/>
      <c r="AM31" s="215"/>
      <c r="AN31" s="215"/>
      <c r="AO31" s="215"/>
      <c r="AR31" s="35"/>
      <c r="BE31" s="204"/>
    </row>
    <row r="32" spans="2:71" s="2" customFormat="1" ht="14.4" hidden="1" customHeight="1">
      <c r="B32" s="35"/>
      <c r="F32" s="26" t="s">
        <v>41</v>
      </c>
      <c r="L32" s="216">
        <v>0.12</v>
      </c>
      <c r="M32" s="215"/>
      <c r="N32" s="215"/>
      <c r="O32" s="215"/>
      <c r="P32" s="215"/>
      <c r="W32" s="214">
        <f>ROUND(BC94, 2)</f>
        <v>0</v>
      </c>
      <c r="X32" s="215"/>
      <c r="Y32" s="215"/>
      <c r="Z32" s="215"/>
      <c r="AA32" s="215"/>
      <c r="AB32" s="215"/>
      <c r="AC32" s="215"/>
      <c r="AD32" s="215"/>
      <c r="AE32" s="215"/>
      <c r="AK32" s="214">
        <v>0</v>
      </c>
      <c r="AL32" s="215"/>
      <c r="AM32" s="215"/>
      <c r="AN32" s="215"/>
      <c r="AO32" s="215"/>
      <c r="AR32" s="35"/>
      <c r="BE32" s="204"/>
    </row>
    <row r="33" spans="2:57" s="2" customFormat="1" ht="14.4" hidden="1" customHeight="1">
      <c r="B33" s="35"/>
      <c r="F33" s="26" t="s">
        <v>42</v>
      </c>
      <c r="L33" s="216">
        <v>0</v>
      </c>
      <c r="M33" s="215"/>
      <c r="N33" s="215"/>
      <c r="O33" s="215"/>
      <c r="P33" s="215"/>
      <c r="W33" s="214">
        <f>ROUND(BD94, 2)</f>
        <v>0</v>
      </c>
      <c r="X33" s="215"/>
      <c r="Y33" s="215"/>
      <c r="Z33" s="215"/>
      <c r="AA33" s="215"/>
      <c r="AB33" s="215"/>
      <c r="AC33" s="215"/>
      <c r="AD33" s="215"/>
      <c r="AE33" s="215"/>
      <c r="AK33" s="214">
        <v>0</v>
      </c>
      <c r="AL33" s="215"/>
      <c r="AM33" s="215"/>
      <c r="AN33" s="215"/>
      <c r="AO33" s="215"/>
      <c r="AR33" s="35"/>
      <c r="BE33" s="204"/>
    </row>
    <row r="34" spans="2:57" s="1" customFormat="1" ht="6.9" customHeight="1">
      <c r="B34" s="31"/>
      <c r="AR34" s="31"/>
      <c r="BE34" s="203"/>
    </row>
    <row r="35" spans="2:57" s="1" customFormat="1" ht="25.95" customHeight="1">
      <c r="B35" s="31"/>
      <c r="C35" s="36"/>
      <c r="D35" s="37" t="s">
        <v>43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44</v>
      </c>
      <c r="U35" s="38"/>
      <c r="V35" s="38"/>
      <c r="W35" s="38"/>
      <c r="X35" s="220" t="s">
        <v>45</v>
      </c>
      <c r="Y35" s="218"/>
      <c r="Z35" s="218"/>
      <c r="AA35" s="218"/>
      <c r="AB35" s="218"/>
      <c r="AC35" s="38"/>
      <c r="AD35" s="38"/>
      <c r="AE35" s="38"/>
      <c r="AF35" s="38"/>
      <c r="AG35" s="38"/>
      <c r="AH35" s="38"/>
      <c r="AI35" s="38"/>
      <c r="AJ35" s="38"/>
      <c r="AK35" s="217">
        <f>SUM(AK26:AK33)</f>
        <v>0</v>
      </c>
      <c r="AL35" s="218"/>
      <c r="AM35" s="218"/>
      <c r="AN35" s="218"/>
      <c r="AO35" s="219"/>
      <c r="AP35" s="36"/>
      <c r="AQ35" s="36"/>
      <c r="AR35" s="31"/>
    </row>
    <row r="36" spans="2:57" s="1" customFormat="1" ht="6.9" customHeight="1">
      <c r="B36" s="31"/>
      <c r="AR36" s="31"/>
    </row>
    <row r="37" spans="2:57" s="1" customFormat="1" ht="14.4" customHeight="1">
      <c r="B37" s="31"/>
      <c r="AR37" s="31"/>
    </row>
    <row r="38" spans="2:57" ht="14.4" customHeight="1">
      <c r="B38" s="19"/>
      <c r="AR38" s="19"/>
    </row>
    <row r="39" spans="2:57" ht="14.4" customHeight="1">
      <c r="B39" s="19"/>
      <c r="AR39" s="19"/>
    </row>
    <row r="40" spans="2:57" ht="14.4" customHeight="1">
      <c r="B40" s="19"/>
      <c r="AR40" s="19"/>
    </row>
    <row r="41" spans="2:57" ht="14.4" customHeight="1">
      <c r="B41" s="19"/>
      <c r="AR41" s="19"/>
    </row>
    <row r="42" spans="2:57" ht="14.4" customHeight="1">
      <c r="B42" s="19"/>
      <c r="AR42" s="19"/>
    </row>
    <row r="43" spans="2:57" ht="14.4" customHeight="1">
      <c r="B43" s="19"/>
      <c r="AR43" s="19"/>
    </row>
    <row r="44" spans="2:57" ht="14.4" customHeight="1">
      <c r="B44" s="19"/>
      <c r="AR44" s="19"/>
    </row>
    <row r="45" spans="2:57" ht="14.4" customHeight="1">
      <c r="B45" s="19"/>
      <c r="AR45" s="19"/>
    </row>
    <row r="46" spans="2:57" ht="14.4" customHeight="1">
      <c r="B46" s="19"/>
      <c r="AR46" s="19"/>
    </row>
    <row r="47" spans="2:57" ht="14.4" customHeight="1">
      <c r="B47" s="19"/>
      <c r="AR47" s="19"/>
    </row>
    <row r="48" spans="2:57" ht="14.4" customHeight="1">
      <c r="B48" s="19"/>
      <c r="AR48" s="19"/>
    </row>
    <row r="49" spans="2:44" s="1" customFormat="1" ht="14.4" customHeight="1">
      <c r="B49" s="31"/>
      <c r="D49" s="40" t="s">
        <v>46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47</v>
      </c>
      <c r="AI49" s="41"/>
      <c r="AJ49" s="41"/>
      <c r="AK49" s="41"/>
      <c r="AL49" s="41"/>
      <c r="AM49" s="41"/>
      <c r="AN49" s="41"/>
      <c r="AO49" s="41"/>
      <c r="AR49" s="31"/>
    </row>
    <row r="50" spans="2:44" ht="10.199999999999999">
      <c r="B50" s="19"/>
      <c r="AR50" s="19"/>
    </row>
    <row r="51" spans="2:44" ht="10.199999999999999">
      <c r="B51" s="19"/>
      <c r="AR51" s="19"/>
    </row>
    <row r="52" spans="2:44" ht="10.199999999999999">
      <c r="B52" s="19"/>
      <c r="AR52" s="19"/>
    </row>
    <row r="53" spans="2:44" ht="10.199999999999999">
      <c r="B53" s="19"/>
      <c r="AR53" s="19"/>
    </row>
    <row r="54" spans="2:44" ht="10.199999999999999">
      <c r="B54" s="19"/>
      <c r="AR54" s="19"/>
    </row>
    <row r="55" spans="2:44" ht="10.199999999999999">
      <c r="B55" s="19"/>
      <c r="AR55" s="19"/>
    </row>
    <row r="56" spans="2:44" ht="10.199999999999999">
      <c r="B56" s="19"/>
      <c r="AR56" s="19"/>
    </row>
    <row r="57" spans="2:44" ht="10.199999999999999">
      <c r="B57" s="19"/>
      <c r="AR57" s="19"/>
    </row>
    <row r="58" spans="2:44" ht="10.199999999999999">
      <c r="B58" s="19"/>
      <c r="AR58" s="19"/>
    </row>
    <row r="59" spans="2:44" ht="10.199999999999999">
      <c r="B59" s="19"/>
      <c r="AR59" s="19"/>
    </row>
    <row r="60" spans="2:44" s="1" customFormat="1" ht="13.2">
      <c r="B60" s="31"/>
      <c r="D60" s="42" t="s">
        <v>48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49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48</v>
      </c>
      <c r="AI60" s="33"/>
      <c r="AJ60" s="33"/>
      <c r="AK60" s="33"/>
      <c r="AL60" s="33"/>
      <c r="AM60" s="42" t="s">
        <v>49</v>
      </c>
      <c r="AN60" s="33"/>
      <c r="AO60" s="33"/>
      <c r="AR60" s="31"/>
    </row>
    <row r="61" spans="2:44" ht="10.199999999999999">
      <c r="B61" s="19"/>
      <c r="AR61" s="19"/>
    </row>
    <row r="62" spans="2:44" ht="10.199999999999999">
      <c r="B62" s="19"/>
      <c r="AR62" s="19"/>
    </row>
    <row r="63" spans="2:44" ht="10.199999999999999">
      <c r="B63" s="19"/>
      <c r="AR63" s="19"/>
    </row>
    <row r="64" spans="2:44" s="1" customFormat="1" ht="13.2">
      <c r="B64" s="31"/>
      <c r="D64" s="40" t="s">
        <v>50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51</v>
      </c>
      <c r="AI64" s="41"/>
      <c r="AJ64" s="41"/>
      <c r="AK64" s="41"/>
      <c r="AL64" s="41"/>
      <c r="AM64" s="41"/>
      <c r="AN64" s="41"/>
      <c r="AO64" s="41"/>
      <c r="AR64" s="31"/>
    </row>
    <row r="65" spans="2:44" ht="10.199999999999999">
      <c r="B65" s="19"/>
      <c r="AR65" s="19"/>
    </row>
    <row r="66" spans="2:44" ht="10.199999999999999">
      <c r="B66" s="19"/>
      <c r="AR66" s="19"/>
    </row>
    <row r="67" spans="2:44" ht="10.199999999999999">
      <c r="B67" s="19"/>
      <c r="AR67" s="19"/>
    </row>
    <row r="68" spans="2:44" ht="10.199999999999999">
      <c r="B68" s="19"/>
      <c r="AR68" s="19"/>
    </row>
    <row r="69" spans="2:44" ht="10.199999999999999">
      <c r="B69" s="19"/>
      <c r="AR69" s="19"/>
    </row>
    <row r="70" spans="2:44" ht="10.199999999999999">
      <c r="B70" s="19"/>
      <c r="AR70" s="19"/>
    </row>
    <row r="71" spans="2:44" ht="10.199999999999999">
      <c r="B71" s="19"/>
      <c r="AR71" s="19"/>
    </row>
    <row r="72" spans="2:44" ht="10.199999999999999">
      <c r="B72" s="19"/>
      <c r="AR72" s="19"/>
    </row>
    <row r="73" spans="2:44" ht="10.199999999999999">
      <c r="B73" s="19"/>
      <c r="AR73" s="19"/>
    </row>
    <row r="74" spans="2:44" ht="10.199999999999999">
      <c r="B74" s="19"/>
      <c r="AR74" s="19"/>
    </row>
    <row r="75" spans="2:44" s="1" customFormat="1" ht="13.2">
      <c r="B75" s="31"/>
      <c r="D75" s="42" t="s">
        <v>48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49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48</v>
      </c>
      <c r="AI75" s="33"/>
      <c r="AJ75" s="33"/>
      <c r="AK75" s="33"/>
      <c r="AL75" s="33"/>
      <c r="AM75" s="42" t="s">
        <v>49</v>
      </c>
      <c r="AN75" s="33"/>
      <c r="AO75" s="33"/>
      <c r="AR75" s="31"/>
    </row>
    <row r="76" spans="2:44" s="1" customFormat="1" ht="10.199999999999999">
      <c r="B76" s="31"/>
      <c r="AR76" s="31"/>
    </row>
    <row r="77" spans="2:44" s="1" customFormat="1" ht="6.9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1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1" s="1" customFormat="1" ht="24.9" customHeight="1">
      <c r="B82" s="31"/>
      <c r="C82" s="20" t="s">
        <v>52</v>
      </c>
      <c r="AR82" s="31"/>
    </row>
    <row r="83" spans="1:91" s="1" customFormat="1" ht="6.9" customHeight="1">
      <c r="B83" s="31"/>
      <c r="AR83" s="31"/>
    </row>
    <row r="84" spans="1:91" s="3" customFormat="1" ht="12" customHeight="1">
      <c r="B84" s="47"/>
      <c r="C84" s="26" t="s">
        <v>13</v>
      </c>
      <c r="L84" s="3" t="str">
        <f>K5</f>
        <v>Z25-06-25</v>
      </c>
      <c r="AR84" s="47"/>
    </row>
    <row r="85" spans="1:91" s="4" customFormat="1" ht="36.9" customHeight="1">
      <c r="B85" s="48"/>
      <c r="C85" s="49" t="s">
        <v>16</v>
      </c>
      <c r="L85" s="183" t="str">
        <f>K6</f>
        <v>Obnova rybníku na parc. č. 1123/1 v k.ú. Řečice</v>
      </c>
      <c r="M85" s="184"/>
      <c r="N85" s="184"/>
      <c r="O85" s="184"/>
      <c r="P85" s="184"/>
      <c r="Q85" s="184"/>
      <c r="R85" s="184"/>
      <c r="S85" s="184"/>
      <c r="T85" s="184"/>
      <c r="U85" s="184"/>
      <c r="V85" s="184"/>
      <c r="W85" s="184"/>
      <c r="X85" s="184"/>
      <c r="Y85" s="184"/>
      <c r="Z85" s="184"/>
      <c r="AA85" s="184"/>
      <c r="AB85" s="184"/>
      <c r="AC85" s="184"/>
      <c r="AD85" s="184"/>
      <c r="AE85" s="184"/>
      <c r="AF85" s="184"/>
      <c r="AG85" s="184"/>
      <c r="AH85" s="184"/>
      <c r="AI85" s="184"/>
      <c r="AJ85" s="184"/>
      <c r="AR85" s="48"/>
    </row>
    <row r="86" spans="1:91" s="1" customFormat="1" ht="6.9" customHeight="1">
      <c r="B86" s="31"/>
      <c r="AR86" s="31"/>
    </row>
    <row r="87" spans="1:91" s="1" customFormat="1" ht="12" customHeight="1">
      <c r="B87" s="31"/>
      <c r="C87" s="26" t="s">
        <v>20</v>
      </c>
      <c r="L87" s="50" t="str">
        <f>IF(K8="","",K8)</f>
        <v xml:space="preserve"> </v>
      </c>
      <c r="AI87" s="26" t="s">
        <v>22</v>
      </c>
      <c r="AM87" s="185" t="str">
        <f>IF(AN8= "","",AN8)</f>
        <v>25. 6. 2025</v>
      </c>
      <c r="AN87" s="185"/>
      <c r="AR87" s="31"/>
    </row>
    <row r="88" spans="1:91" s="1" customFormat="1" ht="6.9" customHeight="1">
      <c r="B88" s="31"/>
      <c r="AR88" s="31"/>
    </row>
    <row r="89" spans="1:91" s="1" customFormat="1" ht="15.15" customHeight="1">
      <c r="B89" s="31"/>
      <c r="C89" s="26" t="s">
        <v>24</v>
      </c>
      <c r="L89" s="3" t="str">
        <f>IF(E11= "","",E11)</f>
        <v xml:space="preserve"> </v>
      </c>
      <c r="AI89" s="26" t="s">
        <v>29</v>
      </c>
      <c r="AM89" s="186" t="str">
        <f>IF(E17="","",E17)</f>
        <v xml:space="preserve"> </v>
      </c>
      <c r="AN89" s="187"/>
      <c r="AO89" s="187"/>
      <c r="AP89" s="187"/>
      <c r="AR89" s="31"/>
      <c r="AS89" s="188" t="s">
        <v>53</v>
      </c>
      <c r="AT89" s="189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15" customHeight="1">
      <c r="B90" s="31"/>
      <c r="C90" s="26" t="s">
        <v>27</v>
      </c>
      <c r="L90" s="3" t="str">
        <f>IF(E14= "Vyplň údaj","",E14)</f>
        <v/>
      </c>
      <c r="AI90" s="26" t="s">
        <v>31</v>
      </c>
      <c r="AM90" s="186" t="str">
        <f>IF(E20="","",E20)</f>
        <v xml:space="preserve"> </v>
      </c>
      <c r="AN90" s="187"/>
      <c r="AO90" s="187"/>
      <c r="AP90" s="187"/>
      <c r="AR90" s="31"/>
      <c r="AS90" s="190"/>
      <c r="AT90" s="191"/>
      <c r="BD90" s="55"/>
    </row>
    <row r="91" spans="1:91" s="1" customFormat="1" ht="10.8" customHeight="1">
      <c r="B91" s="31"/>
      <c r="AR91" s="31"/>
      <c r="AS91" s="190"/>
      <c r="AT91" s="191"/>
      <c r="BD91" s="55"/>
    </row>
    <row r="92" spans="1:91" s="1" customFormat="1" ht="29.25" customHeight="1">
      <c r="B92" s="31"/>
      <c r="C92" s="192" t="s">
        <v>54</v>
      </c>
      <c r="D92" s="193"/>
      <c r="E92" s="193"/>
      <c r="F92" s="193"/>
      <c r="G92" s="193"/>
      <c r="H92" s="56"/>
      <c r="I92" s="195" t="s">
        <v>55</v>
      </c>
      <c r="J92" s="193"/>
      <c r="K92" s="193"/>
      <c r="L92" s="193"/>
      <c r="M92" s="193"/>
      <c r="N92" s="193"/>
      <c r="O92" s="193"/>
      <c r="P92" s="193"/>
      <c r="Q92" s="193"/>
      <c r="R92" s="193"/>
      <c r="S92" s="193"/>
      <c r="T92" s="193"/>
      <c r="U92" s="193"/>
      <c r="V92" s="193"/>
      <c r="W92" s="193"/>
      <c r="X92" s="193"/>
      <c r="Y92" s="193"/>
      <c r="Z92" s="193"/>
      <c r="AA92" s="193"/>
      <c r="AB92" s="193"/>
      <c r="AC92" s="193"/>
      <c r="AD92" s="193"/>
      <c r="AE92" s="193"/>
      <c r="AF92" s="193"/>
      <c r="AG92" s="194" t="s">
        <v>56</v>
      </c>
      <c r="AH92" s="193"/>
      <c r="AI92" s="193"/>
      <c r="AJ92" s="193"/>
      <c r="AK92" s="193"/>
      <c r="AL92" s="193"/>
      <c r="AM92" s="193"/>
      <c r="AN92" s="195" t="s">
        <v>57</v>
      </c>
      <c r="AO92" s="193"/>
      <c r="AP92" s="196"/>
      <c r="AQ92" s="57" t="s">
        <v>58</v>
      </c>
      <c r="AR92" s="31"/>
      <c r="AS92" s="58" t="s">
        <v>59</v>
      </c>
      <c r="AT92" s="59" t="s">
        <v>60</v>
      </c>
      <c r="AU92" s="59" t="s">
        <v>61</v>
      </c>
      <c r="AV92" s="59" t="s">
        <v>62</v>
      </c>
      <c r="AW92" s="59" t="s">
        <v>63</v>
      </c>
      <c r="AX92" s="59" t="s">
        <v>64</v>
      </c>
      <c r="AY92" s="59" t="s">
        <v>65</v>
      </c>
      <c r="AZ92" s="59" t="s">
        <v>66</v>
      </c>
      <c r="BA92" s="59" t="s">
        <v>67</v>
      </c>
      <c r="BB92" s="59" t="s">
        <v>68</v>
      </c>
      <c r="BC92" s="59" t="s">
        <v>69</v>
      </c>
      <c r="BD92" s="60" t="s">
        <v>70</v>
      </c>
    </row>
    <row r="93" spans="1:91" s="1" customFormat="1" ht="10.8" customHeight="1">
      <c r="B93" s="31"/>
      <c r="AR93" s="31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" customHeight="1">
      <c r="B94" s="62"/>
      <c r="C94" s="63" t="s">
        <v>71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00">
        <f>ROUND(SUM(AG95:AG99),2)</f>
        <v>0</v>
      </c>
      <c r="AH94" s="200"/>
      <c r="AI94" s="200"/>
      <c r="AJ94" s="200"/>
      <c r="AK94" s="200"/>
      <c r="AL94" s="200"/>
      <c r="AM94" s="200"/>
      <c r="AN94" s="201">
        <f t="shared" ref="AN94:AN99" si="0">SUM(AG94,AT94)</f>
        <v>0</v>
      </c>
      <c r="AO94" s="201"/>
      <c r="AP94" s="201"/>
      <c r="AQ94" s="66" t="s">
        <v>1</v>
      </c>
      <c r="AR94" s="62"/>
      <c r="AS94" s="67">
        <f>ROUND(SUM(AS95:AS99),2)</f>
        <v>0</v>
      </c>
      <c r="AT94" s="68">
        <f t="shared" ref="AT94:AT99" si="1">ROUND(SUM(AV94:AW94),2)</f>
        <v>0</v>
      </c>
      <c r="AU94" s="69">
        <f>ROUND(SUM(AU95:AU99),5)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ROUND(SUM(AZ95:AZ99),2)</f>
        <v>0</v>
      </c>
      <c r="BA94" s="68">
        <f>ROUND(SUM(BA95:BA99),2)</f>
        <v>0</v>
      </c>
      <c r="BB94" s="68">
        <f>ROUND(SUM(BB95:BB99),2)</f>
        <v>0</v>
      </c>
      <c r="BC94" s="68">
        <f>ROUND(SUM(BC95:BC99),2)</f>
        <v>0</v>
      </c>
      <c r="BD94" s="70">
        <f>ROUND(SUM(BD95:BD99),2)</f>
        <v>0</v>
      </c>
      <c r="BS94" s="71" t="s">
        <v>72</v>
      </c>
      <c r="BT94" s="71" t="s">
        <v>73</v>
      </c>
      <c r="BU94" s="72" t="s">
        <v>74</v>
      </c>
      <c r="BV94" s="71" t="s">
        <v>75</v>
      </c>
      <c r="BW94" s="71" t="s">
        <v>5</v>
      </c>
      <c r="BX94" s="71" t="s">
        <v>76</v>
      </c>
      <c r="CL94" s="71" t="s">
        <v>1</v>
      </c>
    </row>
    <row r="95" spans="1:91" s="6" customFormat="1" ht="16.5" customHeight="1">
      <c r="A95" s="73" t="s">
        <v>77</v>
      </c>
      <c r="B95" s="74"/>
      <c r="C95" s="75"/>
      <c r="D95" s="197" t="s">
        <v>78</v>
      </c>
      <c r="E95" s="197"/>
      <c r="F95" s="197"/>
      <c r="G95" s="197"/>
      <c r="H95" s="197"/>
      <c r="I95" s="76"/>
      <c r="J95" s="197" t="s">
        <v>79</v>
      </c>
      <c r="K95" s="197"/>
      <c r="L95" s="197"/>
      <c r="M95" s="197"/>
      <c r="N95" s="197"/>
      <c r="O95" s="197"/>
      <c r="P95" s="197"/>
      <c r="Q95" s="197"/>
      <c r="R95" s="197"/>
      <c r="S95" s="197"/>
      <c r="T95" s="197"/>
      <c r="U95" s="197"/>
      <c r="V95" s="197"/>
      <c r="W95" s="197"/>
      <c r="X95" s="197"/>
      <c r="Y95" s="197"/>
      <c r="Z95" s="197"/>
      <c r="AA95" s="197"/>
      <c r="AB95" s="197"/>
      <c r="AC95" s="197"/>
      <c r="AD95" s="197"/>
      <c r="AE95" s="197"/>
      <c r="AF95" s="197"/>
      <c r="AG95" s="198">
        <f>'01 - Úpravy v zátopě'!J30</f>
        <v>0</v>
      </c>
      <c r="AH95" s="199"/>
      <c r="AI95" s="199"/>
      <c r="AJ95" s="199"/>
      <c r="AK95" s="199"/>
      <c r="AL95" s="199"/>
      <c r="AM95" s="199"/>
      <c r="AN95" s="198">
        <f t="shared" si="0"/>
        <v>0</v>
      </c>
      <c r="AO95" s="199"/>
      <c r="AP95" s="199"/>
      <c r="AQ95" s="77" t="s">
        <v>80</v>
      </c>
      <c r="AR95" s="74"/>
      <c r="AS95" s="78">
        <v>0</v>
      </c>
      <c r="AT95" s="79">
        <f t="shared" si="1"/>
        <v>0</v>
      </c>
      <c r="AU95" s="80">
        <f>'01 - Úpravy v zátopě'!P120</f>
        <v>0</v>
      </c>
      <c r="AV95" s="79">
        <f>'01 - Úpravy v zátopě'!J33</f>
        <v>0</v>
      </c>
      <c r="AW95" s="79">
        <f>'01 - Úpravy v zátopě'!J34</f>
        <v>0</v>
      </c>
      <c r="AX95" s="79">
        <f>'01 - Úpravy v zátopě'!J35</f>
        <v>0</v>
      </c>
      <c r="AY95" s="79">
        <f>'01 - Úpravy v zátopě'!J36</f>
        <v>0</v>
      </c>
      <c r="AZ95" s="79">
        <f>'01 - Úpravy v zátopě'!F33</f>
        <v>0</v>
      </c>
      <c r="BA95" s="79">
        <f>'01 - Úpravy v zátopě'!F34</f>
        <v>0</v>
      </c>
      <c r="BB95" s="79">
        <f>'01 - Úpravy v zátopě'!F35</f>
        <v>0</v>
      </c>
      <c r="BC95" s="79">
        <f>'01 - Úpravy v zátopě'!F36</f>
        <v>0</v>
      </c>
      <c r="BD95" s="81">
        <f>'01 - Úpravy v zátopě'!F37</f>
        <v>0</v>
      </c>
      <c r="BT95" s="82" t="s">
        <v>81</v>
      </c>
      <c r="BV95" s="82" t="s">
        <v>75</v>
      </c>
      <c r="BW95" s="82" t="s">
        <v>82</v>
      </c>
      <c r="BX95" s="82" t="s">
        <v>5</v>
      </c>
      <c r="CL95" s="82" t="s">
        <v>1</v>
      </c>
      <c r="CM95" s="82" t="s">
        <v>83</v>
      </c>
    </row>
    <row r="96" spans="1:91" s="6" customFormat="1" ht="16.5" customHeight="1">
      <c r="A96" s="73" t="s">
        <v>77</v>
      </c>
      <c r="B96" s="74"/>
      <c r="C96" s="75"/>
      <c r="D96" s="197" t="s">
        <v>84</v>
      </c>
      <c r="E96" s="197"/>
      <c r="F96" s="197"/>
      <c r="G96" s="197"/>
      <c r="H96" s="197"/>
      <c r="I96" s="76"/>
      <c r="J96" s="197" t="s">
        <v>85</v>
      </c>
      <c r="K96" s="197"/>
      <c r="L96" s="197"/>
      <c r="M96" s="197"/>
      <c r="N96" s="197"/>
      <c r="O96" s="197"/>
      <c r="P96" s="197"/>
      <c r="Q96" s="197"/>
      <c r="R96" s="197"/>
      <c r="S96" s="197"/>
      <c r="T96" s="197"/>
      <c r="U96" s="197"/>
      <c r="V96" s="197"/>
      <c r="W96" s="197"/>
      <c r="X96" s="197"/>
      <c r="Y96" s="197"/>
      <c r="Z96" s="197"/>
      <c r="AA96" s="197"/>
      <c r="AB96" s="197"/>
      <c r="AC96" s="197"/>
      <c r="AD96" s="197"/>
      <c r="AE96" s="197"/>
      <c r="AF96" s="197"/>
      <c r="AG96" s="198">
        <f>'02 - Zemní hráz'!J30</f>
        <v>0</v>
      </c>
      <c r="AH96" s="199"/>
      <c r="AI96" s="199"/>
      <c r="AJ96" s="199"/>
      <c r="AK96" s="199"/>
      <c r="AL96" s="199"/>
      <c r="AM96" s="199"/>
      <c r="AN96" s="198">
        <f t="shared" si="0"/>
        <v>0</v>
      </c>
      <c r="AO96" s="199"/>
      <c r="AP96" s="199"/>
      <c r="AQ96" s="77" t="s">
        <v>80</v>
      </c>
      <c r="AR96" s="74"/>
      <c r="AS96" s="78">
        <v>0</v>
      </c>
      <c r="AT96" s="79">
        <f t="shared" si="1"/>
        <v>0</v>
      </c>
      <c r="AU96" s="80">
        <f>'02 - Zemní hráz'!P120</f>
        <v>0</v>
      </c>
      <c r="AV96" s="79">
        <f>'02 - Zemní hráz'!J33</f>
        <v>0</v>
      </c>
      <c r="AW96" s="79">
        <f>'02 - Zemní hráz'!J34</f>
        <v>0</v>
      </c>
      <c r="AX96" s="79">
        <f>'02 - Zemní hráz'!J35</f>
        <v>0</v>
      </c>
      <c r="AY96" s="79">
        <f>'02 - Zemní hráz'!J36</f>
        <v>0</v>
      </c>
      <c r="AZ96" s="79">
        <f>'02 - Zemní hráz'!F33</f>
        <v>0</v>
      </c>
      <c r="BA96" s="79">
        <f>'02 - Zemní hráz'!F34</f>
        <v>0</v>
      </c>
      <c r="BB96" s="79">
        <f>'02 - Zemní hráz'!F35</f>
        <v>0</v>
      </c>
      <c r="BC96" s="79">
        <f>'02 - Zemní hráz'!F36</f>
        <v>0</v>
      </c>
      <c r="BD96" s="81">
        <f>'02 - Zemní hráz'!F37</f>
        <v>0</v>
      </c>
      <c r="BT96" s="82" t="s">
        <v>81</v>
      </c>
      <c r="BV96" s="82" t="s">
        <v>75</v>
      </c>
      <c r="BW96" s="82" t="s">
        <v>86</v>
      </c>
      <c r="BX96" s="82" t="s">
        <v>5</v>
      </c>
      <c r="CL96" s="82" t="s">
        <v>1</v>
      </c>
      <c r="CM96" s="82" t="s">
        <v>83</v>
      </c>
    </row>
    <row r="97" spans="1:91" s="6" customFormat="1" ht="16.5" customHeight="1">
      <c r="A97" s="73" t="s">
        <v>77</v>
      </c>
      <c r="B97" s="74"/>
      <c r="C97" s="75"/>
      <c r="D97" s="197" t="s">
        <v>87</v>
      </c>
      <c r="E97" s="197"/>
      <c r="F97" s="197"/>
      <c r="G97" s="197"/>
      <c r="H97" s="197"/>
      <c r="I97" s="76"/>
      <c r="J97" s="197" t="s">
        <v>88</v>
      </c>
      <c r="K97" s="197"/>
      <c r="L97" s="197"/>
      <c r="M97" s="197"/>
      <c r="N97" s="197"/>
      <c r="O97" s="197"/>
      <c r="P97" s="197"/>
      <c r="Q97" s="197"/>
      <c r="R97" s="197"/>
      <c r="S97" s="197"/>
      <c r="T97" s="197"/>
      <c r="U97" s="197"/>
      <c r="V97" s="197"/>
      <c r="W97" s="197"/>
      <c r="X97" s="197"/>
      <c r="Y97" s="197"/>
      <c r="Z97" s="197"/>
      <c r="AA97" s="197"/>
      <c r="AB97" s="197"/>
      <c r="AC97" s="197"/>
      <c r="AD97" s="197"/>
      <c r="AE97" s="197"/>
      <c r="AF97" s="197"/>
      <c r="AG97" s="198">
        <f>'03 - Výpustné zařízení'!J30</f>
        <v>0</v>
      </c>
      <c r="AH97" s="199"/>
      <c r="AI97" s="199"/>
      <c r="AJ97" s="199"/>
      <c r="AK97" s="199"/>
      <c r="AL97" s="199"/>
      <c r="AM97" s="199"/>
      <c r="AN97" s="198">
        <f t="shared" si="0"/>
        <v>0</v>
      </c>
      <c r="AO97" s="199"/>
      <c r="AP97" s="199"/>
      <c r="AQ97" s="77" t="s">
        <v>80</v>
      </c>
      <c r="AR97" s="74"/>
      <c r="AS97" s="78">
        <v>0</v>
      </c>
      <c r="AT97" s="79">
        <f t="shared" si="1"/>
        <v>0</v>
      </c>
      <c r="AU97" s="80">
        <f>'03 - Výpustné zařízení'!P122</f>
        <v>0</v>
      </c>
      <c r="AV97" s="79">
        <f>'03 - Výpustné zařízení'!J33</f>
        <v>0</v>
      </c>
      <c r="AW97" s="79">
        <f>'03 - Výpustné zařízení'!J34</f>
        <v>0</v>
      </c>
      <c r="AX97" s="79">
        <f>'03 - Výpustné zařízení'!J35</f>
        <v>0</v>
      </c>
      <c r="AY97" s="79">
        <f>'03 - Výpustné zařízení'!J36</f>
        <v>0</v>
      </c>
      <c r="AZ97" s="79">
        <f>'03 - Výpustné zařízení'!F33</f>
        <v>0</v>
      </c>
      <c r="BA97" s="79">
        <f>'03 - Výpustné zařízení'!F34</f>
        <v>0</v>
      </c>
      <c r="BB97" s="79">
        <f>'03 - Výpustné zařízení'!F35</f>
        <v>0</v>
      </c>
      <c r="BC97" s="79">
        <f>'03 - Výpustné zařízení'!F36</f>
        <v>0</v>
      </c>
      <c r="BD97" s="81">
        <f>'03 - Výpustné zařízení'!F37</f>
        <v>0</v>
      </c>
      <c r="BT97" s="82" t="s">
        <v>81</v>
      </c>
      <c r="BV97" s="82" t="s">
        <v>75</v>
      </c>
      <c r="BW97" s="82" t="s">
        <v>89</v>
      </c>
      <c r="BX97" s="82" t="s">
        <v>5</v>
      </c>
      <c r="CL97" s="82" t="s">
        <v>1</v>
      </c>
      <c r="CM97" s="82" t="s">
        <v>83</v>
      </c>
    </row>
    <row r="98" spans="1:91" s="6" customFormat="1" ht="16.5" customHeight="1">
      <c r="A98" s="73" t="s">
        <v>77</v>
      </c>
      <c r="B98" s="74"/>
      <c r="C98" s="75"/>
      <c r="D98" s="197" t="s">
        <v>90</v>
      </c>
      <c r="E98" s="197"/>
      <c r="F98" s="197"/>
      <c r="G98" s="197"/>
      <c r="H98" s="197"/>
      <c r="I98" s="76"/>
      <c r="J98" s="197" t="s">
        <v>91</v>
      </c>
      <c r="K98" s="197"/>
      <c r="L98" s="197"/>
      <c r="M98" s="197"/>
      <c r="N98" s="197"/>
      <c r="O98" s="197"/>
      <c r="P98" s="197"/>
      <c r="Q98" s="197"/>
      <c r="R98" s="197"/>
      <c r="S98" s="197"/>
      <c r="T98" s="197"/>
      <c r="U98" s="197"/>
      <c r="V98" s="197"/>
      <c r="W98" s="197"/>
      <c r="X98" s="197"/>
      <c r="Y98" s="197"/>
      <c r="Z98" s="197"/>
      <c r="AA98" s="197"/>
      <c r="AB98" s="197"/>
      <c r="AC98" s="197"/>
      <c r="AD98" s="197"/>
      <c r="AE98" s="197"/>
      <c r="AF98" s="197"/>
      <c r="AG98" s="198">
        <f>'04 - Bezpečnostní přeliv'!J30</f>
        <v>0</v>
      </c>
      <c r="AH98" s="199"/>
      <c r="AI98" s="199"/>
      <c r="AJ98" s="199"/>
      <c r="AK98" s="199"/>
      <c r="AL98" s="199"/>
      <c r="AM98" s="199"/>
      <c r="AN98" s="198">
        <f t="shared" si="0"/>
        <v>0</v>
      </c>
      <c r="AO98" s="199"/>
      <c r="AP98" s="199"/>
      <c r="AQ98" s="77" t="s">
        <v>80</v>
      </c>
      <c r="AR98" s="74"/>
      <c r="AS98" s="78">
        <v>0</v>
      </c>
      <c r="AT98" s="79">
        <f t="shared" si="1"/>
        <v>0</v>
      </c>
      <c r="AU98" s="80">
        <f>'04 - Bezpečnostní přeliv'!P121</f>
        <v>0</v>
      </c>
      <c r="AV98" s="79">
        <f>'04 - Bezpečnostní přeliv'!J33</f>
        <v>0</v>
      </c>
      <c r="AW98" s="79">
        <f>'04 - Bezpečnostní přeliv'!J34</f>
        <v>0</v>
      </c>
      <c r="AX98" s="79">
        <f>'04 - Bezpečnostní přeliv'!J35</f>
        <v>0</v>
      </c>
      <c r="AY98" s="79">
        <f>'04 - Bezpečnostní přeliv'!J36</f>
        <v>0</v>
      </c>
      <c r="AZ98" s="79">
        <f>'04 - Bezpečnostní přeliv'!F33</f>
        <v>0</v>
      </c>
      <c r="BA98" s="79">
        <f>'04 - Bezpečnostní přeliv'!F34</f>
        <v>0</v>
      </c>
      <c r="BB98" s="79">
        <f>'04 - Bezpečnostní přeliv'!F35</f>
        <v>0</v>
      </c>
      <c r="BC98" s="79">
        <f>'04 - Bezpečnostní přeliv'!F36</f>
        <v>0</v>
      </c>
      <c r="BD98" s="81">
        <f>'04 - Bezpečnostní přeliv'!F37</f>
        <v>0</v>
      </c>
      <c r="BT98" s="82" t="s">
        <v>81</v>
      </c>
      <c r="BV98" s="82" t="s">
        <v>75</v>
      </c>
      <c r="BW98" s="82" t="s">
        <v>92</v>
      </c>
      <c r="BX98" s="82" t="s">
        <v>5</v>
      </c>
      <c r="CL98" s="82" t="s">
        <v>1</v>
      </c>
      <c r="CM98" s="82" t="s">
        <v>83</v>
      </c>
    </row>
    <row r="99" spans="1:91" s="6" customFormat="1" ht="16.5" customHeight="1">
      <c r="A99" s="73" t="s">
        <v>77</v>
      </c>
      <c r="B99" s="74"/>
      <c r="C99" s="75"/>
      <c r="D99" s="197" t="s">
        <v>93</v>
      </c>
      <c r="E99" s="197"/>
      <c r="F99" s="197"/>
      <c r="G99" s="197"/>
      <c r="H99" s="197"/>
      <c r="I99" s="76"/>
      <c r="J99" s="197" t="s">
        <v>94</v>
      </c>
      <c r="K99" s="197"/>
      <c r="L99" s="197"/>
      <c r="M99" s="197"/>
      <c r="N99" s="197"/>
      <c r="O99" s="197"/>
      <c r="P99" s="197"/>
      <c r="Q99" s="197"/>
      <c r="R99" s="197"/>
      <c r="S99" s="197"/>
      <c r="T99" s="197"/>
      <c r="U99" s="197"/>
      <c r="V99" s="197"/>
      <c r="W99" s="197"/>
      <c r="X99" s="197"/>
      <c r="Y99" s="197"/>
      <c r="Z99" s="197"/>
      <c r="AA99" s="197"/>
      <c r="AB99" s="197"/>
      <c r="AC99" s="197"/>
      <c r="AD99" s="197"/>
      <c r="AE99" s="197"/>
      <c r="AF99" s="197"/>
      <c r="AG99" s="198">
        <f>'VN - Vedlejší náklady'!J30</f>
        <v>0</v>
      </c>
      <c r="AH99" s="199"/>
      <c r="AI99" s="199"/>
      <c r="AJ99" s="199"/>
      <c r="AK99" s="199"/>
      <c r="AL99" s="199"/>
      <c r="AM99" s="199"/>
      <c r="AN99" s="198">
        <f t="shared" si="0"/>
        <v>0</v>
      </c>
      <c r="AO99" s="199"/>
      <c r="AP99" s="199"/>
      <c r="AQ99" s="77" t="s">
        <v>80</v>
      </c>
      <c r="AR99" s="74"/>
      <c r="AS99" s="83">
        <v>0</v>
      </c>
      <c r="AT99" s="84">
        <f t="shared" si="1"/>
        <v>0</v>
      </c>
      <c r="AU99" s="85">
        <f>'VN - Vedlejší náklady'!P119</f>
        <v>0</v>
      </c>
      <c r="AV99" s="84">
        <f>'VN - Vedlejší náklady'!J33</f>
        <v>0</v>
      </c>
      <c r="AW99" s="84">
        <f>'VN - Vedlejší náklady'!J34</f>
        <v>0</v>
      </c>
      <c r="AX99" s="84">
        <f>'VN - Vedlejší náklady'!J35</f>
        <v>0</v>
      </c>
      <c r="AY99" s="84">
        <f>'VN - Vedlejší náklady'!J36</f>
        <v>0</v>
      </c>
      <c r="AZ99" s="84">
        <f>'VN - Vedlejší náklady'!F33</f>
        <v>0</v>
      </c>
      <c r="BA99" s="84">
        <f>'VN - Vedlejší náklady'!F34</f>
        <v>0</v>
      </c>
      <c r="BB99" s="84">
        <f>'VN - Vedlejší náklady'!F35</f>
        <v>0</v>
      </c>
      <c r="BC99" s="84">
        <f>'VN - Vedlejší náklady'!F36</f>
        <v>0</v>
      </c>
      <c r="BD99" s="86">
        <f>'VN - Vedlejší náklady'!F37</f>
        <v>0</v>
      </c>
      <c r="BT99" s="82" t="s">
        <v>81</v>
      </c>
      <c r="BV99" s="82" t="s">
        <v>75</v>
      </c>
      <c r="BW99" s="82" t="s">
        <v>95</v>
      </c>
      <c r="BX99" s="82" t="s">
        <v>5</v>
      </c>
      <c r="CL99" s="82" t="s">
        <v>1</v>
      </c>
      <c r="CM99" s="82" t="s">
        <v>83</v>
      </c>
    </row>
    <row r="100" spans="1:91" s="1" customFormat="1" ht="30" customHeight="1">
      <c r="B100" s="31"/>
      <c r="AR100" s="31"/>
    </row>
    <row r="101" spans="1:91" s="1" customFormat="1" ht="6.9" customHeight="1">
      <c r="B101" s="43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31"/>
    </row>
  </sheetData>
  <sheetProtection algorithmName="SHA-512" hashValue="SpEhZyBT5iE1jM3exLcIkjGqGg7TwmzeO9R6XvHNZOG82C1HftTEHakdf8y+Iau8ihQF2fZAg6+BFbU8NBoPhQ==" saltValue="7MK9MO/ykjRhdG6XUM2+2RpOs9COlOps8Xp2W/QYc9h99l/IXpffx1ojuJjuOj32KJirwfH6jimlmAmKu9V2Hw==" spinCount="100000" sheet="1" objects="1" scenarios="1" formatColumns="0" formatRows="0"/>
  <mergeCells count="58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AG94:AM94"/>
    <mergeCell ref="AN94:AP94"/>
    <mergeCell ref="L85:AJ85"/>
    <mergeCell ref="AM87:AN87"/>
    <mergeCell ref="AM89:AP89"/>
    <mergeCell ref="AS89:AT91"/>
    <mergeCell ref="AM90:AP90"/>
  </mergeCells>
  <hyperlinks>
    <hyperlink ref="A95" location="'01 - Úpravy v zátopě'!C2" display="/" xr:uid="{00000000-0004-0000-0000-000000000000}"/>
    <hyperlink ref="A96" location="'02 - Zemní hráz'!C2" display="/" xr:uid="{00000000-0004-0000-0000-000001000000}"/>
    <hyperlink ref="A97" location="'03 - Výpustné zařízení'!C2" display="/" xr:uid="{00000000-0004-0000-0000-000002000000}"/>
    <hyperlink ref="A98" location="'04 - Bezpečnostní přeliv'!C2" display="/" xr:uid="{00000000-0004-0000-0000-000003000000}"/>
    <hyperlink ref="A99" location="'VN - Vedlejší náklady'!C2" display="/" xr:uid="{00000000-0004-0000-0000-000004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55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AT2" s="16" t="s">
        <v>82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83</v>
      </c>
    </row>
    <row r="4" spans="2:46" ht="24.9" customHeight="1">
      <c r="B4" s="19"/>
      <c r="D4" s="20" t="s">
        <v>96</v>
      </c>
      <c r="L4" s="19"/>
      <c r="M4" s="87" t="s">
        <v>10</v>
      </c>
      <c r="AT4" s="16" t="s">
        <v>4</v>
      </c>
    </row>
    <row r="5" spans="2:46" ht="6.9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21" t="str">
        <f>'Rekapitulace stavby'!K6</f>
        <v>Obnova rybníku na parc. č. 1123/1 v k.ú. Řečice</v>
      </c>
      <c r="F7" s="222"/>
      <c r="G7" s="222"/>
      <c r="H7" s="222"/>
      <c r="L7" s="19"/>
    </row>
    <row r="8" spans="2:46" s="1" customFormat="1" ht="12" customHeight="1">
      <c r="B8" s="31"/>
      <c r="D8" s="26" t="s">
        <v>97</v>
      </c>
      <c r="L8" s="31"/>
    </row>
    <row r="9" spans="2:46" s="1" customFormat="1" ht="16.5" customHeight="1">
      <c r="B9" s="31"/>
      <c r="E9" s="183" t="s">
        <v>98</v>
      </c>
      <c r="F9" s="223"/>
      <c r="G9" s="223"/>
      <c r="H9" s="223"/>
      <c r="L9" s="31"/>
    </row>
    <row r="10" spans="2:46" s="1" customFormat="1" ht="10.199999999999999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25. 6. 2025</v>
      </c>
      <c r="L12" s="31"/>
    </row>
    <row r="13" spans="2:46" s="1" customFormat="1" ht="10.8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26" t="s">
        <v>26</v>
      </c>
      <c r="J15" s="24" t="str">
        <f>IF('Rekapitulace stavby'!AN11="","",'Rekapitulace stavby'!AN11)</f>
        <v/>
      </c>
      <c r="L15" s="31"/>
    </row>
    <row r="16" spans="2:46" s="1" customFormat="1" ht="6.9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24" t="str">
        <f>'Rekapitulace stavby'!E14</f>
        <v>Vyplň údaj</v>
      </c>
      <c r="F18" s="205"/>
      <c r="G18" s="205"/>
      <c r="H18" s="205"/>
      <c r="I18" s="26" t="s">
        <v>26</v>
      </c>
      <c r="J18" s="27" t="str">
        <f>'Rekapitulace stavby'!AN14</f>
        <v>Vyplň údaj</v>
      </c>
      <c r="L18" s="31"/>
    </row>
    <row r="19" spans="2:12" s="1" customFormat="1" ht="6.9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 xml:space="preserve"> </v>
      </c>
      <c r="I21" s="26" t="s">
        <v>26</v>
      </c>
      <c r="J21" s="24" t="str">
        <f>IF('Rekapitulace stavby'!AN17="","",'Rekapitulace stavby'!AN17)</f>
        <v/>
      </c>
      <c r="L21" s="31"/>
    </row>
    <row r="22" spans="2:12" s="1" customFormat="1" ht="6.9" customHeight="1">
      <c r="B22" s="31"/>
      <c r="L22" s="31"/>
    </row>
    <row r="23" spans="2:12" s="1" customFormat="1" ht="12" customHeight="1">
      <c r="B23" s="31"/>
      <c r="D23" s="26" t="s">
        <v>31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26</v>
      </c>
      <c r="J24" s="24" t="str">
        <f>IF('Rekapitulace stavby'!AN20="","",'Rekapitulace stavby'!AN20)</f>
        <v/>
      </c>
      <c r="L24" s="31"/>
    </row>
    <row r="25" spans="2:12" s="1" customFormat="1" ht="6.9" customHeight="1">
      <c r="B25" s="31"/>
      <c r="L25" s="31"/>
    </row>
    <row r="26" spans="2:12" s="1" customFormat="1" ht="12" customHeight="1">
      <c r="B26" s="31"/>
      <c r="D26" s="26" t="s">
        <v>32</v>
      </c>
      <c r="L26" s="31"/>
    </row>
    <row r="27" spans="2:12" s="7" customFormat="1" ht="16.5" customHeight="1">
      <c r="B27" s="88"/>
      <c r="E27" s="210" t="s">
        <v>1</v>
      </c>
      <c r="F27" s="210"/>
      <c r="G27" s="210"/>
      <c r="H27" s="210"/>
      <c r="L27" s="88"/>
    </row>
    <row r="28" spans="2:12" s="1" customFormat="1" ht="6.9" customHeight="1">
      <c r="B28" s="31"/>
      <c r="L28" s="31"/>
    </row>
    <row r="29" spans="2:12" s="1" customFormat="1" ht="6.9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33</v>
      </c>
      <c r="J30" s="65">
        <f>ROUND(J120, 2)</f>
        <v>0</v>
      </c>
      <c r="L30" s="31"/>
    </row>
    <row r="31" spans="2:12" s="1" customFormat="1" ht="6.9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" customHeight="1">
      <c r="B32" s="31"/>
      <c r="F32" s="34" t="s">
        <v>35</v>
      </c>
      <c r="I32" s="34" t="s">
        <v>34</v>
      </c>
      <c r="J32" s="34" t="s">
        <v>36</v>
      </c>
      <c r="L32" s="31"/>
    </row>
    <row r="33" spans="2:12" s="1" customFormat="1" ht="14.4" customHeight="1">
      <c r="B33" s="31"/>
      <c r="D33" s="54" t="s">
        <v>37</v>
      </c>
      <c r="E33" s="26" t="s">
        <v>38</v>
      </c>
      <c r="F33" s="90">
        <f>ROUND((SUM(BE120:BE154)),  2)</f>
        <v>0</v>
      </c>
      <c r="I33" s="91">
        <v>0.21</v>
      </c>
      <c r="J33" s="90">
        <f>ROUND(((SUM(BE120:BE154))*I33),  2)</f>
        <v>0</v>
      </c>
      <c r="L33" s="31"/>
    </row>
    <row r="34" spans="2:12" s="1" customFormat="1" ht="14.4" customHeight="1">
      <c r="B34" s="31"/>
      <c r="E34" s="26" t="s">
        <v>39</v>
      </c>
      <c r="F34" s="90">
        <f>ROUND((SUM(BF120:BF154)),  2)</f>
        <v>0</v>
      </c>
      <c r="I34" s="91">
        <v>0.12</v>
      </c>
      <c r="J34" s="90">
        <f>ROUND(((SUM(BF120:BF154))*I34),  2)</f>
        <v>0</v>
      </c>
      <c r="L34" s="31"/>
    </row>
    <row r="35" spans="2:12" s="1" customFormat="1" ht="14.4" hidden="1" customHeight="1">
      <c r="B35" s="31"/>
      <c r="E35" s="26" t="s">
        <v>40</v>
      </c>
      <c r="F35" s="90">
        <f>ROUND((SUM(BG120:BG154)),  2)</f>
        <v>0</v>
      </c>
      <c r="I35" s="91">
        <v>0.21</v>
      </c>
      <c r="J35" s="90">
        <f>0</f>
        <v>0</v>
      </c>
      <c r="L35" s="31"/>
    </row>
    <row r="36" spans="2:12" s="1" customFormat="1" ht="14.4" hidden="1" customHeight="1">
      <c r="B36" s="31"/>
      <c r="E36" s="26" t="s">
        <v>41</v>
      </c>
      <c r="F36" s="90">
        <f>ROUND((SUM(BH120:BH154)),  2)</f>
        <v>0</v>
      </c>
      <c r="I36" s="91">
        <v>0.12</v>
      </c>
      <c r="J36" s="90">
        <f>0</f>
        <v>0</v>
      </c>
      <c r="L36" s="31"/>
    </row>
    <row r="37" spans="2:12" s="1" customFormat="1" ht="14.4" hidden="1" customHeight="1">
      <c r="B37" s="31"/>
      <c r="E37" s="26" t="s">
        <v>42</v>
      </c>
      <c r="F37" s="90">
        <f>ROUND((SUM(BI120:BI154)),  2)</f>
        <v>0</v>
      </c>
      <c r="I37" s="91">
        <v>0</v>
      </c>
      <c r="J37" s="90">
        <f>0</f>
        <v>0</v>
      </c>
      <c r="L37" s="31"/>
    </row>
    <row r="38" spans="2:12" s="1" customFormat="1" ht="6.9" customHeight="1">
      <c r="B38" s="31"/>
      <c r="L38" s="31"/>
    </row>
    <row r="39" spans="2:12" s="1" customFormat="1" ht="25.35" customHeight="1">
      <c r="B39" s="31"/>
      <c r="C39" s="92"/>
      <c r="D39" s="93" t="s">
        <v>43</v>
      </c>
      <c r="E39" s="56"/>
      <c r="F39" s="56"/>
      <c r="G39" s="94" t="s">
        <v>44</v>
      </c>
      <c r="H39" s="95" t="s">
        <v>45</v>
      </c>
      <c r="I39" s="56"/>
      <c r="J39" s="96">
        <f>SUM(J30:J37)</f>
        <v>0</v>
      </c>
      <c r="K39" s="97"/>
      <c r="L39" s="31"/>
    </row>
    <row r="40" spans="2:12" s="1" customFormat="1" ht="14.4" customHeight="1">
      <c r="B40" s="31"/>
      <c r="L40" s="31"/>
    </row>
    <row r="41" spans="2:12" ht="14.4" customHeight="1">
      <c r="B41" s="19"/>
      <c r="L41" s="19"/>
    </row>
    <row r="42" spans="2:12" ht="14.4" customHeight="1">
      <c r="B42" s="19"/>
      <c r="L42" s="19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1"/>
    </row>
    <row r="51" spans="2:12" ht="10.199999999999999">
      <c r="B51" s="19"/>
      <c r="L51" s="19"/>
    </row>
    <row r="52" spans="2:12" ht="10.199999999999999">
      <c r="B52" s="19"/>
      <c r="L52" s="19"/>
    </row>
    <row r="53" spans="2:12" ht="10.199999999999999">
      <c r="B53" s="19"/>
      <c r="L53" s="19"/>
    </row>
    <row r="54" spans="2:12" ht="10.199999999999999">
      <c r="B54" s="19"/>
      <c r="L54" s="19"/>
    </row>
    <row r="55" spans="2:12" ht="10.199999999999999">
      <c r="B55" s="19"/>
      <c r="L55" s="19"/>
    </row>
    <row r="56" spans="2:12" ht="10.199999999999999">
      <c r="B56" s="19"/>
      <c r="L56" s="19"/>
    </row>
    <row r="57" spans="2:12" ht="10.199999999999999">
      <c r="B57" s="19"/>
      <c r="L57" s="19"/>
    </row>
    <row r="58" spans="2:12" ht="10.199999999999999">
      <c r="B58" s="19"/>
      <c r="L58" s="19"/>
    </row>
    <row r="59" spans="2:12" ht="10.199999999999999">
      <c r="B59" s="19"/>
      <c r="L59" s="19"/>
    </row>
    <row r="60" spans="2:12" ht="10.199999999999999">
      <c r="B60" s="19"/>
      <c r="L60" s="19"/>
    </row>
    <row r="61" spans="2:12" s="1" customFormat="1" ht="13.2">
      <c r="B61" s="31"/>
      <c r="D61" s="42" t="s">
        <v>48</v>
      </c>
      <c r="E61" s="33"/>
      <c r="F61" s="98" t="s">
        <v>49</v>
      </c>
      <c r="G61" s="42" t="s">
        <v>48</v>
      </c>
      <c r="H61" s="33"/>
      <c r="I61" s="33"/>
      <c r="J61" s="99" t="s">
        <v>49</v>
      </c>
      <c r="K61" s="33"/>
      <c r="L61" s="31"/>
    </row>
    <row r="62" spans="2:12" ht="10.199999999999999">
      <c r="B62" s="19"/>
      <c r="L62" s="19"/>
    </row>
    <row r="63" spans="2:12" ht="10.199999999999999">
      <c r="B63" s="19"/>
      <c r="L63" s="19"/>
    </row>
    <row r="64" spans="2:12" ht="10.199999999999999">
      <c r="B64" s="19"/>
      <c r="L64" s="19"/>
    </row>
    <row r="65" spans="2:12" s="1" customFormat="1" ht="13.2">
      <c r="B65" s="31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31"/>
    </row>
    <row r="66" spans="2:12" ht="10.199999999999999">
      <c r="B66" s="19"/>
      <c r="L66" s="19"/>
    </row>
    <row r="67" spans="2:12" ht="10.199999999999999">
      <c r="B67" s="19"/>
      <c r="L67" s="19"/>
    </row>
    <row r="68" spans="2:12" ht="10.199999999999999">
      <c r="B68" s="19"/>
      <c r="L68" s="19"/>
    </row>
    <row r="69" spans="2:12" ht="10.199999999999999">
      <c r="B69" s="19"/>
      <c r="L69" s="19"/>
    </row>
    <row r="70" spans="2:12" ht="10.199999999999999">
      <c r="B70" s="19"/>
      <c r="L70" s="19"/>
    </row>
    <row r="71" spans="2:12" ht="10.199999999999999">
      <c r="B71" s="19"/>
      <c r="L71" s="19"/>
    </row>
    <row r="72" spans="2:12" ht="10.199999999999999">
      <c r="B72" s="19"/>
      <c r="L72" s="19"/>
    </row>
    <row r="73" spans="2:12" ht="10.199999999999999">
      <c r="B73" s="19"/>
      <c r="L73" s="19"/>
    </row>
    <row r="74" spans="2:12" ht="10.199999999999999">
      <c r="B74" s="19"/>
      <c r="L74" s="19"/>
    </row>
    <row r="75" spans="2:12" ht="10.199999999999999">
      <c r="B75" s="19"/>
      <c r="L75" s="19"/>
    </row>
    <row r="76" spans="2:12" s="1" customFormat="1" ht="13.2">
      <c r="B76" s="31"/>
      <c r="D76" s="42" t="s">
        <v>48</v>
      </c>
      <c r="E76" s="33"/>
      <c r="F76" s="98" t="s">
        <v>49</v>
      </c>
      <c r="G76" s="42" t="s">
        <v>48</v>
      </c>
      <c r="H76" s="33"/>
      <c r="I76" s="33"/>
      <c r="J76" s="99" t="s">
        <v>49</v>
      </c>
      <c r="K76" s="33"/>
      <c r="L76" s="31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" customHeight="1">
      <c r="B82" s="31"/>
      <c r="C82" s="20" t="s">
        <v>99</v>
      </c>
      <c r="L82" s="31"/>
    </row>
    <row r="83" spans="2:47" s="1" customFormat="1" ht="6.9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21" t="str">
        <f>E7</f>
        <v>Obnova rybníku na parc. č. 1123/1 v k.ú. Řečice</v>
      </c>
      <c r="F85" s="222"/>
      <c r="G85" s="222"/>
      <c r="H85" s="222"/>
      <c r="L85" s="31"/>
    </row>
    <row r="86" spans="2:47" s="1" customFormat="1" ht="12" customHeight="1">
      <c r="B86" s="31"/>
      <c r="C86" s="26" t="s">
        <v>97</v>
      </c>
      <c r="L86" s="31"/>
    </row>
    <row r="87" spans="2:47" s="1" customFormat="1" ht="16.5" customHeight="1">
      <c r="B87" s="31"/>
      <c r="E87" s="183" t="str">
        <f>E9</f>
        <v>01 - Úpravy v zátopě</v>
      </c>
      <c r="F87" s="223"/>
      <c r="G87" s="223"/>
      <c r="H87" s="223"/>
      <c r="L87" s="31"/>
    </row>
    <row r="88" spans="2:47" s="1" customFormat="1" ht="6.9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 t="str">
        <f>IF(J12="","",J12)</f>
        <v>25. 6. 2025</v>
      </c>
      <c r="L89" s="31"/>
    </row>
    <row r="90" spans="2:47" s="1" customFormat="1" ht="6.9" customHeight="1">
      <c r="B90" s="31"/>
      <c r="L90" s="31"/>
    </row>
    <row r="91" spans="2:47" s="1" customFormat="1" ht="15.15" customHeight="1">
      <c r="B91" s="31"/>
      <c r="C91" s="26" t="s">
        <v>24</v>
      </c>
      <c r="F91" s="24" t="str">
        <f>E15</f>
        <v xml:space="preserve"> </v>
      </c>
      <c r="I91" s="26" t="s">
        <v>29</v>
      </c>
      <c r="J91" s="29" t="str">
        <f>E21</f>
        <v xml:space="preserve"> </v>
      </c>
      <c r="L91" s="31"/>
    </row>
    <row r="92" spans="2:47" s="1" customFormat="1" ht="15.15" customHeight="1">
      <c r="B92" s="31"/>
      <c r="C92" s="26" t="s">
        <v>27</v>
      </c>
      <c r="F92" s="24" t="str">
        <f>IF(E18="","",E18)</f>
        <v>Vyplň údaj</v>
      </c>
      <c r="I92" s="26" t="s">
        <v>31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100</v>
      </c>
      <c r="D94" s="92"/>
      <c r="E94" s="92"/>
      <c r="F94" s="92"/>
      <c r="G94" s="92"/>
      <c r="H94" s="92"/>
      <c r="I94" s="92"/>
      <c r="J94" s="101" t="s">
        <v>101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8" customHeight="1">
      <c r="B96" s="31"/>
      <c r="C96" s="102" t="s">
        <v>102</v>
      </c>
      <c r="J96" s="65">
        <f>J120</f>
        <v>0</v>
      </c>
      <c r="L96" s="31"/>
      <c r="AU96" s="16" t="s">
        <v>103</v>
      </c>
    </row>
    <row r="97" spans="2:12" s="8" customFormat="1" ht="24.9" customHeight="1">
      <c r="B97" s="103"/>
      <c r="D97" s="104" t="s">
        <v>104</v>
      </c>
      <c r="E97" s="105"/>
      <c r="F97" s="105"/>
      <c r="G97" s="105"/>
      <c r="H97" s="105"/>
      <c r="I97" s="105"/>
      <c r="J97" s="106">
        <f>J121</f>
        <v>0</v>
      </c>
      <c r="L97" s="103"/>
    </row>
    <row r="98" spans="2:12" s="9" customFormat="1" ht="19.95" customHeight="1">
      <c r="B98" s="107"/>
      <c r="D98" s="108" t="s">
        <v>105</v>
      </c>
      <c r="E98" s="109"/>
      <c r="F98" s="109"/>
      <c r="G98" s="109"/>
      <c r="H98" s="109"/>
      <c r="I98" s="109"/>
      <c r="J98" s="110">
        <f>J122</f>
        <v>0</v>
      </c>
      <c r="L98" s="107"/>
    </row>
    <row r="99" spans="2:12" s="9" customFormat="1" ht="19.95" customHeight="1">
      <c r="B99" s="107"/>
      <c r="D99" s="108" t="s">
        <v>106</v>
      </c>
      <c r="E99" s="109"/>
      <c r="F99" s="109"/>
      <c r="G99" s="109"/>
      <c r="H99" s="109"/>
      <c r="I99" s="109"/>
      <c r="J99" s="110">
        <f>J150</f>
        <v>0</v>
      </c>
      <c r="L99" s="107"/>
    </row>
    <row r="100" spans="2:12" s="9" customFormat="1" ht="19.95" customHeight="1">
      <c r="B100" s="107"/>
      <c r="D100" s="108" t="s">
        <v>107</v>
      </c>
      <c r="E100" s="109"/>
      <c r="F100" s="109"/>
      <c r="G100" s="109"/>
      <c r="H100" s="109"/>
      <c r="I100" s="109"/>
      <c r="J100" s="110">
        <f>J153</f>
        <v>0</v>
      </c>
      <c r="L100" s="107"/>
    </row>
    <row r="101" spans="2:12" s="1" customFormat="1" ht="21.75" customHeight="1">
      <c r="B101" s="31"/>
      <c r="L101" s="31"/>
    </row>
    <row r="102" spans="2:12" s="1" customFormat="1" ht="6.9" customHeight="1"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31"/>
    </row>
    <row r="106" spans="2:12" s="1" customFormat="1" ht="6.9" customHeight="1">
      <c r="B106" s="45"/>
      <c r="C106" s="46"/>
      <c r="D106" s="46"/>
      <c r="E106" s="46"/>
      <c r="F106" s="46"/>
      <c r="G106" s="46"/>
      <c r="H106" s="46"/>
      <c r="I106" s="46"/>
      <c r="J106" s="46"/>
      <c r="K106" s="46"/>
      <c r="L106" s="31"/>
    </row>
    <row r="107" spans="2:12" s="1" customFormat="1" ht="24.9" customHeight="1">
      <c r="B107" s="31"/>
      <c r="C107" s="20" t="s">
        <v>108</v>
      </c>
      <c r="L107" s="31"/>
    </row>
    <row r="108" spans="2:12" s="1" customFormat="1" ht="6.9" customHeight="1">
      <c r="B108" s="31"/>
      <c r="L108" s="31"/>
    </row>
    <row r="109" spans="2:12" s="1" customFormat="1" ht="12" customHeight="1">
      <c r="B109" s="31"/>
      <c r="C109" s="26" t="s">
        <v>16</v>
      </c>
      <c r="L109" s="31"/>
    </row>
    <row r="110" spans="2:12" s="1" customFormat="1" ht="16.5" customHeight="1">
      <c r="B110" s="31"/>
      <c r="E110" s="221" t="str">
        <f>E7</f>
        <v>Obnova rybníku na parc. č. 1123/1 v k.ú. Řečice</v>
      </c>
      <c r="F110" s="222"/>
      <c r="G110" s="222"/>
      <c r="H110" s="222"/>
      <c r="L110" s="31"/>
    </row>
    <row r="111" spans="2:12" s="1" customFormat="1" ht="12" customHeight="1">
      <c r="B111" s="31"/>
      <c r="C111" s="26" t="s">
        <v>97</v>
      </c>
      <c r="L111" s="31"/>
    </row>
    <row r="112" spans="2:12" s="1" customFormat="1" ht="16.5" customHeight="1">
      <c r="B112" s="31"/>
      <c r="E112" s="183" t="str">
        <f>E9</f>
        <v>01 - Úpravy v zátopě</v>
      </c>
      <c r="F112" s="223"/>
      <c r="G112" s="223"/>
      <c r="H112" s="223"/>
      <c r="L112" s="31"/>
    </row>
    <row r="113" spans="2:65" s="1" customFormat="1" ht="6.9" customHeight="1">
      <c r="B113" s="31"/>
      <c r="L113" s="31"/>
    </row>
    <row r="114" spans="2:65" s="1" customFormat="1" ht="12" customHeight="1">
      <c r="B114" s="31"/>
      <c r="C114" s="26" t="s">
        <v>20</v>
      </c>
      <c r="F114" s="24" t="str">
        <f>F12</f>
        <v xml:space="preserve"> </v>
      </c>
      <c r="I114" s="26" t="s">
        <v>22</v>
      </c>
      <c r="J114" s="51" t="str">
        <f>IF(J12="","",J12)</f>
        <v>25. 6. 2025</v>
      </c>
      <c r="L114" s="31"/>
    </row>
    <row r="115" spans="2:65" s="1" customFormat="1" ht="6.9" customHeight="1">
      <c r="B115" s="31"/>
      <c r="L115" s="31"/>
    </row>
    <row r="116" spans="2:65" s="1" customFormat="1" ht="15.15" customHeight="1">
      <c r="B116" s="31"/>
      <c r="C116" s="26" t="s">
        <v>24</v>
      </c>
      <c r="F116" s="24" t="str">
        <f>E15</f>
        <v xml:space="preserve"> </v>
      </c>
      <c r="I116" s="26" t="s">
        <v>29</v>
      </c>
      <c r="J116" s="29" t="str">
        <f>E21</f>
        <v xml:space="preserve"> </v>
      </c>
      <c r="L116" s="31"/>
    </row>
    <row r="117" spans="2:65" s="1" customFormat="1" ht="15.15" customHeight="1">
      <c r="B117" s="31"/>
      <c r="C117" s="26" t="s">
        <v>27</v>
      </c>
      <c r="F117" s="24" t="str">
        <f>IF(E18="","",E18)</f>
        <v>Vyplň údaj</v>
      </c>
      <c r="I117" s="26" t="s">
        <v>31</v>
      </c>
      <c r="J117" s="29" t="str">
        <f>E24</f>
        <v xml:space="preserve"> </v>
      </c>
      <c r="L117" s="31"/>
    </row>
    <row r="118" spans="2:65" s="1" customFormat="1" ht="10.35" customHeight="1">
      <c r="B118" s="31"/>
      <c r="L118" s="31"/>
    </row>
    <row r="119" spans="2:65" s="10" customFormat="1" ht="29.25" customHeight="1">
      <c r="B119" s="111"/>
      <c r="C119" s="112" t="s">
        <v>109</v>
      </c>
      <c r="D119" s="113" t="s">
        <v>58</v>
      </c>
      <c r="E119" s="113" t="s">
        <v>54</v>
      </c>
      <c r="F119" s="113" t="s">
        <v>55</v>
      </c>
      <c r="G119" s="113" t="s">
        <v>110</v>
      </c>
      <c r="H119" s="113" t="s">
        <v>111</v>
      </c>
      <c r="I119" s="113" t="s">
        <v>112</v>
      </c>
      <c r="J119" s="114" t="s">
        <v>101</v>
      </c>
      <c r="K119" s="115" t="s">
        <v>113</v>
      </c>
      <c r="L119" s="111"/>
      <c r="M119" s="58" t="s">
        <v>1</v>
      </c>
      <c r="N119" s="59" t="s">
        <v>37</v>
      </c>
      <c r="O119" s="59" t="s">
        <v>114</v>
      </c>
      <c r="P119" s="59" t="s">
        <v>115</v>
      </c>
      <c r="Q119" s="59" t="s">
        <v>116</v>
      </c>
      <c r="R119" s="59" t="s">
        <v>117</v>
      </c>
      <c r="S119" s="59" t="s">
        <v>118</v>
      </c>
      <c r="T119" s="60" t="s">
        <v>119</v>
      </c>
    </row>
    <row r="120" spans="2:65" s="1" customFormat="1" ht="22.8" customHeight="1">
      <c r="B120" s="31"/>
      <c r="C120" s="63" t="s">
        <v>120</v>
      </c>
      <c r="J120" s="116">
        <f>BK120</f>
        <v>0</v>
      </c>
      <c r="L120" s="31"/>
      <c r="M120" s="61"/>
      <c r="N120" s="52"/>
      <c r="O120" s="52"/>
      <c r="P120" s="117">
        <f>P121</f>
        <v>0</v>
      </c>
      <c r="Q120" s="52"/>
      <c r="R120" s="117">
        <f>R121</f>
        <v>72.115919999999988</v>
      </c>
      <c r="S120" s="52"/>
      <c r="T120" s="118">
        <f>T121</f>
        <v>0</v>
      </c>
      <c r="AT120" s="16" t="s">
        <v>72</v>
      </c>
      <c r="AU120" s="16" t="s">
        <v>103</v>
      </c>
      <c r="BK120" s="119">
        <f>BK121</f>
        <v>0</v>
      </c>
    </row>
    <row r="121" spans="2:65" s="11" customFormat="1" ht="25.95" customHeight="1">
      <c r="B121" s="120"/>
      <c r="D121" s="121" t="s">
        <v>72</v>
      </c>
      <c r="E121" s="122" t="s">
        <v>121</v>
      </c>
      <c r="F121" s="122" t="s">
        <v>122</v>
      </c>
      <c r="I121" s="123"/>
      <c r="J121" s="124">
        <f>BK121</f>
        <v>0</v>
      </c>
      <c r="L121" s="120"/>
      <c r="M121" s="125"/>
      <c r="P121" s="126">
        <f>P122+P150+P153</f>
        <v>0</v>
      </c>
      <c r="R121" s="126">
        <f>R122+R150+R153</f>
        <v>72.115919999999988</v>
      </c>
      <c r="T121" s="127">
        <f>T122+T150+T153</f>
        <v>0</v>
      </c>
      <c r="AR121" s="121" t="s">
        <v>81</v>
      </c>
      <c r="AT121" s="128" t="s">
        <v>72</v>
      </c>
      <c r="AU121" s="128" t="s">
        <v>73</v>
      </c>
      <c r="AY121" s="121" t="s">
        <v>123</v>
      </c>
      <c r="BK121" s="129">
        <f>BK122+BK150+BK153</f>
        <v>0</v>
      </c>
    </row>
    <row r="122" spans="2:65" s="11" customFormat="1" ht="22.8" customHeight="1">
      <c r="B122" s="120"/>
      <c r="D122" s="121" t="s">
        <v>72</v>
      </c>
      <c r="E122" s="130" t="s">
        <v>81</v>
      </c>
      <c r="F122" s="130" t="s">
        <v>124</v>
      </c>
      <c r="I122" s="123"/>
      <c r="J122" s="131">
        <f>BK122</f>
        <v>0</v>
      </c>
      <c r="L122" s="120"/>
      <c r="M122" s="125"/>
      <c r="P122" s="126">
        <f>SUM(P123:P149)</f>
        <v>0</v>
      </c>
      <c r="R122" s="126">
        <f>SUM(R123:R149)</f>
        <v>0</v>
      </c>
      <c r="T122" s="127">
        <f>SUM(T123:T149)</f>
        <v>0</v>
      </c>
      <c r="AR122" s="121" t="s">
        <v>81</v>
      </c>
      <c r="AT122" s="128" t="s">
        <v>72</v>
      </c>
      <c r="AU122" s="128" t="s">
        <v>81</v>
      </c>
      <c r="AY122" s="121" t="s">
        <v>123</v>
      </c>
      <c r="BK122" s="129">
        <f>SUM(BK123:BK149)</f>
        <v>0</v>
      </c>
    </row>
    <row r="123" spans="2:65" s="1" customFormat="1" ht="33" customHeight="1">
      <c r="B123" s="31"/>
      <c r="C123" s="132" t="s">
        <v>81</v>
      </c>
      <c r="D123" s="132" t="s">
        <v>125</v>
      </c>
      <c r="E123" s="133" t="s">
        <v>126</v>
      </c>
      <c r="F123" s="134" t="s">
        <v>127</v>
      </c>
      <c r="G123" s="135" t="s">
        <v>128</v>
      </c>
      <c r="H123" s="136">
        <v>550</v>
      </c>
      <c r="I123" s="137"/>
      <c r="J123" s="138">
        <f>ROUND(I123*H123,2)</f>
        <v>0</v>
      </c>
      <c r="K123" s="139"/>
      <c r="L123" s="31"/>
      <c r="M123" s="140" t="s">
        <v>1</v>
      </c>
      <c r="N123" s="141" t="s">
        <v>38</v>
      </c>
      <c r="P123" s="142">
        <f>O123*H123</f>
        <v>0</v>
      </c>
      <c r="Q123" s="142">
        <v>0</v>
      </c>
      <c r="R123" s="142">
        <f>Q123*H123</f>
        <v>0</v>
      </c>
      <c r="S123" s="142">
        <v>0</v>
      </c>
      <c r="T123" s="143">
        <f>S123*H123</f>
        <v>0</v>
      </c>
      <c r="AR123" s="144" t="s">
        <v>129</v>
      </c>
      <c r="AT123" s="144" t="s">
        <v>125</v>
      </c>
      <c r="AU123" s="144" t="s">
        <v>83</v>
      </c>
      <c r="AY123" s="16" t="s">
        <v>123</v>
      </c>
      <c r="BE123" s="145">
        <f>IF(N123="základní",J123,0)</f>
        <v>0</v>
      </c>
      <c r="BF123" s="145">
        <f>IF(N123="snížená",J123,0)</f>
        <v>0</v>
      </c>
      <c r="BG123" s="145">
        <f>IF(N123="zákl. přenesená",J123,0)</f>
        <v>0</v>
      </c>
      <c r="BH123" s="145">
        <f>IF(N123="sníž. přenesená",J123,0)</f>
        <v>0</v>
      </c>
      <c r="BI123" s="145">
        <f>IF(N123="nulová",J123,0)</f>
        <v>0</v>
      </c>
      <c r="BJ123" s="16" t="s">
        <v>81</v>
      </c>
      <c r="BK123" s="145">
        <f>ROUND(I123*H123,2)</f>
        <v>0</v>
      </c>
      <c r="BL123" s="16" t="s">
        <v>129</v>
      </c>
      <c r="BM123" s="144" t="s">
        <v>130</v>
      </c>
    </row>
    <row r="124" spans="2:65" s="1" customFormat="1" ht="24.15" customHeight="1">
      <c r="B124" s="31"/>
      <c r="C124" s="132" t="s">
        <v>83</v>
      </c>
      <c r="D124" s="132" t="s">
        <v>125</v>
      </c>
      <c r="E124" s="133" t="s">
        <v>131</v>
      </c>
      <c r="F124" s="134" t="s">
        <v>132</v>
      </c>
      <c r="G124" s="135" t="s">
        <v>128</v>
      </c>
      <c r="H124" s="136">
        <v>550</v>
      </c>
      <c r="I124" s="137"/>
      <c r="J124" s="138">
        <f>ROUND(I124*H124,2)</f>
        <v>0</v>
      </c>
      <c r="K124" s="139"/>
      <c r="L124" s="31"/>
      <c r="M124" s="140" t="s">
        <v>1</v>
      </c>
      <c r="N124" s="141" t="s">
        <v>38</v>
      </c>
      <c r="P124" s="142">
        <f>O124*H124</f>
        <v>0</v>
      </c>
      <c r="Q124" s="142">
        <v>0</v>
      </c>
      <c r="R124" s="142">
        <f>Q124*H124</f>
        <v>0</v>
      </c>
      <c r="S124" s="142">
        <v>0</v>
      </c>
      <c r="T124" s="143">
        <f>S124*H124</f>
        <v>0</v>
      </c>
      <c r="AR124" s="144" t="s">
        <v>129</v>
      </c>
      <c r="AT124" s="144" t="s">
        <v>125</v>
      </c>
      <c r="AU124" s="144" t="s">
        <v>83</v>
      </c>
      <c r="AY124" s="16" t="s">
        <v>123</v>
      </c>
      <c r="BE124" s="145">
        <f>IF(N124="základní",J124,0)</f>
        <v>0</v>
      </c>
      <c r="BF124" s="145">
        <f>IF(N124="snížená",J124,0)</f>
        <v>0</v>
      </c>
      <c r="BG124" s="145">
        <f>IF(N124="zákl. přenesená",J124,0)</f>
        <v>0</v>
      </c>
      <c r="BH124" s="145">
        <f>IF(N124="sníž. přenesená",J124,0)</f>
        <v>0</v>
      </c>
      <c r="BI124" s="145">
        <f>IF(N124="nulová",J124,0)</f>
        <v>0</v>
      </c>
      <c r="BJ124" s="16" t="s">
        <v>81</v>
      </c>
      <c r="BK124" s="145">
        <f>ROUND(I124*H124,2)</f>
        <v>0</v>
      </c>
      <c r="BL124" s="16" t="s">
        <v>129</v>
      </c>
      <c r="BM124" s="144" t="s">
        <v>133</v>
      </c>
    </row>
    <row r="125" spans="2:65" s="1" customFormat="1" ht="24.15" customHeight="1">
      <c r="B125" s="31"/>
      <c r="C125" s="132" t="s">
        <v>134</v>
      </c>
      <c r="D125" s="132" t="s">
        <v>125</v>
      </c>
      <c r="E125" s="133" t="s">
        <v>135</v>
      </c>
      <c r="F125" s="134" t="s">
        <v>136</v>
      </c>
      <c r="G125" s="135" t="s">
        <v>128</v>
      </c>
      <c r="H125" s="136">
        <v>550</v>
      </c>
      <c r="I125" s="137"/>
      <c r="J125" s="138">
        <f>ROUND(I125*H125,2)</f>
        <v>0</v>
      </c>
      <c r="K125" s="139"/>
      <c r="L125" s="31"/>
      <c r="M125" s="140" t="s">
        <v>1</v>
      </c>
      <c r="N125" s="141" t="s">
        <v>38</v>
      </c>
      <c r="P125" s="142">
        <f>O125*H125</f>
        <v>0</v>
      </c>
      <c r="Q125" s="142">
        <v>0</v>
      </c>
      <c r="R125" s="142">
        <f>Q125*H125</f>
        <v>0</v>
      </c>
      <c r="S125" s="142">
        <v>0</v>
      </c>
      <c r="T125" s="143">
        <f>S125*H125</f>
        <v>0</v>
      </c>
      <c r="AR125" s="144" t="s">
        <v>129</v>
      </c>
      <c r="AT125" s="144" t="s">
        <v>125</v>
      </c>
      <c r="AU125" s="144" t="s">
        <v>83</v>
      </c>
      <c r="AY125" s="16" t="s">
        <v>123</v>
      </c>
      <c r="BE125" s="145">
        <f>IF(N125="základní",J125,0)</f>
        <v>0</v>
      </c>
      <c r="BF125" s="145">
        <f>IF(N125="snížená",J125,0)</f>
        <v>0</v>
      </c>
      <c r="BG125" s="145">
        <f>IF(N125="zákl. přenesená",J125,0)</f>
        <v>0</v>
      </c>
      <c r="BH125" s="145">
        <f>IF(N125="sníž. přenesená",J125,0)</f>
        <v>0</v>
      </c>
      <c r="BI125" s="145">
        <f>IF(N125="nulová",J125,0)</f>
        <v>0</v>
      </c>
      <c r="BJ125" s="16" t="s">
        <v>81</v>
      </c>
      <c r="BK125" s="145">
        <f>ROUND(I125*H125,2)</f>
        <v>0</v>
      </c>
      <c r="BL125" s="16" t="s">
        <v>129</v>
      </c>
      <c r="BM125" s="144" t="s">
        <v>137</v>
      </c>
    </row>
    <row r="126" spans="2:65" s="1" customFormat="1" ht="37.799999999999997" customHeight="1">
      <c r="B126" s="31"/>
      <c r="C126" s="132" t="s">
        <v>129</v>
      </c>
      <c r="D126" s="132" t="s">
        <v>125</v>
      </c>
      <c r="E126" s="133" t="s">
        <v>138</v>
      </c>
      <c r="F126" s="134" t="s">
        <v>139</v>
      </c>
      <c r="G126" s="135" t="s">
        <v>128</v>
      </c>
      <c r="H126" s="136">
        <v>1100</v>
      </c>
      <c r="I126" s="137"/>
      <c r="J126" s="138">
        <f>ROUND(I126*H126,2)</f>
        <v>0</v>
      </c>
      <c r="K126" s="139"/>
      <c r="L126" s="31"/>
      <c r="M126" s="140" t="s">
        <v>1</v>
      </c>
      <c r="N126" s="141" t="s">
        <v>38</v>
      </c>
      <c r="P126" s="142">
        <f>O126*H126</f>
        <v>0</v>
      </c>
      <c r="Q126" s="142">
        <v>0</v>
      </c>
      <c r="R126" s="142">
        <f>Q126*H126</f>
        <v>0</v>
      </c>
      <c r="S126" s="142">
        <v>0</v>
      </c>
      <c r="T126" s="143">
        <f>S126*H126</f>
        <v>0</v>
      </c>
      <c r="AR126" s="144" t="s">
        <v>129</v>
      </c>
      <c r="AT126" s="144" t="s">
        <v>125</v>
      </c>
      <c r="AU126" s="144" t="s">
        <v>83</v>
      </c>
      <c r="AY126" s="16" t="s">
        <v>123</v>
      </c>
      <c r="BE126" s="145">
        <f>IF(N126="základní",J126,0)</f>
        <v>0</v>
      </c>
      <c r="BF126" s="145">
        <f>IF(N126="snížená",J126,0)</f>
        <v>0</v>
      </c>
      <c r="BG126" s="145">
        <f>IF(N126="zákl. přenesená",J126,0)</f>
        <v>0</v>
      </c>
      <c r="BH126" s="145">
        <f>IF(N126="sníž. přenesená",J126,0)</f>
        <v>0</v>
      </c>
      <c r="BI126" s="145">
        <f>IF(N126="nulová",J126,0)</f>
        <v>0</v>
      </c>
      <c r="BJ126" s="16" t="s">
        <v>81</v>
      </c>
      <c r="BK126" s="145">
        <f>ROUND(I126*H126,2)</f>
        <v>0</v>
      </c>
      <c r="BL126" s="16" t="s">
        <v>129</v>
      </c>
      <c r="BM126" s="144" t="s">
        <v>140</v>
      </c>
    </row>
    <row r="127" spans="2:65" s="12" customFormat="1" ht="10.199999999999999">
      <c r="B127" s="146"/>
      <c r="D127" s="147" t="s">
        <v>141</v>
      </c>
      <c r="E127" s="148" t="s">
        <v>1</v>
      </c>
      <c r="F127" s="149" t="s">
        <v>142</v>
      </c>
      <c r="H127" s="148" t="s">
        <v>1</v>
      </c>
      <c r="I127" s="150"/>
      <c r="L127" s="146"/>
      <c r="M127" s="151"/>
      <c r="T127" s="152"/>
      <c r="AT127" s="148" t="s">
        <v>141</v>
      </c>
      <c r="AU127" s="148" t="s">
        <v>83</v>
      </c>
      <c r="AV127" s="12" t="s">
        <v>81</v>
      </c>
      <c r="AW127" s="12" t="s">
        <v>30</v>
      </c>
      <c r="AX127" s="12" t="s">
        <v>73</v>
      </c>
      <c r="AY127" s="148" t="s">
        <v>123</v>
      </c>
    </row>
    <row r="128" spans="2:65" s="13" customFormat="1" ht="10.199999999999999">
      <c r="B128" s="153"/>
      <c r="D128" s="147" t="s">
        <v>141</v>
      </c>
      <c r="E128" s="154" t="s">
        <v>1</v>
      </c>
      <c r="F128" s="155" t="s">
        <v>143</v>
      </c>
      <c r="H128" s="156">
        <v>550</v>
      </c>
      <c r="I128" s="157"/>
      <c r="L128" s="153"/>
      <c r="M128" s="158"/>
      <c r="T128" s="159"/>
      <c r="AT128" s="154" t="s">
        <v>141</v>
      </c>
      <c r="AU128" s="154" t="s">
        <v>83</v>
      </c>
      <c r="AV128" s="13" t="s">
        <v>83</v>
      </c>
      <c r="AW128" s="13" t="s">
        <v>30</v>
      </c>
      <c r="AX128" s="13" t="s">
        <v>73</v>
      </c>
      <c r="AY128" s="154" t="s">
        <v>123</v>
      </c>
    </row>
    <row r="129" spans="2:65" s="12" customFormat="1" ht="10.199999999999999">
      <c r="B129" s="146"/>
      <c r="D129" s="147" t="s">
        <v>141</v>
      </c>
      <c r="E129" s="148" t="s">
        <v>1</v>
      </c>
      <c r="F129" s="149" t="s">
        <v>144</v>
      </c>
      <c r="H129" s="148" t="s">
        <v>1</v>
      </c>
      <c r="I129" s="150"/>
      <c r="L129" s="146"/>
      <c r="M129" s="151"/>
      <c r="T129" s="152"/>
      <c r="AT129" s="148" t="s">
        <v>141</v>
      </c>
      <c r="AU129" s="148" t="s">
        <v>83</v>
      </c>
      <c r="AV129" s="12" t="s">
        <v>81</v>
      </c>
      <c r="AW129" s="12" t="s">
        <v>30</v>
      </c>
      <c r="AX129" s="12" t="s">
        <v>73</v>
      </c>
      <c r="AY129" s="148" t="s">
        <v>123</v>
      </c>
    </row>
    <row r="130" spans="2:65" s="13" customFormat="1" ht="10.199999999999999">
      <c r="B130" s="153"/>
      <c r="D130" s="147" t="s">
        <v>141</v>
      </c>
      <c r="E130" s="154" t="s">
        <v>1</v>
      </c>
      <c r="F130" s="155" t="s">
        <v>143</v>
      </c>
      <c r="H130" s="156">
        <v>550</v>
      </c>
      <c r="I130" s="157"/>
      <c r="L130" s="153"/>
      <c r="M130" s="158"/>
      <c r="T130" s="159"/>
      <c r="AT130" s="154" t="s">
        <v>141</v>
      </c>
      <c r="AU130" s="154" t="s">
        <v>83</v>
      </c>
      <c r="AV130" s="13" t="s">
        <v>83</v>
      </c>
      <c r="AW130" s="13" t="s">
        <v>30</v>
      </c>
      <c r="AX130" s="13" t="s">
        <v>73</v>
      </c>
      <c r="AY130" s="154" t="s">
        <v>123</v>
      </c>
    </row>
    <row r="131" spans="2:65" s="14" customFormat="1" ht="10.199999999999999">
      <c r="B131" s="160"/>
      <c r="D131" s="147" t="s">
        <v>141</v>
      </c>
      <c r="E131" s="161" t="s">
        <v>1</v>
      </c>
      <c r="F131" s="162" t="s">
        <v>145</v>
      </c>
      <c r="H131" s="163">
        <v>1100</v>
      </c>
      <c r="I131" s="164"/>
      <c r="L131" s="160"/>
      <c r="M131" s="165"/>
      <c r="T131" s="166"/>
      <c r="AT131" s="161" t="s">
        <v>141</v>
      </c>
      <c r="AU131" s="161" t="s">
        <v>83</v>
      </c>
      <c r="AV131" s="14" t="s">
        <v>129</v>
      </c>
      <c r="AW131" s="14" t="s">
        <v>30</v>
      </c>
      <c r="AX131" s="14" t="s">
        <v>81</v>
      </c>
      <c r="AY131" s="161" t="s">
        <v>123</v>
      </c>
    </row>
    <row r="132" spans="2:65" s="1" customFormat="1" ht="24.15" customHeight="1">
      <c r="B132" s="31"/>
      <c r="C132" s="132" t="s">
        <v>146</v>
      </c>
      <c r="D132" s="132" t="s">
        <v>125</v>
      </c>
      <c r="E132" s="133" t="s">
        <v>147</v>
      </c>
      <c r="F132" s="134" t="s">
        <v>148</v>
      </c>
      <c r="G132" s="135" t="s">
        <v>128</v>
      </c>
      <c r="H132" s="136">
        <v>1100</v>
      </c>
      <c r="I132" s="137"/>
      <c r="J132" s="138">
        <f>ROUND(I132*H132,2)</f>
        <v>0</v>
      </c>
      <c r="K132" s="139"/>
      <c r="L132" s="31"/>
      <c r="M132" s="140" t="s">
        <v>1</v>
      </c>
      <c r="N132" s="141" t="s">
        <v>38</v>
      </c>
      <c r="P132" s="142">
        <f>O132*H132</f>
        <v>0</v>
      </c>
      <c r="Q132" s="142">
        <v>0</v>
      </c>
      <c r="R132" s="142">
        <f>Q132*H132</f>
        <v>0</v>
      </c>
      <c r="S132" s="142">
        <v>0</v>
      </c>
      <c r="T132" s="143">
        <f>S132*H132</f>
        <v>0</v>
      </c>
      <c r="AR132" s="144" t="s">
        <v>129</v>
      </c>
      <c r="AT132" s="144" t="s">
        <v>125</v>
      </c>
      <c r="AU132" s="144" t="s">
        <v>83</v>
      </c>
      <c r="AY132" s="16" t="s">
        <v>123</v>
      </c>
      <c r="BE132" s="145">
        <f>IF(N132="základní",J132,0)</f>
        <v>0</v>
      </c>
      <c r="BF132" s="145">
        <f>IF(N132="snížená",J132,0)</f>
        <v>0</v>
      </c>
      <c r="BG132" s="145">
        <f>IF(N132="zákl. přenesená",J132,0)</f>
        <v>0</v>
      </c>
      <c r="BH132" s="145">
        <f>IF(N132="sníž. přenesená",J132,0)</f>
        <v>0</v>
      </c>
      <c r="BI132" s="145">
        <f>IF(N132="nulová",J132,0)</f>
        <v>0</v>
      </c>
      <c r="BJ132" s="16" t="s">
        <v>81</v>
      </c>
      <c r="BK132" s="145">
        <f>ROUND(I132*H132,2)</f>
        <v>0</v>
      </c>
      <c r="BL132" s="16" t="s">
        <v>129</v>
      </c>
      <c r="BM132" s="144" t="s">
        <v>149</v>
      </c>
    </row>
    <row r="133" spans="2:65" s="12" customFormat="1" ht="10.199999999999999">
      <c r="B133" s="146"/>
      <c r="D133" s="147" t="s">
        <v>141</v>
      </c>
      <c r="E133" s="148" t="s">
        <v>1</v>
      </c>
      <c r="F133" s="149" t="s">
        <v>142</v>
      </c>
      <c r="H133" s="148" t="s">
        <v>1</v>
      </c>
      <c r="I133" s="150"/>
      <c r="L133" s="146"/>
      <c r="M133" s="151"/>
      <c r="T133" s="152"/>
      <c r="AT133" s="148" t="s">
        <v>141</v>
      </c>
      <c r="AU133" s="148" t="s">
        <v>83</v>
      </c>
      <c r="AV133" s="12" t="s">
        <v>81</v>
      </c>
      <c r="AW133" s="12" t="s">
        <v>30</v>
      </c>
      <c r="AX133" s="12" t="s">
        <v>73</v>
      </c>
      <c r="AY133" s="148" t="s">
        <v>123</v>
      </c>
    </row>
    <row r="134" spans="2:65" s="13" customFormat="1" ht="10.199999999999999">
      <c r="B134" s="153"/>
      <c r="D134" s="147" t="s">
        <v>141</v>
      </c>
      <c r="E134" s="154" t="s">
        <v>1</v>
      </c>
      <c r="F134" s="155" t="s">
        <v>143</v>
      </c>
      <c r="H134" s="156">
        <v>550</v>
      </c>
      <c r="I134" s="157"/>
      <c r="L134" s="153"/>
      <c r="M134" s="158"/>
      <c r="T134" s="159"/>
      <c r="AT134" s="154" t="s">
        <v>141</v>
      </c>
      <c r="AU134" s="154" t="s">
        <v>83</v>
      </c>
      <c r="AV134" s="13" t="s">
        <v>83</v>
      </c>
      <c r="AW134" s="13" t="s">
        <v>30</v>
      </c>
      <c r="AX134" s="13" t="s">
        <v>73</v>
      </c>
      <c r="AY134" s="154" t="s">
        <v>123</v>
      </c>
    </row>
    <row r="135" spans="2:65" s="12" customFormat="1" ht="10.199999999999999">
      <c r="B135" s="146"/>
      <c r="D135" s="147" t="s">
        <v>141</v>
      </c>
      <c r="E135" s="148" t="s">
        <v>1</v>
      </c>
      <c r="F135" s="149" t="s">
        <v>144</v>
      </c>
      <c r="H135" s="148" t="s">
        <v>1</v>
      </c>
      <c r="I135" s="150"/>
      <c r="L135" s="146"/>
      <c r="M135" s="151"/>
      <c r="T135" s="152"/>
      <c r="AT135" s="148" t="s">
        <v>141</v>
      </c>
      <c r="AU135" s="148" t="s">
        <v>83</v>
      </c>
      <c r="AV135" s="12" t="s">
        <v>81</v>
      </c>
      <c r="AW135" s="12" t="s">
        <v>30</v>
      </c>
      <c r="AX135" s="12" t="s">
        <v>73</v>
      </c>
      <c r="AY135" s="148" t="s">
        <v>123</v>
      </c>
    </row>
    <row r="136" spans="2:65" s="13" customFormat="1" ht="10.199999999999999">
      <c r="B136" s="153"/>
      <c r="D136" s="147" t="s">
        <v>141</v>
      </c>
      <c r="E136" s="154" t="s">
        <v>1</v>
      </c>
      <c r="F136" s="155" t="s">
        <v>143</v>
      </c>
      <c r="H136" s="156">
        <v>550</v>
      </c>
      <c r="I136" s="157"/>
      <c r="L136" s="153"/>
      <c r="M136" s="158"/>
      <c r="T136" s="159"/>
      <c r="AT136" s="154" t="s">
        <v>141</v>
      </c>
      <c r="AU136" s="154" t="s">
        <v>83</v>
      </c>
      <c r="AV136" s="13" t="s">
        <v>83</v>
      </c>
      <c r="AW136" s="13" t="s">
        <v>30</v>
      </c>
      <c r="AX136" s="13" t="s">
        <v>73</v>
      </c>
      <c r="AY136" s="154" t="s">
        <v>123</v>
      </c>
    </row>
    <row r="137" spans="2:65" s="14" customFormat="1" ht="10.199999999999999">
      <c r="B137" s="160"/>
      <c r="D137" s="147" t="s">
        <v>141</v>
      </c>
      <c r="E137" s="161" t="s">
        <v>1</v>
      </c>
      <c r="F137" s="162" t="s">
        <v>145</v>
      </c>
      <c r="H137" s="163">
        <v>1100</v>
      </c>
      <c r="I137" s="164"/>
      <c r="L137" s="160"/>
      <c r="M137" s="165"/>
      <c r="T137" s="166"/>
      <c r="AT137" s="161" t="s">
        <v>141</v>
      </c>
      <c r="AU137" s="161" t="s">
        <v>83</v>
      </c>
      <c r="AV137" s="14" t="s">
        <v>129</v>
      </c>
      <c r="AW137" s="14" t="s">
        <v>30</v>
      </c>
      <c r="AX137" s="14" t="s">
        <v>81</v>
      </c>
      <c r="AY137" s="161" t="s">
        <v>123</v>
      </c>
    </row>
    <row r="138" spans="2:65" s="1" customFormat="1" ht="24.15" customHeight="1">
      <c r="B138" s="31"/>
      <c r="C138" s="132" t="s">
        <v>150</v>
      </c>
      <c r="D138" s="132" t="s">
        <v>125</v>
      </c>
      <c r="E138" s="133" t="s">
        <v>151</v>
      </c>
      <c r="F138" s="134" t="s">
        <v>152</v>
      </c>
      <c r="G138" s="135" t="s">
        <v>128</v>
      </c>
      <c r="H138" s="136">
        <v>105.6</v>
      </c>
      <c r="I138" s="137"/>
      <c r="J138" s="138">
        <f>ROUND(I138*H138,2)</f>
        <v>0</v>
      </c>
      <c r="K138" s="139"/>
      <c r="L138" s="31"/>
      <c r="M138" s="140" t="s">
        <v>1</v>
      </c>
      <c r="N138" s="141" t="s">
        <v>38</v>
      </c>
      <c r="P138" s="142">
        <f>O138*H138</f>
        <v>0</v>
      </c>
      <c r="Q138" s="142">
        <v>0</v>
      </c>
      <c r="R138" s="142">
        <f>Q138*H138</f>
        <v>0</v>
      </c>
      <c r="S138" s="142">
        <v>0</v>
      </c>
      <c r="T138" s="143">
        <f>S138*H138</f>
        <v>0</v>
      </c>
      <c r="AR138" s="144" t="s">
        <v>129</v>
      </c>
      <c r="AT138" s="144" t="s">
        <v>125</v>
      </c>
      <c r="AU138" s="144" t="s">
        <v>83</v>
      </c>
      <c r="AY138" s="16" t="s">
        <v>123</v>
      </c>
      <c r="BE138" s="145">
        <f>IF(N138="základní",J138,0)</f>
        <v>0</v>
      </c>
      <c r="BF138" s="145">
        <f>IF(N138="snížená",J138,0)</f>
        <v>0</v>
      </c>
      <c r="BG138" s="145">
        <f>IF(N138="zákl. přenesená",J138,0)</f>
        <v>0</v>
      </c>
      <c r="BH138" s="145">
        <f>IF(N138="sníž. přenesená",J138,0)</f>
        <v>0</v>
      </c>
      <c r="BI138" s="145">
        <f>IF(N138="nulová",J138,0)</f>
        <v>0</v>
      </c>
      <c r="BJ138" s="16" t="s">
        <v>81</v>
      </c>
      <c r="BK138" s="145">
        <f>ROUND(I138*H138,2)</f>
        <v>0</v>
      </c>
      <c r="BL138" s="16" t="s">
        <v>129</v>
      </c>
      <c r="BM138" s="144" t="s">
        <v>153</v>
      </c>
    </row>
    <row r="139" spans="2:65" s="13" customFormat="1" ht="10.199999999999999">
      <c r="B139" s="153"/>
      <c r="D139" s="147" t="s">
        <v>141</v>
      </c>
      <c r="E139" s="154" t="s">
        <v>1</v>
      </c>
      <c r="F139" s="155" t="s">
        <v>154</v>
      </c>
      <c r="H139" s="156">
        <v>88.8</v>
      </c>
      <c r="I139" s="157"/>
      <c r="L139" s="153"/>
      <c r="M139" s="158"/>
      <c r="T139" s="159"/>
      <c r="AT139" s="154" t="s">
        <v>141</v>
      </c>
      <c r="AU139" s="154" t="s">
        <v>83</v>
      </c>
      <c r="AV139" s="13" t="s">
        <v>83</v>
      </c>
      <c r="AW139" s="13" t="s">
        <v>30</v>
      </c>
      <c r="AX139" s="13" t="s">
        <v>73</v>
      </c>
      <c r="AY139" s="154" t="s">
        <v>123</v>
      </c>
    </row>
    <row r="140" spans="2:65" s="13" customFormat="1" ht="10.199999999999999">
      <c r="B140" s="153"/>
      <c r="D140" s="147" t="s">
        <v>141</v>
      </c>
      <c r="E140" s="154" t="s">
        <v>1</v>
      </c>
      <c r="F140" s="155" t="s">
        <v>155</v>
      </c>
      <c r="H140" s="156">
        <v>16.8</v>
      </c>
      <c r="I140" s="157"/>
      <c r="L140" s="153"/>
      <c r="M140" s="158"/>
      <c r="T140" s="159"/>
      <c r="AT140" s="154" t="s">
        <v>141</v>
      </c>
      <c r="AU140" s="154" t="s">
        <v>83</v>
      </c>
      <c r="AV140" s="13" t="s">
        <v>83</v>
      </c>
      <c r="AW140" s="13" t="s">
        <v>30</v>
      </c>
      <c r="AX140" s="13" t="s">
        <v>73</v>
      </c>
      <c r="AY140" s="154" t="s">
        <v>123</v>
      </c>
    </row>
    <row r="141" spans="2:65" s="14" customFormat="1" ht="10.199999999999999">
      <c r="B141" s="160"/>
      <c r="D141" s="147" t="s">
        <v>141</v>
      </c>
      <c r="E141" s="161" t="s">
        <v>1</v>
      </c>
      <c r="F141" s="162" t="s">
        <v>145</v>
      </c>
      <c r="H141" s="163">
        <v>105.6</v>
      </c>
      <c r="I141" s="164"/>
      <c r="L141" s="160"/>
      <c r="M141" s="165"/>
      <c r="T141" s="166"/>
      <c r="AT141" s="161" t="s">
        <v>141</v>
      </c>
      <c r="AU141" s="161" t="s">
        <v>83</v>
      </c>
      <c r="AV141" s="14" t="s">
        <v>129</v>
      </c>
      <c r="AW141" s="14" t="s">
        <v>30</v>
      </c>
      <c r="AX141" s="14" t="s">
        <v>81</v>
      </c>
      <c r="AY141" s="161" t="s">
        <v>123</v>
      </c>
    </row>
    <row r="142" spans="2:65" s="1" customFormat="1" ht="16.5" customHeight="1">
      <c r="B142" s="31"/>
      <c r="C142" s="132" t="s">
        <v>156</v>
      </c>
      <c r="D142" s="132" t="s">
        <v>125</v>
      </c>
      <c r="E142" s="133" t="s">
        <v>157</v>
      </c>
      <c r="F142" s="134" t="s">
        <v>158</v>
      </c>
      <c r="G142" s="135" t="s">
        <v>128</v>
      </c>
      <c r="H142" s="136">
        <v>550</v>
      </c>
      <c r="I142" s="137"/>
      <c r="J142" s="138">
        <f>ROUND(I142*H142,2)</f>
        <v>0</v>
      </c>
      <c r="K142" s="139"/>
      <c r="L142" s="31"/>
      <c r="M142" s="140" t="s">
        <v>1</v>
      </c>
      <c r="N142" s="141" t="s">
        <v>38</v>
      </c>
      <c r="P142" s="142">
        <f>O142*H142</f>
        <v>0</v>
      </c>
      <c r="Q142" s="142">
        <v>0</v>
      </c>
      <c r="R142" s="142">
        <f>Q142*H142</f>
        <v>0</v>
      </c>
      <c r="S142" s="142">
        <v>0</v>
      </c>
      <c r="T142" s="143">
        <f>S142*H142</f>
        <v>0</v>
      </c>
      <c r="AR142" s="144" t="s">
        <v>129</v>
      </c>
      <c r="AT142" s="144" t="s">
        <v>125</v>
      </c>
      <c r="AU142" s="144" t="s">
        <v>83</v>
      </c>
      <c r="AY142" s="16" t="s">
        <v>123</v>
      </c>
      <c r="BE142" s="145">
        <f>IF(N142="základní",J142,0)</f>
        <v>0</v>
      </c>
      <c r="BF142" s="145">
        <f>IF(N142="snížená",J142,0)</f>
        <v>0</v>
      </c>
      <c r="BG142" s="145">
        <f>IF(N142="zákl. přenesená",J142,0)</f>
        <v>0</v>
      </c>
      <c r="BH142" s="145">
        <f>IF(N142="sníž. přenesená",J142,0)</f>
        <v>0</v>
      </c>
      <c r="BI142" s="145">
        <f>IF(N142="nulová",J142,0)</f>
        <v>0</v>
      </c>
      <c r="BJ142" s="16" t="s">
        <v>81</v>
      </c>
      <c r="BK142" s="145">
        <f>ROUND(I142*H142,2)</f>
        <v>0</v>
      </c>
      <c r="BL142" s="16" t="s">
        <v>129</v>
      </c>
      <c r="BM142" s="144" t="s">
        <v>159</v>
      </c>
    </row>
    <row r="143" spans="2:65" s="12" customFormat="1" ht="10.199999999999999">
      <c r="B143" s="146"/>
      <c r="D143" s="147" t="s">
        <v>141</v>
      </c>
      <c r="E143" s="148" t="s">
        <v>1</v>
      </c>
      <c r="F143" s="149" t="s">
        <v>160</v>
      </c>
      <c r="H143" s="148" t="s">
        <v>1</v>
      </c>
      <c r="I143" s="150"/>
      <c r="L143" s="146"/>
      <c r="M143" s="151"/>
      <c r="T143" s="152"/>
      <c r="AT143" s="148" t="s">
        <v>141</v>
      </c>
      <c r="AU143" s="148" t="s">
        <v>83</v>
      </c>
      <c r="AV143" s="12" t="s">
        <v>81</v>
      </c>
      <c r="AW143" s="12" t="s">
        <v>30</v>
      </c>
      <c r="AX143" s="12" t="s">
        <v>73</v>
      </c>
      <c r="AY143" s="148" t="s">
        <v>123</v>
      </c>
    </row>
    <row r="144" spans="2:65" s="13" customFormat="1" ht="10.199999999999999">
      <c r="B144" s="153"/>
      <c r="D144" s="147" t="s">
        <v>141</v>
      </c>
      <c r="E144" s="154" t="s">
        <v>1</v>
      </c>
      <c r="F144" s="155" t="s">
        <v>143</v>
      </c>
      <c r="H144" s="156">
        <v>550</v>
      </c>
      <c r="I144" s="157"/>
      <c r="L144" s="153"/>
      <c r="M144" s="158"/>
      <c r="T144" s="159"/>
      <c r="AT144" s="154" t="s">
        <v>141</v>
      </c>
      <c r="AU144" s="154" t="s">
        <v>83</v>
      </c>
      <c r="AV144" s="13" t="s">
        <v>83</v>
      </c>
      <c r="AW144" s="13" t="s">
        <v>30</v>
      </c>
      <c r="AX144" s="13" t="s">
        <v>81</v>
      </c>
      <c r="AY144" s="154" t="s">
        <v>123</v>
      </c>
    </row>
    <row r="145" spans="2:65" s="1" customFormat="1" ht="24.15" customHeight="1">
      <c r="B145" s="31"/>
      <c r="C145" s="132" t="s">
        <v>161</v>
      </c>
      <c r="D145" s="132" t="s">
        <v>125</v>
      </c>
      <c r="E145" s="133" t="s">
        <v>162</v>
      </c>
      <c r="F145" s="134" t="s">
        <v>163</v>
      </c>
      <c r="G145" s="135" t="s">
        <v>128</v>
      </c>
      <c r="H145" s="136">
        <v>550</v>
      </c>
      <c r="I145" s="137"/>
      <c r="J145" s="138">
        <f>ROUND(I145*H145,2)</f>
        <v>0</v>
      </c>
      <c r="K145" s="139"/>
      <c r="L145" s="31"/>
      <c r="M145" s="140" t="s">
        <v>1</v>
      </c>
      <c r="N145" s="141" t="s">
        <v>38</v>
      </c>
      <c r="P145" s="142">
        <f>O145*H145</f>
        <v>0</v>
      </c>
      <c r="Q145" s="142">
        <v>0</v>
      </c>
      <c r="R145" s="142">
        <f>Q145*H145</f>
        <v>0</v>
      </c>
      <c r="S145" s="142">
        <v>0</v>
      </c>
      <c r="T145" s="143">
        <f>S145*H145</f>
        <v>0</v>
      </c>
      <c r="AR145" s="144" t="s">
        <v>129</v>
      </c>
      <c r="AT145" s="144" t="s">
        <v>125</v>
      </c>
      <c r="AU145" s="144" t="s">
        <v>83</v>
      </c>
      <c r="AY145" s="16" t="s">
        <v>123</v>
      </c>
      <c r="BE145" s="145">
        <f>IF(N145="základní",J145,0)</f>
        <v>0</v>
      </c>
      <c r="BF145" s="145">
        <f>IF(N145="snížená",J145,0)</f>
        <v>0</v>
      </c>
      <c r="BG145" s="145">
        <f>IF(N145="zákl. přenesená",J145,0)</f>
        <v>0</v>
      </c>
      <c r="BH145" s="145">
        <f>IF(N145="sníž. přenesená",J145,0)</f>
        <v>0</v>
      </c>
      <c r="BI145" s="145">
        <f>IF(N145="nulová",J145,0)</f>
        <v>0</v>
      </c>
      <c r="BJ145" s="16" t="s">
        <v>81</v>
      </c>
      <c r="BK145" s="145">
        <f>ROUND(I145*H145,2)</f>
        <v>0</v>
      </c>
      <c r="BL145" s="16" t="s">
        <v>129</v>
      </c>
      <c r="BM145" s="144" t="s">
        <v>164</v>
      </c>
    </row>
    <row r="146" spans="2:65" s="1" customFormat="1" ht="24.15" customHeight="1">
      <c r="B146" s="31"/>
      <c r="C146" s="132" t="s">
        <v>165</v>
      </c>
      <c r="D146" s="132" t="s">
        <v>125</v>
      </c>
      <c r="E146" s="133" t="s">
        <v>166</v>
      </c>
      <c r="F146" s="134" t="s">
        <v>167</v>
      </c>
      <c r="G146" s="135" t="s">
        <v>168</v>
      </c>
      <c r="H146" s="136">
        <v>910</v>
      </c>
      <c r="I146" s="137"/>
      <c r="J146" s="138">
        <f>ROUND(I146*H146,2)</f>
        <v>0</v>
      </c>
      <c r="K146" s="139"/>
      <c r="L146" s="31"/>
      <c r="M146" s="140" t="s">
        <v>1</v>
      </c>
      <c r="N146" s="141" t="s">
        <v>38</v>
      </c>
      <c r="P146" s="142">
        <f>O146*H146</f>
        <v>0</v>
      </c>
      <c r="Q146" s="142">
        <v>0</v>
      </c>
      <c r="R146" s="142">
        <f>Q146*H146</f>
        <v>0</v>
      </c>
      <c r="S146" s="142">
        <v>0</v>
      </c>
      <c r="T146" s="143">
        <f>S146*H146</f>
        <v>0</v>
      </c>
      <c r="AR146" s="144" t="s">
        <v>129</v>
      </c>
      <c r="AT146" s="144" t="s">
        <v>125</v>
      </c>
      <c r="AU146" s="144" t="s">
        <v>83</v>
      </c>
      <c r="AY146" s="16" t="s">
        <v>123</v>
      </c>
      <c r="BE146" s="145">
        <f>IF(N146="základní",J146,0)</f>
        <v>0</v>
      </c>
      <c r="BF146" s="145">
        <f>IF(N146="snížená",J146,0)</f>
        <v>0</v>
      </c>
      <c r="BG146" s="145">
        <f>IF(N146="zákl. přenesená",J146,0)</f>
        <v>0</v>
      </c>
      <c r="BH146" s="145">
        <f>IF(N146="sníž. přenesená",J146,0)</f>
        <v>0</v>
      </c>
      <c r="BI146" s="145">
        <f>IF(N146="nulová",J146,0)</f>
        <v>0</v>
      </c>
      <c r="BJ146" s="16" t="s">
        <v>81</v>
      </c>
      <c r="BK146" s="145">
        <f>ROUND(I146*H146,2)</f>
        <v>0</v>
      </c>
      <c r="BL146" s="16" t="s">
        <v>129</v>
      </c>
      <c r="BM146" s="144" t="s">
        <v>169</v>
      </c>
    </row>
    <row r="147" spans="2:65" s="13" customFormat="1" ht="10.199999999999999">
      <c r="B147" s="153"/>
      <c r="D147" s="147" t="s">
        <v>141</v>
      </c>
      <c r="E147" s="154" t="s">
        <v>1</v>
      </c>
      <c r="F147" s="155" t="s">
        <v>170</v>
      </c>
      <c r="H147" s="156">
        <v>910</v>
      </c>
      <c r="I147" s="157"/>
      <c r="L147" s="153"/>
      <c r="M147" s="158"/>
      <c r="T147" s="159"/>
      <c r="AT147" s="154" t="s">
        <v>141</v>
      </c>
      <c r="AU147" s="154" t="s">
        <v>83</v>
      </c>
      <c r="AV147" s="13" t="s">
        <v>83</v>
      </c>
      <c r="AW147" s="13" t="s">
        <v>30</v>
      </c>
      <c r="AX147" s="13" t="s">
        <v>81</v>
      </c>
      <c r="AY147" s="154" t="s">
        <v>123</v>
      </c>
    </row>
    <row r="148" spans="2:65" s="1" customFormat="1" ht="24.15" customHeight="1">
      <c r="B148" s="31"/>
      <c r="C148" s="132" t="s">
        <v>171</v>
      </c>
      <c r="D148" s="132" t="s">
        <v>125</v>
      </c>
      <c r="E148" s="133" t="s">
        <v>172</v>
      </c>
      <c r="F148" s="134" t="s">
        <v>173</v>
      </c>
      <c r="G148" s="135" t="s">
        <v>168</v>
      </c>
      <c r="H148" s="136">
        <v>390</v>
      </c>
      <c r="I148" s="137"/>
      <c r="J148" s="138">
        <f>ROUND(I148*H148,2)</f>
        <v>0</v>
      </c>
      <c r="K148" s="139"/>
      <c r="L148" s="31"/>
      <c r="M148" s="140" t="s">
        <v>1</v>
      </c>
      <c r="N148" s="141" t="s">
        <v>38</v>
      </c>
      <c r="P148" s="142">
        <f>O148*H148</f>
        <v>0</v>
      </c>
      <c r="Q148" s="142">
        <v>0</v>
      </c>
      <c r="R148" s="142">
        <f>Q148*H148</f>
        <v>0</v>
      </c>
      <c r="S148" s="142">
        <v>0</v>
      </c>
      <c r="T148" s="143">
        <f>S148*H148</f>
        <v>0</v>
      </c>
      <c r="AR148" s="144" t="s">
        <v>129</v>
      </c>
      <c r="AT148" s="144" t="s">
        <v>125</v>
      </c>
      <c r="AU148" s="144" t="s">
        <v>83</v>
      </c>
      <c r="AY148" s="16" t="s">
        <v>123</v>
      </c>
      <c r="BE148" s="145">
        <f>IF(N148="základní",J148,0)</f>
        <v>0</v>
      </c>
      <c r="BF148" s="145">
        <f>IF(N148="snížená",J148,0)</f>
        <v>0</v>
      </c>
      <c r="BG148" s="145">
        <f>IF(N148="zákl. přenesená",J148,0)</f>
        <v>0</v>
      </c>
      <c r="BH148" s="145">
        <f>IF(N148="sníž. přenesená",J148,0)</f>
        <v>0</v>
      </c>
      <c r="BI148" s="145">
        <f>IF(N148="nulová",J148,0)</f>
        <v>0</v>
      </c>
      <c r="BJ148" s="16" t="s">
        <v>81</v>
      </c>
      <c r="BK148" s="145">
        <f>ROUND(I148*H148,2)</f>
        <v>0</v>
      </c>
      <c r="BL148" s="16" t="s">
        <v>129</v>
      </c>
      <c r="BM148" s="144" t="s">
        <v>174</v>
      </c>
    </row>
    <row r="149" spans="2:65" s="13" customFormat="1" ht="10.199999999999999">
      <c r="B149" s="153"/>
      <c r="D149" s="147" t="s">
        <v>141</v>
      </c>
      <c r="E149" s="154" t="s">
        <v>1</v>
      </c>
      <c r="F149" s="155" t="s">
        <v>175</v>
      </c>
      <c r="H149" s="156">
        <v>390</v>
      </c>
      <c r="I149" s="157"/>
      <c r="L149" s="153"/>
      <c r="M149" s="158"/>
      <c r="T149" s="159"/>
      <c r="AT149" s="154" t="s">
        <v>141</v>
      </c>
      <c r="AU149" s="154" t="s">
        <v>83</v>
      </c>
      <c r="AV149" s="13" t="s">
        <v>83</v>
      </c>
      <c r="AW149" s="13" t="s">
        <v>30</v>
      </c>
      <c r="AX149" s="13" t="s">
        <v>81</v>
      </c>
      <c r="AY149" s="154" t="s">
        <v>123</v>
      </c>
    </row>
    <row r="150" spans="2:65" s="11" customFormat="1" ht="22.8" customHeight="1">
      <c r="B150" s="120"/>
      <c r="D150" s="121" t="s">
        <v>72</v>
      </c>
      <c r="E150" s="130" t="s">
        <v>129</v>
      </c>
      <c r="F150" s="130" t="s">
        <v>176</v>
      </c>
      <c r="I150" s="123"/>
      <c r="J150" s="131">
        <f>BK150</f>
        <v>0</v>
      </c>
      <c r="L150" s="120"/>
      <c r="M150" s="125"/>
      <c r="P150" s="126">
        <f>SUM(P151:P152)</f>
        <v>0</v>
      </c>
      <c r="R150" s="126">
        <f>SUM(R151:R152)</f>
        <v>72.115919999999988</v>
      </c>
      <c r="T150" s="127">
        <f>SUM(T151:T152)</f>
        <v>0</v>
      </c>
      <c r="AR150" s="121" t="s">
        <v>81</v>
      </c>
      <c r="AT150" s="128" t="s">
        <v>72</v>
      </c>
      <c r="AU150" s="128" t="s">
        <v>81</v>
      </c>
      <c r="AY150" s="121" t="s">
        <v>123</v>
      </c>
      <c r="BK150" s="129">
        <f>SUM(BK151:BK152)</f>
        <v>0</v>
      </c>
    </row>
    <row r="151" spans="2:65" s="1" customFormat="1" ht="24.15" customHeight="1">
      <c r="B151" s="31"/>
      <c r="C151" s="132" t="s">
        <v>177</v>
      </c>
      <c r="D151" s="132" t="s">
        <v>125</v>
      </c>
      <c r="E151" s="133" t="s">
        <v>178</v>
      </c>
      <c r="F151" s="134" t="s">
        <v>179</v>
      </c>
      <c r="G151" s="135" t="s">
        <v>128</v>
      </c>
      <c r="H151" s="136">
        <v>36</v>
      </c>
      <c r="I151" s="137"/>
      <c r="J151" s="138">
        <f>ROUND(I151*H151,2)</f>
        <v>0</v>
      </c>
      <c r="K151" s="139"/>
      <c r="L151" s="31"/>
      <c r="M151" s="140" t="s">
        <v>1</v>
      </c>
      <c r="N151" s="141" t="s">
        <v>38</v>
      </c>
      <c r="P151" s="142">
        <f>O151*H151</f>
        <v>0</v>
      </c>
      <c r="Q151" s="142">
        <v>2.0032199999999998</v>
      </c>
      <c r="R151" s="142">
        <f>Q151*H151</f>
        <v>72.115919999999988</v>
      </c>
      <c r="S151" s="142">
        <v>0</v>
      </c>
      <c r="T151" s="143">
        <f>S151*H151</f>
        <v>0</v>
      </c>
      <c r="AR151" s="144" t="s">
        <v>129</v>
      </c>
      <c r="AT151" s="144" t="s">
        <v>125</v>
      </c>
      <c r="AU151" s="144" t="s">
        <v>83</v>
      </c>
      <c r="AY151" s="16" t="s">
        <v>123</v>
      </c>
      <c r="BE151" s="145">
        <f>IF(N151="základní",J151,0)</f>
        <v>0</v>
      </c>
      <c r="BF151" s="145">
        <f>IF(N151="snížená",J151,0)</f>
        <v>0</v>
      </c>
      <c r="BG151" s="145">
        <f>IF(N151="zákl. přenesená",J151,0)</f>
        <v>0</v>
      </c>
      <c r="BH151" s="145">
        <f>IF(N151="sníž. přenesená",J151,0)</f>
        <v>0</v>
      </c>
      <c r="BI151" s="145">
        <f>IF(N151="nulová",J151,0)</f>
        <v>0</v>
      </c>
      <c r="BJ151" s="16" t="s">
        <v>81</v>
      </c>
      <c r="BK151" s="145">
        <f>ROUND(I151*H151,2)</f>
        <v>0</v>
      </c>
      <c r="BL151" s="16" t="s">
        <v>129</v>
      </c>
      <c r="BM151" s="144" t="s">
        <v>180</v>
      </c>
    </row>
    <row r="152" spans="2:65" s="13" customFormat="1" ht="10.199999999999999">
      <c r="B152" s="153"/>
      <c r="D152" s="147" t="s">
        <v>141</v>
      </c>
      <c r="E152" s="154" t="s">
        <v>1</v>
      </c>
      <c r="F152" s="155" t="s">
        <v>181</v>
      </c>
      <c r="H152" s="156">
        <v>36</v>
      </c>
      <c r="I152" s="157"/>
      <c r="L152" s="153"/>
      <c r="M152" s="158"/>
      <c r="T152" s="159"/>
      <c r="AT152" s="154" t="s">
        <v>141</v>
      </c>
      <c r="AU152" s="154" t="s">
        <v>83</v>
      </c>
      <c r="AV152" s="13" t="s">
        <v>83</v>
      </c>
      <c r="AW152" s="13" t="s">
        <v>30</v>
      </c>
      <c r="AX152" s="13" t="s">
        <v>81</v>
      </c>
      <c r="AY152" s="154" t="s">
        <v>123</v>
      </c>
    </row>
    <row r="153" spans="2:65" s="11" customFormat="1" ht="22.8" customHeight="1">
      <c r="B153" s="120"/>
      <c r="D153" s="121" t="s">
        <v>72</v>
      </c>
      <c r="E153" s="130" t="s">
        <v>182</v>
      </c>
      <c r="F153" s="130" t="s">
        <v>183</v>
      </c>
      <c r="I153" s="123"/>
      <c r="J153" s="131">
        <f>BK153</f>
        <v>0</v>
      </c>
      <c r="L153" s="120"/>
      <c r="M153" s="125"/>
      <c r="P153" s="126">
        <f>P154</f>
        <v>0</v>
      </c>
      <c r="R153" s="126">
        <f>R154</f>
        <v>0</v>
      </c>
      <c r="T153" s="127">
        <f>T154</f>
        <v>0</v>
      </c>
      <c r="AR153" s="121" t="s">
        <v>81</v>
      </c>
      <c r="AT153" s="128" t="s">
        <v>72</v>
      </c>
      <c r="AU153" s="128" t="s">
        <v>81</v>
      </c>
      <c r="AY153" s="121" t="s">
        <v>123</v>
      </c>
      <c r="BK153" s="129">
        <f>BK154</f>
        <v>0</v>
      </c>
    </row>
    <row r="154" spans="2:65" s="1" customFormat="1" ht="16.5" customHeight="1">
      <c r="B154" s="31"/>
      <c r="C154" s="132" t="s">
        <v>8</v>
      </c>
      <c r="D154" s="132" t="s">
        <v>125</v>
      </c>
      <c r="E154" s="133" t="s">
        <v>184</v>
      </c>
      <c r="F154" s="134" t="s">
        <v>185</v>
      </c>
      <c r="G154" s="135" t="s">
        <v>186</v>
      </c>
      <c r="H154" s="136">
        <v>72.116</v>
      </c>
      <c r="I154" s="137"/>
      <c r="J154" s="138">
        <f>ROUND(I154*H154,2)</f>
        <v>0</v>
      </c>
      <c r="K154" s="139"/>
      <c r="L154" s="31"/>
      <c r="M154" s="167" t="s">
        <v>1</v>
      </c>
      <c r="N154" s="168" t="s">
        <v>38</v>
      </c>
      <c r="O154" s="169"/>
      <c r="P154" s="170">
        <f>O154*H154</f>
        <v>0</v>
      </c>
      <c r="Q154" s="170">
        <v>0</v>
      </c>
      <c r="R154" s="170">
        <f>Q154*H154</f>
        <v>0</v>
      </c>
      <c r="S154" s="170">
        <v>0</v>
      </c>
      <c r="T154" s="171">
        <f>S154*H154</f>
        <v>0</v>
      </c>
      <c r="AR154" s="144" t="s">
        <v>129</v>
      </c>
      <c r="AT154" s="144" t="s">
        <v>125</v>
      </c>
      <c r="AU154" s="144" t="s">
        <v>83</v>
      </c>
      <c r="AY154" s="16" t="s">
        <v>123</v>
      </c>
      <c r="BE154" s="145">
        <f>IF(N154="základní",J154,0)</f>
        <v>0</v>
      </c>
      <c r="BF154" s="145">
        <f>IF(N154="snížená",J154,0)</f>
        <v>0</v>
      </c>
      <c r="BG154" s="145">
        <f>IF(N154="zákl. přenesená",J154,0)</f>
        <v>0</v>
      </c>
      <c r="BH154" s="145">
        <f>IF(N154="sníž. přenesená",J154,0)</f>
        <v>0</v>
      </c>
      <c r="BI154" s="145">
        <f>IF(N154="nulová",J154,0)</f>
        <v>0</v>
      </c>
      <c r="BJ154" s="16" t="s">
        <v>81</v>
      </c>
      <c r="BK154" s="145">
        <f>ROUND(I154*H154,2)</f>
        <v>0</v>
      </c>
      <c r="BL154" s="16" t="s">
        <v>129</v>
      </c>
      <c r="BM154" s="144" t="s">
        <v>187</v>
      </c>
    </row>
    <row r="155" spans="2:65" s="1" customFormat="1" ht="6.9" customHeight="1">
      <c r="B155" s="43"/>
      <c r="C155" s="44"/>
      <c r="D155" s="44"/>
      <c r="E155" s="44"/>
      <c r="F155" s="44"/>
      <c r="G155" s="44"/>
      <c r="H155" s="44"/>
      <c r="I155" s="44"/>
      <c r="J155" s="44"/>
      <c r="K155" s="44"/>
      <c r="L155" s="31"/>
    </row>
  </sheetData>
  <sheetProtection algorithmName="SHA-512" hashValue="PXu+QPnWMxE9A7HaBAO8JbSD6ajibigEWLEYF7TSi634xXMEflM9A+OqsqL5eyDp5rYh8ogqyaynO0EgMEcYYg==" saltValue="cNnlh49VcTPnMj3Dl4O5PEuICsJFliWe5DCrCKBuLShj2FCTSvXU2mF8axWj9P4BiVN3uf27qGS+1fumcU3duw==" spinCount="100000" sheet="1" objects="1" scenarios="1" formatColumns="0" formatRows="0" autoFilter="0"/>
  <autoFilter ref="C119:K154" xr:uid="{00000000-0009-0000-0000-000001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62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AT2" s="16" t="s">
        <v>86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83</v>
      </c>
    </row>
    <row r="4" spans="2:46" ht="24.9" customHeight="1">
      <c r="B4" s="19"/>
      <c r="D4" s="20" t="s">
        <v>96</v>
      </c>
      <c r="L4" s="19"/>
      <c r="M4" s="87" t="s">
        <v>10</v>
      </c>
      <c r="AT4" s="16" t="s">
        <v>4</v>
      </c>
    </row>
    <row r="5" spans="2:46" ht="6.9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21" t="str">
        <f>'Rekapitulace stavby'!K6</f>
        <v>Obnova rybníku na parc. č. 1123/1 v k.ú. Řečice</v>
      </c>
      <c r="F7" s="222"/>
      <c r="G7" s="222"/>
      <c r="H7" s="222"/>
      <c r="L7" s="19"/>
    </row>
    <row r="8" spans="2:46" s="1" customFormat="1" ht="12" customHeight="1">
      <c r="B8" s="31"/>
      <c r="D8" s="26" t="s">
        <v>97</v>
      </c>
      <c r="L8" s="31"/>
    </row>
    <row r="9" spans="2:46" s="1" customFormat="1" ht="16.5" customHeight="1">
      <c r="B9" s="31"/>
      <c r="E9" s="183" t="s">
        <v>188</v>
      </c>
      <c r="F9" s="223"/>
      <c r="G9" s="223"/>
      <c r="H9" s="223"/>
      <c r="L9" s="31"/>
    </row>
    <row r="10" spans="2:46" s="1" customFormat="1" ht="10.199999999999999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25. 6. 2025</v>
      </c>
      <c r="L12" s="31"/>
    </row>
    <row r="13" spans="2:46" s="1" customFormat="1" ht="10.8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26" t="s">
        <v>26</v>
      </c>
      <c r="J15" s="24" t="str">
        <f>IF('Rekapitulace stavby'!AN11="","",'Rekapitulace stavby'!AN11)</f>
        <v/>
      </c>
      <c r="L15" s="31"/>
    </row>
    <row r="16" spans="2:46" s="1" customFormat="1" ht="6.9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24" t="str">
        <f>'Rekapitulace stavby'!E14</f>
        <v>Vyplň údaj</v>
      </c>
      <c r="F18" s="205"/>
      <c r="G18" s="205"/>
      <c r="H18" s="205"/>
      <c r="I18" s="26" t="s">
        <v>26</v>
      </c>
      <c r="J18" s="27" t="str">
        <f>'Rekapitulace stavby'!AN14</f>
        <v>Vyplň údaj</v>
      </c>
      <c r="L18" s="31"/>
    </row>
    <row r="19" spans="2:12" s="1" customFormat="1" ht="6.9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 xml:space="preserve"> </v>
      </c>
      <c r="I21" s="26" t="s">
        <v>26</v>
      </c>
      <c r="J21" s="24" t="str">
        <f>IF('Rekapitulace stavby'!AN17="","",'Rekapitulace stavby'!AN17)</f>
        <v/>
      </c>
      <c r="L21" s="31"/>
    </row>
    <row r="22" spans="2:12" s="1" customFormat="1" ht="6.9" customHeight="1">
      <c r="B22" s="31"/>
      <c r="L22" s="31"/>
    </row>
    <row r="23" spans="2:12" s="1" customFormat="1" ht="12" customHeight="1">
      <c r="B23" s="31"/>
      <c r="D23" s="26" t="s">
        <v>31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26</v>
      </c>
      <c r="J24" s="24" t="str">
        <f>IF('Rekapitulace stavby'!AN20="","",'Rekapitulace stavby'!AN20)</f>
        <v/>
      </c>
      <c r="L24" s="31"/>
    </row>
    <row r="25" spans="2:12" s="1" customFormat="1" ht="6.9" customHeight="1">
      <c r="B25" s="31"/>
      <c r="L25" s="31"/>
    </row>
    <row r="26" spans="2:12" s="1" customFormat="1" ht="12" customHeight="1">
      <c r="B26" s="31"/>
      <c r="D26" s="26" t="s">
        <v>32</v>
      </c>
      <c r="L26" s="31"/>
    </row>
    <row r="27" spans="2:12" s="7" customFormat="1" ht="16.5" customHeight="1">
      <c r="B27" s="88"/>
      <c r="E27" s="210" t="s">
        <v>1</v>
      </c>
      <c r="F27" s="210"/>
      <c r="G27" s="210"/>
      <c r="H27" s="210"/>
      <c r="L27" s="88"/>
    </row>
    <row r="28" spans="2:12" s="1" customFormat="1" ht="6.9" customHeight="1">
      <c r="B28" s="31"/>
      <c r="L28" s="31"/>
    </row>
    <row r="29" spans="2:12" s="1" customFormat="1" ht="6.9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33</v>
      </c>
      <c r="J30" s="65">
        <f>ROUND(J120, 2)</f>
        <v>0</v>
      </c>
      <c r="L30" s="31"/>
    </row>
    <row r="31" spans="2:12" s="1" customFormat="1" ht="6.9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" customHeight="1">
      <c r="B32" s="31"/>
      <c r="F32" s="34" t="s">
        <v>35</v>
      </c>
      <c r="I32" s="34" t="s">
        <v>34</v>
      </c>
      <c r="J32" s="34" t="s">
        <v>36</v>
      </c>
      <c r="L32" s="31"/>
    </row>
    <row r="33" spans="2:12" s="1" customFormat="1" ht="14.4" customHeight="1">
      <c r="B33" s="31"/>
      <c r="D33" s="54" t="s">
        <v>37</v>
      </c>
      <c r="E33" s="26" t="s">
        <v>38</v>
      </c>
      <c r="F33" s="90">
        <f>ROUND((SUM(BE120:BE161)),  2)</f>
        <v>0</v>
      </c>
      <c r="I33" s="91">
        <v>0.21</v>
      </c>
      <c r="J33" s="90">
        <f>ROUND(((SUM(BE120:BE161))*I33),  2)</f>
        <v>0</v>
      </c>
      <c r="L33" s="31"/>
    </row>
    <row r="34" spans="2:12" s="1" customFormat="1" ht="14.4" customHeight="1">
      <c r="B34" s="31"/>
      <c r="E34" s="26" t="s">
        <v>39</v>
      </c>
      <c r="F34" s="90">
        <f>ROUND((SUM(BF120:BF161)),  2)</f>
        <v>0</v>
      </c>
      <c r="I34" s="91">
        <v>0.12</v>
      </c>
      <c r="J34" s="90">
        <f>ROUND(((SUM(BF120:BF161))*I34),  2)</f>
        <v>0</v>
      </c>
      <c r="L34" s="31"/>
    </row>
    <row r="35" spans="2:12" s="1" customFormat="1" ht="14.4" hidden="1" customHeight="1">
      <c r="B35" s="31"/>
      <c r="E35" s="26" t="s">
        <v>40</v>
      </c>
      <c r="F35" s="90">
        <f>ROUND((SUM(BG120:BG161)),  2)</f>
        <v>0</v>
      </c>
      <c r="I35" s="91">
        <v>0.21</v>
      </c>
      <c r="J35" s="90">
        <f>0</f>
        <v>0</v>
      </c>
      <c r="L35" s="31"/>
    </row>
    <row r="36" spans="2:12" s="1" customFormat="1" ht="14.4" hidden="1" customHeight="1">
      <c r="B36" s="31"/>
      <c r="E36" s="26" t="s">
        <v>41</v>
      </c>
      <c r="F36" s="90">
        <f>ROUND((SUM(BH120:BH161)),  2)</f>
        <v>0</v>
      </c>
      <c r="I36" s="91">
        <v>0.12</v>
      </c>
      <c r="J36" s="90">
        <f>0</f>
        <v>0</v>
      </c>
      <c r="L36" s="31"/>
    </row>
    <row r="37" spans="2:12" s="1" customFormat="1" ht="14.4" hidden="1" customHeight="1">
      <c r="B37" s="31"/>
      <c r="E37" s="26" t="s">
        <v>42</v>
      </c>
      <c r="F37" s="90">
        <f>ROUND((SUM(BI120:BI161)),  2)</f>
        <v>0</v>
      </c>
      <c r="I37" s="91">
        <v>0</v>
      </c>
      <c r="J37" s="90">
        <f>0</f>
        <v>0</v>
      </c>
      <c r="L37" s="31"/>
    </row>
    <row r="38" spans="2:12" s="1" customFormat="1" ht="6.9" customHeight="1">
      <c r="B38" s="31"/>
      <c r="L38" s="31"/>
    </row>
    <row r="39" spans="2:12" s="1" customFormat="1" ht="25.35" customHeight="1">
      <c r="B39" s="31"/>
      <c r="C39" s="92"/>
      <c r="D39" s="93" t="s">
        <v>43</v>
      </c>
      <c r="E39" s="56"/>
      <c r="F39" s="56"/>
      <c r="G39" s="94" t="s">
        <v>44</v>
      </c>
      <c r="H39" s="95" t="s">
        <v>45</v>
      </c>
      <c r="I39" s="56"/>
      <c r="J39" s="96">
        <f>SUM(J30:J37)</f>
        <v>0</v>
      </c>
      <c r="K39" s="97"/>
      <c r="L39" s="31"/>
    </row>
    <row r="40" spans="2:12" s="1" customFormat="1" ht="14.4" customHeight="1">
      <c r="B40" s="31"/>
      <c r="L40" s="31"/>
    </row>
    <row r="41" spans="2:12" ht="14.4" customHeight="1">
      <c r="B41" s="19"/>
      <c r="L41" s="19"/>
    </row>
    <row r="42" spans="2:12" ht="14.4" customHeight="1">
      <c r="B42" s="19"/>
      <c r="L42" s="19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1"/>
    </row>
    <row r="51" spans="2:12" ht="10.199999999999999">
      <c r="B51" s="19"/>
      <c r="L51" s="19"/>
    </row>
    <row r="52" spans="2:12" ht="10.199999999999999">
      <c r="B52" s="19"/>
      <c r="L52" s="19"/>
    </row>
    <row r="53" spans="2:12" ht="10.199999999999999">
      <c r="B53" s="19"/>
      <c r="L53" s="19"/>
    </row>
    <row r="54" spans="2:12" ht="10.199999999999999">
      <c r="B54" s="19"/>
      <c r="L54" s="19"/>
    </row>
    <row r="55" spans="2:12" ht="10.199999999999999">
      <c r="B55" s="19"/>
      <c r="L55" s="19"/>
    </row>
    <row r="56" spans="2:12" ht="10.199999999999999">
      <c r="B56" s="19"/>
      <c r="L56" s="19"/>
    </row>
    <row r="57" spans="2:12" ht="10.199999999999999">
      <c r="B57" s="19"/>
      <c r="L57" s="19"/>
    </row>
    <row r="58" spans="2:12" ht="10.199999999999999">
      <c r="B58" s="19"/>
      <c r="L58" s="19"/>
    </row>
    <row r="59" spans="2:12" ht="10.199999999999999">
      <c r="B59" s="19"/>
      <c r="L59" s="19"/>
    </row>
    <row r="60" spans="2:12" ht="10.199999999999999">
      <c r="B60" s="19"/>
      <c r="L60" s="19"/>
    </row>
    <row r="61" spans="2:12" s="1" customFormat="1" ht="13.2">
      <c r="B61" s="31"/>
      <c r="D61" s="42" t="s">
        <v>48</v>
      </c>
      <c r="E61" s="33"/>
      <c r="F61" s="98" t="s">
        <v>49</v>
      </c>
      <c r="G61" s="42" t="s">
        <v>48</v>
      </c>
      <c r="H61" s="33"/>
      <c r="I61" s="33"/>
      <c r="J61" s="99" t="s">
        <v>49</v>
      </c>
      <c r="K61" s="33"/>
      <c r="L61" s="31"/>
    </row>
    <row r="62" spans="2:12" ht="10.199999999999999">
      <c r="B62" s="19"/>
      <c r="L62" s="19"/>
    </row>
    <row r="63" spans="2:12" ht="10.199999999999999">
      <c r="B63" s="19"/>
      <c r="L63" s="19"/>
    </row>
    <row r="64" spans="2:12" ht="10.199999999999999">
      <c r="B64" s="19"/>
      <c r="L64" s="19"/>
    </row>
    <row r="65" spans="2:12" s="1" customFormat="1" ht="13.2">
      <c r="B65" s="31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31"/>
    </row>
    <row r="66" spans="2:12" ht="10.199999999999999">
      <c r="B66" s="19"/>
      <c r="L66" s="19"/>
    </row>
    <row r="67" spans="2:12" ht="10.199999999999999">
      <c r="B67" s="19"/>
      <c r="L67" s="19"/>
    </row>
    <row r="68" spans="2:12" ht="10.199999999999999">
      <c r="B68" s="19"/>
      <c r="L68" s="19"/>
    </row>
    <row r="69" spans="2:12" ht="10.199999999999999">
      <c r="B69" s="19"/>
      <c r="L69" s="19"/>
    </row>
    <row r="70" spans="2:12" ht="10.199999999999999">
      <c r="B70" s="19"/>
      <c r="L70" s="19"/>
    </row>
    <row r="71" spans="2:12" ht="10.199999999999999">
      <c r="B71" s="19"/>
      <c r="L71" s="19"/>
    </row>
    <row r="72" spans="2:12" ht="10.199999999999999">
      <c r="B72" s="19"/>
      <c r="L72" s="19"/>
    </row>
    <row r="73" spans="2:12" ht="10.199999999999999">
      <c r="B73" s="19"/>
      <c r="L73" s="19"/>
    </row>
    <row r="74" spans="2:12" ht="10.199999999999999">
      <c r="B74" s="19"/>
      <c r="L74" s="19"/>
    </row>
    <row r="75" spans="2:12" ht="10.199999999999999">
      <c r="B75" s="19"/>
      <c r="L75" s="19"/>
    </row>
    <row r="76" spans="2:12" s="1" customFormat="1" ht="13.2">
      <c r="B76" s="31"/>
      <c r="D76" s="42" t="s">
        <v>48</v>
      </c>
      <c r="E76" s="33"/>
      <c r="F76" s="98" t="s">
        <v>49</v>
      </c>
      <c r="G76" s="42" t="s">
        <v>48</v>
      </c>
      <c r="H76" s="33"/>
      <c r="I76" s="33"/>
      <c r="J76" s="99" t="s">
        <v>49</v>
      </c>
      <c r="K76" s="33"/>
      <c r="L76" s="31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" customHeight="1">
      <c r="B82" s="31"/>
      <c r="C82" s="20" t="s">
        <v>99</v>
      </c>
      <c r="L82" s="31"/>
    </row>
    <row r="83" spans="2:47" s="1" customFormat="1" ht="6.9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21" t="str">
        <f>E7</f>
        <v>Obnova rybníku na parc. č. 1123/1 v k.ú. Řečice</v>
      </c>
      <c r="F85" s="222"/>
      <c r="G85" s="222"/>
      <c r="H85" s="222"/>
      <c r="L85" s="31"/>
    </row>
    <row r="86" spans="2:47" s="1" customFormat="1" ht="12" customHeight="1">
      <c r="B86" s="31"/>
      <c r="C86" s="26" t="s">
        <v>97</v>
      </c>
      <c r="L86" s="31"/>
    </row>
    <row r="87" spans="2:47" s="1" customFormat="1" ht="16.5" customHeight="1">
      <c r="B87" s="31"/>
      <c r="E87" s="183" t="str">
        <f>E9</f>
        <v>02 - Zemní hráz</v>
      </c>
      <c r="F87" s="223"/>
      <c r="G87" s="223"/>
      <c r="H87" s="223"/>
      <c r="L87" s="31"/>
    </row>
    <row r="88" spans="2:47" s="1" customFormat="1" ht="6.9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 t="str">
        <f>IF(J12="","",J12)</f>
        <v>25. 6. 2025</v>
      </c>
      <c r="L89" s="31"/>
    </row>
    <row r="90" spans="2:47" s="1" customFormat="1" ht="6.9" customHeight="1">
      <c r="B90" s="31"/>
      <c r="L90" s="31"/>
    </row>
    <row r="91" spans="2:47" s="1" customFormat="1" ht="15.15" customHeight="1">
      <c r="B91" s="31"/>
      <c r="C91" s="26" t="s">
        <v>24</v>
      </c>
      <c r="F91" s="24" t="str">
        <f>E15</f>
        <v xml:space="preserve"> </v>
      </c>
      <c r="I91" s="26" t="s">
        <v>29</v>
      </c>
      <c r="J91" s="29" t="str">
        <f>E21</f>
        <v xml:space="preserve"> </v>
      </c>
      <c r="L91" s="31"/>
    </row>
    <row r="92" spans="2:47" s="1" customFormat="1" ht="15.15" customHeight="1">
      <c r="B92" s="31"/>
      <c r="C92" s="26" t="s">
        <v>27</v>
      </c>
      <c r="F92" s="24" t="str">
        <f>IF(E18="","",E18)</f>
        <v>Vyplň údaj</v>
      </c>
      <c r="I92" s="26" t="s">
        <v>31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100</v>
      </c>
      <c r="D94" s="92"/>
      <c r="E94" s="92"/>
      <c r="F94" s="92"/>
      <c r="G94" s="92"/>
      <c r="H94" s="92"/>
      <c r="I94" s="92"/>
      <c r="J94" s="101" t="s">
        <v>101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8" customHeight="1">
      <c r="B96" s="31"/>
      <c r="C96" s="102" t="s">
        <v>102</v>
      </c>
      <c r="J96" s="65">
        <f>J120</f>
        <v>0</v>
      </c>
      <c r="L96" s="31"/>
      <c r="AU96" s="16" t="s">
        <v>103</v>
      </c>
    </row>
    <row r="97" spans="2:12" s="8" customFormat="1" ht="24.9" customHeight="1">
      <c r="B97" s="103"/>
      <c r="D97" s="104" t="s">
        <v>104</v>
      </c>
      <c r="E97" s="105"/>
      <c r="F97" s="105"/>
      <c r="G97" s="105"/>
      <c r="H97" s="105"/>
      <c r="I97" s="105"/>
      <c r="J97" s="106">
        <f>J121</f>
        <v>0</v>
      </c>
      <c r="L97" s="103"/>
    </row>
    <row r="98" spans="2:12" s="9" customFormat="1" ht="19.95" customHeight="1">
      <c r="B98" s="107"/>
      <c r="D98" s="108" t="s">
        <v>105</v>
      </c>
      <c r="E98" s="109"/>
      <c r="F98" s="109"/>
      <c r="G98" s="109"/>
      <c r="H98" s="109"/>
      <c r="I98" s="109"/>
      <c r="J98" s="110">
        <f>J122</f>
        <v>0</v>
      </c>
      <c r="L98" s="107"/>
    </row>
    <row r="99" spans="2:12" s="9" customFormat="1" ht="19.95" customHeight="1">
      <c r="B99" s="107"/>
      <c r="D99" s="108" t="s">
        <v>106</v>
      </c>
      <c r="E99" s="109"/>
      <c r="F99" s="109"/>
      <c r="G99" s="109"/>
      <c r="H99" s="109"/>
      <c r="I99" s="109"/>
      <c r="J99" s="110">
        <f>J147</f>
        <v>0</v>
      </c>
      <c r="L99" s="107"/>
    </row>
    <row r="100" spans="2:12" s="9" customFormat="1" ht="19.95" customHeight="1">
      <c r="B100" s="107"/>
      <c r="D100" s="108" t="s">
        <v>107</v>
      </c>
      <c r="E100" s="109"/>
      <c r="F100" s="109"/>
      <c r="G100" s="109"/>
      <c r="H100" s="109"/>
      <c r="I100" s="109"/>
      <c r="J100" s="110">
        <f>J160</f>
        <v>0</v>
      </c>
      <c r="L100" s="107"/>
    </row>
    <row r="101" spans="2:12" s="1" customFormat="1" ht="21.75" customHeight="1">
      <c r="B101" s="31"/>
      <c r="L101" s="31"/>
    </row>
    <row r="102" spans="2:12" s="1" customFormat="1" ht="6.9" customHeight="1"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31"/>
    </row>
    <row r="106" spans="2:12" s="1" customFormat="1" ht="6.9" customHeight="1">
      <c r="B106" s="45"/>
      <c r="C106" s="46"/>
      <c r="D106" s="46"/>
      <c r="E106" s="46"/>
      <c r="F106" s="46"/>
      <c r="G106" s="46"/>
      <c r="H106" s="46"/>
      <c r="I106" s="46"/>
      <c r="J106" s="46"/>
      <c r="K106" s="46"/>
      <c r="L106" s="31"/>
    </row>
    <row r="107" spans="2:12" s="1" customFormat="1" ht="24.9" customHeight="1">
      <c r="B107" s="31"/>
      <c r="C107" s="20" t="s">
        <v>108</v>
      </c>
      <c r="L107" s="31"/>
    </row>
    <row r="108" spans="2:12" s="1" customFormat="1" ht="6.9" customHeight="1">
      <c r="B108" s="31"/>
      <c r="L108" s="31"/>
    </row>
    <row r="109" spans="2:12" s="1" customFormat="1" ht="12" customHeight="1">
      <c r="B109" s="31"/>
      <c r="C109" s="26" t="s">
        <v>16</v>
      </c>
      <c r="L109" s="31"/>
    </row>
    <row r="110" spans="2:12" s="1" customFormat="1" ht="16.5" customHeight="1">
      <c r="B110" s="31"/>
      <c r="E110" s="221" t="str">
        <f>E7</f>
        <v>Obnova rybníku na parc. č. 1123/1 v k.ú. Řečice</v>
      </c>
      <c r="F110" s="222"/>
      <c r="G110" s="222"/>
      <c r="H110" s="222"/>
      <c r="L110" s="31"/>
    </row>
    <row r="111" spans="2:12" s="1" customFormat="1" ht="12" customHeight="1">
      <c r="B111" s="31"/>
      <c r="C111" s="26" t="s">
        <v>97</v>
      </c>
      <c r="L111" s="31"/>
    </row>
    <row r="112" spans="2:12" s="1" customFormat="1" ht="16.5" customHeight="1">
      <c r="B112" s="31"/>
      <c r="E112" s="183" t="str">
        <f>E9</f>
        <v>02 - Zemní hráz</v>
      </c>
      <c r="F112" s="223"/>
      <c r="G112" s="223"/>
      <c r="H112" s="223"/>
      <c r="L112" s="31"/>
    </row>
    <row r="113" spans="2:65" s="1" customFormat="1" ht="6.9" customHeight="1">
      <c r="B113" s="31"/>
      <c r="L113" s="31"/>
    </row>
    <row r="114" spans="2:65" s="1" customFormat="1" ht="12" customHeight="1">
      <c r="B114" s="31"/>
      <c r="C114" s="26" t="s">
        <v>20</v>
      </c>
      <c r="F114" s="24" t="str">
        <f>F12</f>
        <v xml:space="preserve"> </v>
      </c>
      <c r="I114" s="26" t="s">
        <v>22</v>
      </c>
      <c r="J114" s="51" t="str">
        <f>IF(J12="","",J12)</f>
        <v>25. 6. 2025</v>
      </c>
      <c r="L114" s="31"/>
    </row>
    <row r="115" spans="2:65" s="1" customFormat="1" ht="6.9" customHeight="1">
      <c r="B115" s="31"/>
      <c r="L115" s="31"/>
    </row>
    <row r="116" spans="2:65" s="1" customFormat="1" ht="15.15" customHeight="1">
      <c r="B116" s="31"/>
      <c r="C116" s="26" t="s">
        <v>24</v>
      </c>
      <c r="F116" s="24" t="str">
        <f>E15</f>
        <v xml:space="preserve"> </v>
      </c>
      <c r="I116" s="26" t="s">
        <v>29</v>
      </c>
      <c r="J116" s="29" t="str">
        <f>E21</f>
        <v xml:space="preserve"> </v>
      </c>
      <c r="L116" s="31"/>
    </row>
    <row r="117" spans="2:65" s="1" customFormat="1" ht="15.15" customHeight="1">
      <c r="B117" s="31"/>
      <c r="C117" s="26" t="s">
        <v>27</v>
      </c>
      <c r="F117" s="24" t="str">
        <f>IF(E18="","",E18)</f>
        <v>Vyplň údaj</v>
      </c>
      <c r="I117" s="26" t="s">
        <v>31</v>
      </c>
      <c r="J117" s="29" t="str">
        <f>E24</f>
        <v xml:space="preserve"> </v>
      </c>
      <c r="L117" s="31"/>
    </row>
    <row r="118" spans="2:65" s="1" customFormat="1" ht="10.35" customHeight="1">
      <c r="B118" s="31"/>
      <c r="L118" s="31"/>
    </row>
    <row r="119" spans="2:65" s="10" customFormat="1" ht="29.25" customHeight="1">
      <c r="B119" s="111"/>
      <c r="C119" s="112" t="s">
        <v>109</v>
      </c>
      <c r="D119" s="113" t="s">
        <v>58</v>
      </c>
      <c r="E119" s="113" t="s">
        <v>54</v>
      </c>
      <c r="F119" s="113" t="s">
        <v>55</v>
      </c>
      <c r="G119" s="113" t="s">
        <v>110</v>
      </c>
      <c r="H119" s="113" t="s">
        <v>111</v>
      </c>
      <c r="I119" s="113" t="s">
        <v>112</v>
      </c>
      <c r="J119" s="114" t="s">
        <v>101</v>
      </c>
      <c r="K119" s="115" t="s">
        <v>113</v>
      </c>
      <c r="L119" s="111"/>
      <c r="M119" s="58" t="s">
        <v>1</v>
      </c>
      <c r="N119" s="59" t="s">
        <v>37</v>
      </c>
      <c r="O119" s="59" t="s">
        <v>114</v>
      </c>
      <c r="P119" s="59" t="s">
        <v>115</v>
      </c>
      <c r="Q119" s="59" t="s">
        <v>116</v>
      </c>
      <c r="R119" s="59" t="s">
        <v>117</v>
      </c>
      <c r="S119" s="59" t="s">
        <v>118</v>
      </c>
      <c r="T119" s="60" t="s">
        <v>119</v>
      </c>
    </row>
    <row r="120" spans="2:65" s="1" customFormat="1" ht="22.8" customHeight="1">
      <c r="B120" s="31"/>
      <c r="C120" s="63" t="s">
        <v>120</v>
      </c>
      <c r="J120" s="116">
        <f>BK120</f>
        <v>0</v>
      </c>
      <c r="L120" s="31"/>
      <c r="M120" s="61"/>
      <c r="N120" s="52"/>
      <c r="O120" s="52"/>
      <c r="P120" s="117">
        <f>P121</f>
        <v>0</v>
      </c>
      <c r="Q120" s="52"/>
      <c r="R120" s="117">
        <f>R121</f>
        <v>358.89033779999994</v>
      </c>
      <c r="S120" s="52"/>
      <c r="T120" s="118">
        <f>T121</f>
        <v>0</v>
      </c>
      <c r="AT120" s="16" t="s">
        <v>72</v>
      </c>
      <c r="AU120" s="16" t="s">
        <v>103</v>
      </c>
      <c r="BK120" s="119">
        <f>BK121</f>
        <v>0</v>
      </c>
    </row>
    <row r="121" spans="2:65" s="11" customFormat="1" ht="25.95" customHeight="1">
      <c r="B121" s="120"/>
      <c r="D121" s="121" t="s">
        <v>72</v>
      </c>
      <c r="E121" s="122" t="s">
        <v>121</v>
      </c>
      <c r="F121" s="122" t="s">
        <v>122</v>
      </c>
      <c r="I121" s="123"/>
      <c r="J121" s="124">
        <f>BK121</f>
        <v>0</v>
      </c>
      <c r="L121" s="120"/>
      <c r="M121" s="125"/>
      <c r="P121" s="126">
        <f>P122+P147+P160</f>
        <v>0</v>
      </c>
      <c r="R121" s="126">
        <f>R122+R147+R160</f>
        <v>358.89033779999994</v>
      </c>
      <c r="T121" s="127">
        <f>T122+T147+T160</f>
        <v>0</v>
      </c>
      <c r="AR121" s="121" t="s">
        <v>81</v>
      </c>
      <c r="AT121" s="128" t="s">
        <v>72</v>
      </c>
      <c r="AU121" s="128" t="s">
        <v>73</v>
      </c>
      <c r="AY121" s="121" t="s">
        <v>123</v>
      </c>
      <c r="BK121" s="129">
        <f>BK122+BK147+BK160</f>
        <v>0</v>
      </c>
    </row>
    <row r="122" spans="2:65" s="11" customFormat="1" ht="22.8" customHeight="1">
      <c r="B122" s="120"/>
      <c r="D122" s="121" t="s">
        <v>72</v>
      </c>
      <c r="E122" s="130" t="s">
        <v>81</v>
      </c>
      <c r="F122" s="130" t="s">
        <v>124</v>
      </c>
      <c r="I122" s="123"/>
      <c r="J122" s="131">
        <f>BK122</f>
        <v>0</v>
      </c>
      <c r="L122" s="120"/>
      <c r="M122" s="125"/>
      <c r="P122" s="126">
        <f>SUM(P123:P146)</f>
        <v>0</v>
      </c>
      <c r="R122" s="126">
        <f>SUM(R123:R146)</f>
        <v>0</v>
      </c>
      <c r="T122" s="127">
        <f>SUM(T123:T146)</f>
        <v>0</v>
      </c>
      <c r="AR122" s="121" t="s">
        <v>81</v>
      </c>
      <c r="AT122" s="128" t="s">
        <v>72</v>
      </c>
      <c r="AU122" s="128" t="s">
        <v>81</v>
      </c>
      <c r="AY122" s="121" t="s">
        <v>123</v>
      </c>
      <c r="BK122" s="129">
        <f>SUM(BK123:BK146)</f>
        <v>0</v>
      </c>
    </row>
    <row r="123" spans="2:65" s="1" customFormat="1" ht="24.15" customHeight="1">
      <c r="B123" s="31"/>
      <c r="C123" s="132" t="s">
        <v>81</v>
      </c>
      <c r="D123" s="132" t="s">
        <v>125</v>
      </c>
      <c r="E123" s="133" t="s">
        <v>189</v>
      </c>
      <c r="F123" s="134" t="s">
        <v>190</v>
      </c>
      <c r="G123" s="135" t="s">
        <v>168</v>
      </c>
      <c r="H123" s="136">
        <v>297.95</v>
      </c>
      <c r="I123" s="137"/>
      <c r="J123" s="138">
        <f>ROUND(I123*H123,2)</f>
        <v>0</v>
      </c>
      <c r="K123" s="139"/>
      <c r="L123" s="31"/>
      <c r="M123" s="140" t="s">
        <v>1</v>
      </c>
      <c r="N123" s="141" t="s">
        <v>38</v>
      </c>
      <c r="P123" s="142">
        <f>O123*H123</f>
        <v>0</v>
      </c>
      <c r="Q123" s="142">
        <v>0</v>
      </c>
      <c r="R123" s="142">
        <f>Q123*H123</f>
        <v>0</v>
      </c>
      <c r="S123" s="142">
        <v>0</v>
      </c>
      <c r="T123" s="143">
        <f>S123*H123</f>
        <v>0</v>
      </c>
      <c r="AR123" s="144" t="s">
        <v>129</v>
      </c>
      <c r="AT123" s="144" t="s">
        <v>125</v>
      </c>
      <c r="AU123" s="144" t="s">
        <v>83</v>
      </c>
      <c r="AY123" s="16" t="s">
        <v>123</v>
      </c>
      <c r="BE123" s="145">
        <f>IF(N123="základní",J123,0)</f>
        <v>0</v>
      </c>
      <c r="BF123" s="145">
        <f>IF(N123="snížená",J123,0)</f>
        <v>0</v>
      </c>
      <c r="BG123" s="145">
        <f>IF(N123="zákl. přenesená",J123,0)</f>
        <v>0</v>
      </c>
      <c r="BH123" s="145">
        <f>IF(N123="sníž. přenesená",J123,0)</f>
        <v>0</v>
      </c>
      <c r="BI123" s="145">
        <f>IF(N123="nulová",J123,0)</f>
        <v>0</v>
      </c>
      <c r="BJ123" s="16" t="s">
        <v>81</v>
      </c>
      <c r="BK123" s="145">
        <f>ROUND(I123*H123,2)</f>
        <v>0</v>
      </c>
      <c r="BL123" s="16" t="s">
        <v>129</v>
      </c>
      <c r="BM123" s="144" t="s">
        <v>191</v>
      </c>
    </row>
    <row r="124" spans="2:65" s="13" customFormat="1" ht="10.199999999999999">
      <c r="B124" s="153"/>
      <c r="D124" s="147" t="s">
        <v>141</v>
      </c>
      <c r="E124" s="154" t="s">
        <v>1</v>
      </c>
      <c r="F124" s="155" t="s">
        <v>192</v>
      </c>
      <c r="H124" s="156">
        <v>164</v>
      </c>
      <c r="I124" s="157"/>
      <c r="L124" s="153"/>
      <c r="M124" s="158"/>
      <c r="T124" s="159"/>
      <c r="AT124" s="154" t="s">
        <v>141</v>
      </c>
      <c r="AU124" s="154" t="s">
        <v>83</v>
      </c>
      <c r="AV124" s="13" t="s">
        <v>83</v>
      </c>
      <c r="AW124" s="13" t="s">
        <v>30</v>
      </c>
      <c r="AX124" s="13" t="s">
        <v>73</v>
      </c>
      <c r="AY124" s="154" t="s">
        <v>123</v>
      </c>
    </row>
    <row r="125" spans="2:65" s="13" customFormat="1" ht="10.199999999999999">
      <c r="B125" s="153"/>
      <c r="D125" s="147" t="s">
        <v>141</v>
      </c>
      <c r="E125" s="154" t="s">
        <v>1</v>
      </c>
      <c r="F125" s="155" t="s">
        <v>193</v>
      </c>
      <c r="H125" s="156">
        <v>133.94999999999999</v>
      </c>
      <c r="I125" s="157"/>
      <c r="L125" s="153"/>
      <c r="M125" s="158"/>
      <c r="T125" s="159"/>
      <c r="AT125" s="154" t="s">
        <v>141</v>
      </c>
      <c r="AU125" s="154" t="s">
        <v>83</v>
      </c>
      <c r="AV125" s="13" t="s">
        <v>83</v>
      </c>
      <c r="AW125" s="13" t="s">
        <v>30</v>
      </c>
      <c r="AX125" s="13" t="s">
        <v>73</v>
      </c>
      <c r="AY125" s="154" t="s">
        <v>123</v>
      </c>
    </row>
    <row r="126" spans="2:65" s="14" customFormat="1" ht="10.199999999999999">
      <c r="B126" s="160"/>
      <c r="D126" s="147" t="s">
        <v>141</v>
      </c>
      <c r="E126" s="161" t="s">
        <v>1</v>
      </c>
      <c r="F126" s="162" t="s">
        <v>145</v>
      </c>
      <c r="H126" s="163">
        <v>297.95</v>
      </c>
      <c r="I126" s="164"/>
      <c r="L126" s="160"/>
      <c r="M126" s="165"/>
      <c r="T126" s="166"/>
      <c r="AT126" s="161" t="s">
        <v>141</v>
      </c>
      <c r="AU126" s="161" t="s">
        <v>83</v>
      </c>
      <c r="AV126" s="14" t="s">
        <v>129</v>
      </c>
      <c r="AW126" s="14" t="s">
        <v>30</v>
      </c>
      <c r="AX126" s="14" t="s">
        <v>81</v>
      </c>
      <c r="AY126" s="161" t="s">
        <v>123</v>
      </c>
    </row>
    <row r="127" spans="2:65" s="1" customFormat="1" ht="37.799999999999997" customHeight="1">
      <c r="B127" s="31"/>
      <c r="C127" s="132" t="s">
        <v>83</v>
      </c>
      <c r="D127" s="132" t="s">
        <v>125</v>
      </c>
      <c r="E127" s="133" t="s">
        <v>194</v>
      </c>
      <c r="F127" s="134" t="s">
        <v>195</v>
      </c>
      <c r="G127" s="135" t="s">
        <v>128</v>
      </c>
      <c r="H127" s="136">
        <v>220</v>
      </c>
      <c r="I127" s="137"/>
      <c r="J127" s="138">
        <f>ROUND(I127*H127,2)</f>
        <v>0</v>
      </c>
      <c r="K127" s="139"/>
      <c r="L127" s="31"/>
      <c r="M127" s="140" t="s">
        <v>1</v>
      </c>
      <c r="N127" s="141" t="s">
        <v>38</v>
      </c>
      <c r="P127" s="142">
        <f>O127*H127</f>
        <v>0</v>
      </c>
      <c r="Q127" s="142">
        <v>0</v>
      </c>
      <c r="R127" s="142">
        <f>Q127*H127</f>
        <v>0</v>
      </c>
      <c r="S127" s="142">
        <v>0</v>
      </c>
      <c r="T127" s="143">
        <f>S127*H127</f>
        <v>0</v>
      </c>
      <c r="AR127" s="144" t="s">
        <v>129</v>
      </c>
      <c r="AT127" s="144" t="s">
        <v>125</v>
      </c>
      <c r="AU127" s="144" t="s">
        <v>83</v>
      </c>
      <c r="AY127" s="16" t="s">
        <v>123</v>
      </c>
      <c r="BE127" s="145">
        <f>IF(N127="základní",J127,0)</f>
        <v>0</v>
      </c>
      <c r="BF127" s="145">
        <f>IF(N127="snížená",J127,0)</f>
        <v>0</v>
      </c>
      <c r="BG127" s="145">
        <f>IF(N127="zákl. přenesená",J127,0)</f>
        <v>0</v>
      </c>
      <c r="BH127" s="145">
        <f>IF(N127="sníž. přenesená",J127,0)</f>
        <v>0</v>
      </c>
      <c r="BI127" s="145">
        <f>IF(N127="nulová",J127,0)</f>
        <v>0</v>
      </c>
      <c r="BJ127" s="16" t="s">
        <v>81</v>
      </c>
      <c r="BK127" s="145">
        <f>ROUND(I127*H127,2)</f>
        <v>0</v>
      </c>
      <c r="BL127" s="16" t="s">
        <v>129</v>
      </c>
      <c r="BM127" s="144" t="s">
        <v>196</v>
      </c>
    </row>
    <row r="128" spans="2:65" s="13" customFormat="1" ht="10.199999999999999">
      <c r="B128" s="153"/>
      <c r="D128" s="147" t="s">
        <v>141</v>
      </c>
      <c r="E128" s="154" t="s">
        <v>1</v>
      </c>
      <c r="F128" s="155" t="s">
        <v>197</v>
      </c>
      <c r="H128" s="156">
        <v>220</v>
      </c>
      <c r="I128" s="157"/>
      <c r="L128" s="153"/>
      <c r="M128" s="158"/>
      <c r="T128" s="159"/>
      <c r="AT128" s="154" t="s">
        <v>141</v>
      </c>
      <c r="AU128" s="154" t="s">
        <v>83</v>
      </c>
      <c r="AV128" s="13" t="s">
        <v>83</v>
      </c>
      <c r="AW128" s="13" t="s">
        <v>30</v>
      </c>
      <c r="AX128" s="13" t="s">
        <v>81</v>
      </c>
      <c r="AY128" s="154" t="s">
        <v>123</v>
      </c>
    </row>
    <row r="129" spans="2:65" s="1" customFormat="1" ht="24.15" customHeight="1">
      <c r="B129" s="31"/>
      <c r="C129" s="132" t="s">
        <v>134</v>
      </c>
      <c r="D129" s="132" t="s">
        <v>125</v>
      </c>
      <c r="E129" s="133" t="s">
        <v>147</v>
      </c>
      <c r="F129" s="134" t="s">
        <v>148</v>
      </c>
      <c r="G129" s="135" t="s">
        <v>128</v>
      </c>
      <c r="H129" s="136">
        <v>220</v>
      </c>
      <c r="I129" s="137"/>
      <c r="J129" s="138">
        <f>ROUND(I129*H129,2)</f>
        <v>0</v>
      </c>
      <c r="K129" s="139"/>
      <c r="L129" s="31"/>
      <c r="M129" s="140" t="s">
        <v>1</v>
      </c>
      <c r="N129" s="141" t="s">
        <v>38</v>
      </c>
      <c r="P129" s="142">
        <f>O129*H129</f>
        <v>0</v>
      </c>
      <c r="Q129" s="142">
        <v>0</v>
      </c>
      <c r="R129" s="142">
        <f>Q129*H129</f>
        <v>0</v>
      </c>
      <c r="S129" s="142">
        <v>0</v>
      </c>
      <c r="T129" s="143">
        <f>S129*H129</f>
        <v>0</v>
      </c>
      <c r="AR129" s="144" t="s">
        <v>129</v>
      </c>
      <c r="AT129" s="144" t="s">
        <v>125</v>
      </c>
      <c r="AU129" s="144" t="s">
        <v>83</v>
      </c>
      <c r="AY129" s="16" t="s">
        <v>123</v>
      </c>
      <c r="BE129" s="145">
        <f>IF(N129="základní",J129,0)</f>
        <v>0</v>
      </c>
      <c r="BF129" s="145">
        <f>IF(N129="snížená",J129,0)</f>
        <v>0</v>
      </c>
      <c r="BG129" s="145">
        <f>IF(N129="zákl. přenesená",J129,0)</f>
        <v>0</v>
      </c>
      <c r="BH129" s="145">
        <f>IF(N129="sníž. přenesená",J129,0)</f>
        <v>0</v>
      </c>
      <c r="BI129" s="145">
        <f>IF(N129="nulová",J129,0)</f>
        <v>0</v>
      </c>
      <c r="BJ129" s="16" t="s">
        <v>81</v>
      </c>
      <c r="BK129" s="145">
        <f>ROUND(I129*H129,2)</f>
        <v>0</v>
      </c>
      <c r="BL129" s="16" t="s">
        <v>129</v>
      </c>
      <c r="BM129" s="144" t="s">
        <v>198</v>
      </c>
    </row>
    <row r="130" spans="2:65" s="1" customFormat="1" ht="37.799999999999997" customHeight="1">
      <c r="B130" s="31"/>
      <c r="C130" s="132" t="s">
        <v>129</v>
      </c>
      <c r="D130" s="132" t="s">
        <v>125</v>
      </c>
      <c r="E130" s="133" t="s">
        <v>199</v>
      </c>
      <c r="F130" s="134" t="s">
        <v>200</v>
      </c>
      <c r="G130" s="135" t="s">
        <v>128</v>
      </c>
      <c r="H130" s="136">
        <v>444.4</v>
      </c>
      <c r="I130" s="137"/>
      <c r="J130" s="138">
        <f>ROUND(I130*H130,2)</f>
        <v>0</v>
      </c>
      <c r="K130" s="139"/>
      <c r="L130" s="31"/>
      <c r="M130" s="140" t="s">
        <v>1</v>
      </c>
      <c r="N130" s="141" t="s">
        <v>38</v>
      </c>
      <c r="P130" s="142">
        <f>O130*H130</f>
        <v>0</v>
      </c>
      <c r="Q130" s="142">
        <v>0</v>
      </c>
      <c r="R130" s="142">
        <f>Q130*H130</f>
        <v>0</v>
      </c>
      <c r="S130" s="142">
        <v>0</v>
      </c>
      <c r="T130" s="143">
        <f>S130*H130</f>
        <v>0</v>
      </c>
      <c r="AR130" s="144" t="s">
        <v>129</v>
      </c>
      <c r="AT130" s="144" t="s">
        <v>125</v>
      </c>
      <c r="AU130" s="144" t="s">
        <v>83</v>
      </c>
      <c r="AY130" s="16" t="s">
        <v>123</v>
      </c>
      <c r="BE130" s="145">
        <f>IF(N130="základní",J130,0)</f>
        <v>0</v>
      </c>
      <c r="BF130" s="145">
        <f>IF(N130="snížená",J130,0)</f>
        <v>0</v>
      </c>
      <c r="BG130" s="145">
        <f>IF(N130="zákl. přenesená",J130,0)</f>
        <v>0</v>
      </c>
      <c r="BH130" s="145">
        <f>IF(N130="sníž. přenesená",J130,0)</f>
        <v>0</v>
      </c>
      <c r="BI130" s="145">
        <f>IF(N130="nulová",J130,0)</f>
        <v>0</v>
      </c>
      <c r="BJ130" s="16" t="s">
        <v>81</v>
      </c>
      <c r="BK130" s="145">
        <f>ROUND(I130*H130,2)</f>
        <v>0</v>
      </c>
      <c r="BL130" s="16" t="s">
        <v>129</v>
      </c>
      <c r="BM130" s="144" t="s">
        <v>201</v>
      </c>
    </row>
    <row r="131" spans="2:65" s="13" customFormat="1" ht="10.199999999999999">
      <c r="B131" s="153"/>
      <c r="D131" s="147" t="s">
        <v>141</v>
      </c>
      <c r="E131" s="154" t="s">
        <v>1</v>
      </c>
      <c r="F131" s="155" t="s">
        <v>202</v>
      </c>
      <c r="H131" s="156">
        <v>444.4</v>
      </c>
      <c r="I131" s="157"/>
      <c r="L131" s="153"/>
      <c r="M131" s="158"/>
      <c r="T131" s="159"/>
      <c r="AT131" s="154" t="s">
        <v>141</v>
      </c>
      <c r="AU131" s="154" t="s">
        <v>83</v>
      </c>
      <c r="AV131" s="13" t="s">
        <v>83</v>
      </c>
      <c r="AW131" s="13" t="s">
        <v>30</v>
      </c>
      <c r="AX131" s="13" t="s">
        <v>81</v>
      </c>
      <c r="AY131" s="154" t="s">
        <v>123</v>
      </c>
    </row>
    <row r="132" spans="2:65" s="1" customFormat="1" ht="33" customHeight="1">
      <c r="B132" s="31"/>
      <c r="C132" s="132" t="s">
        <v>146</v>
      </c>
      <c r="D132" s="132" t="s">
        <v>125</v>
      </c>
      <c r="E132" s="133" t="s">
        <v>203</v>
      </c>
      <c r="F132" s="134" t="s">
        <v>204</v>
      </c>
      <c r="G132" s="135" t="s">
        <v>168</v>
      </c>
      <c r="H132" s="136">
        <v>506</v>
      </c>
      <c r="I132" s="137"/>
      <c r="J132" s="138">
        <f>ROUND(I132*H132,2)</f>
        <v>0</v>
      </c>
      <c r="K132" s="139"/>
      <c r="L132" s="31"/>
      <c r="M132" s="140" t="s">
        <v>1</v>
      </c>
      <c r="N132" s="141" t="s">
        <v>38</v>
      </c>
      <c r="P132" s="142">
        <f>O132*H132</f>
        <v>0</v>
      </c>
      <c r="Q132" s="142">
        <v>0</v>
      </c>
      <c r="R132" s="142">
        <f>Q132*H132</f>
        <v>0</v>
      </c>
      <c r="S132" s="142">
        <v>0</v>
      </c>
      <c r="T132" s="143">
        <f>S132*H132</f>
        <v>0</v>
      </c>
      <c r="AR132" s="144" t="s">
        <v>129</v>
      </c>
      <c r="AT132" s="144" t="s">
        <v>125</v>
      </c>
      <c r="AU132" s="144" t="s">
        <v>83</v>
      </c>
      <c r="AY132" s="16" t="s">
        <v>123</v>
      </c>
      <c r="BE132" s="145">
        <f>IF(N132="základní",J132,0)</f>
        <v>0</v>
      </c>
      <c r="BF132" s="145">
        <f>IF(N132="snížená",J132,0)</f>
        <v>0</v>
      </c>
      <c r="BG132" s="145">
        <f>IF(N132="zákl. přenesená",J132,0)</f>
        <v>0</v>
      </c>
      <c r="BH132" s="145">
        <f>IF(N132="sníž. přenesená",J132,0)</f>
        <v>0</v>
      </c>
      <c r="BI132" s="145">
        <f>IF(N132="nulová",J132,0)</f>
        <v>0</v>
      </c>
      <c r="BJ132" s="16" t="s">
        <v>81</v>
      </c>
      <c r="BK132" s="145">
        <f>ROUND(I132*H132,2)</f>
        <v>0</v>
      </c>
      <c r="BL132" s="16" t="s">
        <v>129</v>
      </c>
      <c r="BM132" s="144" t="s">
        <v>205</v>
      </c>
    </row>
    <row r="133" spans="2:65" s="13" customFormat="1" ht="10.199999999999999">
      <c r="B133" s="153"/>
      <c r="D133" s="147" t="s">
        <v>141</v>
      </c>
      <c r="E133" s="154" t="s">
        <v>1</v>
      </c>
      <c r="F133" s="155" t="s">
        <v>206</v>
      </c>
      <c r="H133" s="156">
        <v>164</v>
      </c>
      <c r="I133" s="157"/>
      <c r="L133" s="153"/>
      <c r="M133" s="158"/>
      <c r="T133" s="159"/>
      <c r="AT133" s="154" t="s">
        <v>141</v>
      </c>
      <c r="AU133" s="154" t="s">
        <v>83</v>
      </c>
      <c r="AV133" s="13" t="s">
        <v>83</v>
      </c>
      <c r="AW133" s="13" t="s">
        <v>30</v>
      </c>
      <c r="AX133" s="13" t="s">
        <v>73</v>
      </c>
      <c r="AY133" s="154" t="s">
        <v>123</v>
      </c>
    </row>
    <row r="134" spans="2:65" s="13" customFormat="1" ht="10.199999999999999">
      <c r="B134" s="153"/>
      <c r="D134" s="147" t="s">
        <v>141</v>
      </c>
      <c r="E134" s="154" t="s">
        <v>1</v>
      </c>
      <c r="F134" s="155" t="s">
        <v>207</v>
      </c>
      <c r="H134" s="156">
        <v>342</v>
      </c>
      <c r="I134" s="157"/>
      <c r="L134" s="153"/>
      <c r="M134" s="158"/>
      <c r="T134" s="159"/>
      <c r="AT134" s="154" t="s">
        <v>141</v>
      </c>
      <c r="AU134" s="154" t="s">
        <v>83</v>
      </c>
      <c r="AV134" s="13" t="s">
        <v>83</v>
      </c>
      <c r="AW134" s="13" t="s">
        <v>30</v>
      </c>
      <c r="AX134" s="13" t="s">
        <v>73</v>
      </c>
      <c r="AY134" s="154" t="s">
        <v>123</v>
      </c>
    </row>
    <row r="135" spans="2:65" s="14" customFormat="1" ht="10.199999999999999">
      <c r="B135" s="160"/>
      <c r="D135" s="147" t="s">
        <v>141</v>
      </c>
      <c r="E135" s="161" t="s">
        <v>1</v>
      </c>
      <c r="F135" s="162" t="s">
        <v>145</v>
      </c>
      <c r="H135" s="163">
        <v>506</v>
      </c>
      <c r="I135" s="164"/>
      <c r="L135" s="160"/>
      <c r="M135" s="165"/>
      <c r="T135" s="166"/>
      <c r="AT135" s="161" t="s">
        <v>141</v>
      </c>
      <c r="AU135" s="161" t="s">
        <v>83</v>
      </c>
      <c r="AV135" s="14" t="s">
        <v>129</v>
      </c>
      <c r="AW135" s="14" t="s">
        <v>30</v>
      </c>
      <c r="AX135" s="14" t="s">
        <v>81</v>
      </c>
      <c r="AY135" s="161" t="s">
        <v>123</v>
      </c>
    </row>
    <row r="136" spans="2:65" s="1" customFormat="1" ht="24.15" customHeight="1">
      <c r="B136" s="31"/>
      <c r="C136" s="132" t="s">
        <v>150</v>
      </c>
      <c r="D136" s="132" t="s">
        <v>125</v>
      </c>
      <c r="E136" s="133" t="s">
        <v>172</v>
      </c>
      <c r="F136" s="134" t="s">
        <v>173</v>
      </c>
      <c r="G136" s="135" t="s">
        <v>168</v>
      </c>
      <c r="H136" s="136">
        <v>57</v>
      </c>
      <c r="I136" s="137"/>
      <c r="J136" s="138">
        <f>ROUND(I136*H136,2)</f>
        <v>0</v>
      </c>
      <c r="K136" s="139"/>
      <c r="L136" s="31"/>
      <c r="M136" s="140" t="s">
        <v>1</v>
      </c>
      <c r="N136" s="141" t="s">
        <v>38</v>
      </c>
      <c r="P136" s="142">
        <f>O136*H136</f>
        <v>0</v>
      </c>
      <c r="Q136" s="142">
        <v>0</v>
      </c>
      <c r="R136" s="142">
        <f>Q136*H136</f>
        <v>0</v>
      </c>
      <c r="S136" s="142">
        <v>0</v>
      </c>
      <c r="T136" s="143">
        <f>S136*H136</f>
        <v>0</v>
      </c>
      <c r="AR136" s="144" t="s">
        <v>129</v>
      </c>
      <c r="AT136" s="144" t="s">
        <v>125</v>
      </c>
      <c r="AU136" s="144" t="s">
        <v>83</v>
      </c>
      <c r="AY136" s="16" t="s">
        <v>123</v>
      </c>
      <c r="BE136" s="145">
        <f>IF(N136="základní",J136,0)</f>
        <v>0</v>
      </c>
      <c r="BF136" s="145">
        <f>IF(N136="snížená",J136,0)</f>
        <v>0</v>
      </c>
      <c r="BG136" s="145">
        <f>IF(N136="zákl. přenesená",J136,0)</f>
        <v>0</v>
      </c>
      <c r="BH136" s="145">
        <f>IF(N136="sníž. přenesená",J136,0)</f>
        <v>0</v>
      </c>
      <c r="BI136" s="145">
        <f>IF(N136="nulová",J136,0)</f>
        <v>0</v>
      </c>
      <c r="BJ136" s="16" t="s">
        <v>81</v>
      </c>
      <c r="BK136" s="145">
        <f>ROUND(I136*H136,2)</f>
        <v>0</v>
      </c>
      <c r="BL136" s="16" t="s">
        <v>129</v>
      </c>
      <c r="BM136" s="144" t="s">
        <v>208</v>
      </c>
    </row>
    <row r="137" spans="2:65" s="13" customFormat="1" ht="10.199999999999999">
      <c r="B137" s="153"/>
      <c r="D137" s="147" t="s">
        <v>141</v>
      </c>
      <c r="E137" s="154" t="s">
        <v>1</v>
      </c>
      <c r="F137" s="155" t="s">
        <v>209</v>
      </c>
      <c r="H137" s="156">
        <v>57</v>
      </c>
      <c r="I137" s="157"/>
      <c r="L137" s="153"/>
      <c r="M137" s="158"/>
      <c r="T137" s="159"/>
      <c r="AT137" s="154" t="s">
        <v>141</v>
      </c>
      <c r="AU137" s="154" t="s">
        <v>83</v>
      </c>
      <c r="AV137" s="13" t="s">
        <v>83</v>
      </c>
      <c r="AW137" s="13" t="s">
        <v>30</v>
      </c>
      <c r="AX137" s="13" t="s">
        <v>73</v>
      </c>
      <c r="AY137" s="154" t="s">
        <v>123</v>
      </c>
    </row>
    <row r="138" spans="2:65" s="14" customFormat="1" ht="10.199999999999999">
      <c r="B138" s="160"/>
      <c r="D138" s="147" t="s">
        <v>141</v>
      </c>
      <c r="E138" s="161" t="s">
        <v>1</v>
      </c>
      <c r="F138" s="162" t="s">
        <v>145</v>
      </c>
      <c r="H138" s="163">
        <v>57</v>
      </c>
      <c r="I138" s="164"/>
      <c r="L138" s="160"/>
      <c r="M138" s="165"/>
      <c r="T138" s="166"/>
      <c r="AT138" s="161" t="s">
        <v>141</v>
      </c>
      <c r="AU138" s="161" t="s">
        <v>83</v>
      </c>
      <c r="AV138" s="14" t="s">
        <v>129</v>
      </c>
      <c r="AW138" s="14" t="s">
        <v>30</v>
      </c>
      <c r="AX138" s="14" t="s">
        <v>81</v>
      </c>
      <c r="AY138" s="161" t="s">
        <v>123</v>
      </c>
    </row>
    <row r="139" spans="2:65" s="1" customFormat="1" ht="16.5" customHeight="1">
      <c r="B139" s="31"/>
      <c r="C139" s="132" t="s">
        <v>156</v>
      </c>
      <c r="D139" s="132" t="s">
        <v>125</v>
      </c>
      <c r="E139" s="133" t="s">
        <v>210</v>
      </c>
      <c r="F139" s="134" t="s">
        <v>211</v>
      </c>
      <c r="G139" s="135" t="s">
        <v>168</v>
      </c>
      <c r="H139" s="136">
        <v>262</v>
      </c>
      <c r="I139" s="137"/>
      <c r="J139" s="138">
        <f>ROUND(I139*H139,2)</f>
        <v>0</v>
      </c>
      <c r="K139" s="139"/>
      <c r="L139" s="31"/>
      <c r="M139" s="140" t="s">
        <v>1</v>
      </c>
      <c r="N139" s="141" t="s">
        <v>38</v>
      </c>
      <c r="P139" s="142">
        <f>O139*H139</f>
        <v>0</v>
      </c>
      <c r="Q139" s="142">
        <v>0</v>
      </c>
      <c r="R139" s="142">
        <f>Q139*H139</f>
        <v>0</v>
      </c>
      <c r="S139" s="142">
        <v>0</v>
      </c>
      <c r="T139" s="143">
        <f>S139*H139</f>
        <v>0</v>
      </c>
      <c r="AR139" s="144" t="s">
        <v>129</v>
      </c>
      <c r="AT139" s="144" t="s">
        <v>125</v>
      </c>
      <c r="AU139" s="144" t="s">
        <v>83</v>
      </c>
      <c r="AY139" s="16" t="s">
        <v>123</v>
      </c>
      <c r="BE139" s="145">
        <f>IF(N139="základní",J139,0)</f>
        <v>0</v>
      </c>
      <c r="BF139" s="145">
        <f>IF(N139="snížená",J139,0)</f>
        <v>0</v>
      </c>
      <c r="BG139" s="145">
        <f>IF(N139="zákl. přenesená",J139,0)</f>
        <v>0</v>
      </c>
      <c r="BH139" s="145">
        <f>IF(N139="sníž. přenesená",J139,0)</f>
        <v>0</v>
      </c>
      <c r="BI139" s="145">
        <f>IF(N139="nulová",J139,0)</f>
        <v>0</v>
      </c>
      <c r="BJ139" s="16" t="s">
        <v>81</v>
      </c>
      <c r="BK139" s="145">
        <f>ROUND(I139*H139,2)</f>
        <v>0</v>
      </c>
      <c r="BL139" s="16" t="s">
        <v>129</v>
      </c>
      <c r="BM139" s="144" t="s">
        <v>212</v>
      </c>
    </row>
    <row r="140" spans="2:65" s="13" customFormat="1" ht="10.199999999999999">
      <c r="B140" s="153"/>
      <c r="D140" s="147" t="s">
        <v>141</v>
      </c>
      <c r="E140" s="154" t="s">
        <v>1</v>
      </c>
      <c r="F140" s="155" t="s">
        <v>213</v>
      </c>
      <c r="H140" s="156">
        <v>205</v>
      </c>
      <c r="I140" s="157"/>
      <c r="L140" s="153"/>
      <c r="M140" s="158"/>
      <c r="T140" s="159"/>
      <c r="AT140" s="154" t="s">
        <v>141</v>
      </c>
      <c r="AU140" s="154" t="s">
        <v>83</v>
      </c>
      <c r="AV140" s="13" t="s">
        <v>83</v>
      </c>
      <c r="AW140" s="13" t="s">
        <v>30</v>
      </c>
      <c r="AX140" s="13" t="s">
        <v>73</v>
      </c>
      <c r="AY140" s="154" t="s">
        <v>123</v>
      </c>
    </row>
    <row r="141" spans="2:65" s="13" customFormat="1" ht="10.199999999999999">
      <c r="B141" s="153"/>
      <c r="D141" s="147" t="s">
        <v>141</v>
      </c>
      <c r="E141" s="154" t="s">
        <v>1</v>
      </c>
      <c r="F141" s="155" t="s">
        <v>214</v>
      </c>
      <c r="H141" s="156">
        <v>57</v>
      </c>
      <c r="I141" s="157"/>
      <c r="L141" s="153"/>
      <c r="M141" s="158"/>
      <c r="T141" s="159"/>
      <c r="AT141" s="154" t="s">
        <v>141</v>
      </c>
      <c r="AU141" s="154" t="s">
        <v>83</v>
      </c>
      <c r="AV141" s="13" t="s">
        <v>83</v>
      </c>
      <c r="AW141" s="13" t="s">
        <v>30</v>
      </c>
      <c r="AX141" s="13" t="s">
        <v>73</v>
      </c>
      <c r="AY141" s="154" t="s">
        <v>123</v>
      </c>
    </row>
    <row r="142" spans="2:65" s="14" customFormat="1" ht="10.199999999999999">
      <c r="B142" s="160"/>
      <c r="D142" s="147" t="s">
        <v>141</v>
      </c>
      <c r="E142" s="161" t="s">
        <v>1</v>
      </c>
      <c r="F142" s="162" t="s">
        <v>145</v>
      </c>
      <c r="H142" s="163">
        <v>262</v>
      </c>
      <c r="I142" s="164"/>
      <c r="L142" s="160"/>
      <c r="M142" s="165"/>
      <c r="T142" s="166"/>
      <c r="AT142" s="161" t="s">
        <v>141</v>
      </c>
      <c r="AU142" s="161" t="s">
        <v>83</v>
      </c>
      <c r="AV142" s="14" t="s">
        <v>129</v>
      </c>
      <c r="AW142" s="14" t="s">
        <v>30</v>
      </c>
      <c r="AX142" s="14" t="s">
        <v>81</v>
      </c>
      <c r="AY142" s="161" t="s">
        <v>123</v>
      </c>
    </row>
    <row r="143" spans="2:65" s="1" customFormat="1" ht="24.15" customHeight="1">
      <c r="B143" s="31"/>
      <c r="C143" s="132" t="s">
        <v>161</v>
      </c>
      <c r="D143" s="132" t="s">
        <v>125</v>
      </c>
      <c r="E143" s="133" t="s">
        <v>215</v>
      </c>
      <c r="F143" s="134" t="s">
        <v>216</v>
      </c>
      <c r="G143" s="135" t="s">
        <v>168</v>
      </c>
      <c r="H143" s="136">
        <v>160.69999999999999</v>
      </c>
      <c r="I143" s="137"/>
      <c r="J143" s="138">
        <f>ROUND(I143*H143,2)</f>
        <v>0</v>
      </c>
      <c r="K143" s="139"/>
      <c r="L143" s="31"/>
      <c r="M143" s="140" t="s">
        <v>1</v>
      </c>
      <c r="N143" s="141" t="s">
        <v>38</v>
      </c>
      <c r="P143" s="142">
        <f>O143*H143</f>
        <v>0</v>
      </c>
      <c r="Q143" s="142">
        <v>0</v>
      </c>
      <c r="R143" s="142">
        <f>Q143*H143</f>
        <v>0</v>
      </c>
      <c r="S143" s="142">
        <v>0</v>
      </c>
      <c r="T143" s="143">
        <f>S143*H143</f>
        <v>0</v>
      </c>
      <c r="AR143" s="144" t="s">
        <v>129</v>
      </c>
      <c r="AT143" s="144" t="s">
        <v>125</v>
      </c>
      <c r="AU143" s="144" t="s">
        <v>83</v>
      </c>
      <c r="AY143" s="16" t="s">
        <v>123</v>
      </c>
      <c r="BE143" s="145">
        <f>IF(N143="základní",J143,0)</f>
        <v>0</v>
      </c>
      <c r="BF143" s="145">
        <f>IF(N143="snížená",J143,0)</f>
        <v>0</v>
      </c>
      <c r="BG143" s="145">
        <f>IF(N143="zákl. přenesená",J143,0)</f>
        <v>0</v>
      </c>
      <c r="BH143" s="145">
        <f>IF(N143="sníž. přenesená",J143,0)</f>
        <v>0</v>
      </c>
      <c r="BI143" s="145">
        <f>IF(N143="nulová",J143,0)</f>
        <v>0</v>
      </c>
      <c r="BJ143" s="16" t="s">
        <v>81</v>
      </c>
      <c r="BK143" s="145">
        <f>ROUND(I143*H143,2)</f>
        <v>0</v>
      </c>
      <c r="BL143" s="16" t="s">
        <v>129</v>
      </c>
      <c r="BM143" s="144" t="s">
        <v>217</v>
      </c>
    </row>
    <row r="144" spans="2:65" s="13" customFormat="1" ht="10.199999999999999">
      <c r="B144" s="153"/>
      <c r="D144" s="147" t="s">
        <v>141</v>
      </c>
      <c r="E144" s="154" t="s">
        <v>1</v>
      </c>
      <c r="F144" s="155" t="s">
        <v>218</v>
      </c>
      <c r="H144" s="156">
        <v>41</v>
      </c>
      <c r="I144" s="157"/>
      <c r="L144" s="153"/>
      <c r="M144" s="158"/>
      <c r="T144" s="159"/>
      <c r="AT144" s="154" t="s">
        <v>141</v>
      </c>
      <c r="AU144" s="154" t="s">
        <v>83</v>
      </c>
      <c r="AV144" s="13" t="s">
        <v>83</v>
      </c>
      <c r="AW144" s="13" t="s">
        <v>30</v>
      </c>
      <c r="AX144" s="13" t="s">
        <v>73</v>
      </c>
      <c r="AY144" s="154" t="s">
        <v>123</v>
      </c>
    </row>
    <row r="145" spans="2:65" s="13" customFormat="1" ht="10.199999999999999">
      <c r="B145" s="153"/>
      <c r="D145" s="147" t="s">
        <v>141</v>
      </c>
      <c r="E145" s="154" t="s">
        <v>1</v>
      </c>
      <c r="F145" s="155" t="s">
        <v>219</v>
      </c>
      <c r="H145" s="156">
        <v>119.7</v>
      </c>
      <c r="I145" s="157"/>
      <c r="L145" s="153"/>
      <c r="M145" s="158"/>
      <c r="T145" s="159"/>
      <c r="AT145" s="154" t="s">
        <v>141</v>
      </c>
      <c r="AU145" s="154" t="s">
        <v>83</v>
      </c>
      <c r="AV145" s="13" t="s">
        <v>83</v>
      </c>
      <c r="AW145" s="13" t="s">
        <v>30</v>
      </c>
      <c r="AX145" s="13" t="s">
        <v>73</v>
      </c>
      <c r="AY145" s="154" t="s">
        <v>123</v>
      </c>
    </row>
    <row r="146" spans="2:65" s="14" customFormat="1" ht="10.199999999999999">
      <c r="B146" s="160"/>
      <c r="D146" s="147" t="s">
        <v>141</v>
      </c>
      <c r="E146" s="161" t="s">
        <v>1</v>
      </c>
      <c r="F146" s="162" t="s">
        <v>145</v>
      </c>
      <c r="H146" s="163">
        <v>160.69999999999999</v>
      </c>
      <c r="I146" s="164"/>
      <c r="L146" s="160"/>
      <c r="M146" s="165"/>
      <c r="T146" s="166"/>
      <c r="AT146" s="161" t="s">
        <v>141</v>
      </c>
      <c r="AU146" s="161" t="s">
        <v>83</v>
      </c>
      <c r="AV146" s="14" t="s">
        <v>129</v>
      </c>
      <c r="AW146" s="14" t="s">
        <v>30</v>
      </c>
      <c r="AX146" s="14" t="s">
        <v>81</v>
      </c>
      <c r="AY146" s="161" t="s">
        <v>123</v>
      </c>
    </row>
    <row r="147" spans="2:65" s="11" customFormat="1" ht="22.8" customHeight="1">
      <c r="B147" s="120"/>
      <c r="D147" s="121" t="s">
        <v>72</v>
      </c>
      <c r="E147" s="130" t="s">
        <v>129</v>
      </c>
      <c r="F147" s="130" t="s">
        <v>176</v>
      </c>
      <c r="I147" s="123"/>
      <c r="J147" s="131">
        <f>BK147</f>
        <v>0</v>
      </c>
      <c r="L147" s="120"/>
      <c r="M147" s="125"/>
      <c r="P147" s="126">
        <f>SUM(P148:P159)</f>
        <v>0</v>
      </c>
      <c r="R147" s="126">
        <f>SUM(R148:R159)</f>
        <v>358.89033779999994</v>
      </c>
      <c r="T147" s="127">
        <f>SUM(T148:T159)</f>
        <v>0</v>
      </c>
      <c r="AR147" s="121" t="s">
        <v>81</v>
      </c>
      <c r="AT147" s="128" t="s">
        <v>72</v>
      </c>
      <c r="AU147" s="128" t="s">
        <v>81</v>
      </c>
      <c r="AY147" s="121" t="s">
        <v>123</v>
      </c>
      <c r="BK147" s="129">
        <f>SUM(BK148:BK159)</f>
        <v>0</v>
      </c>
    </row>
    <row r="148" spans="2:65" s="1" customFormat="1" ht="24.15" customHeight="1">
      <c r="B148" s="31"/>
      <c r="C148" s="132" t="s">
        <v>165</v>
      </c>
      <c r="D148" s="132" t="s">
        <v>125</v>
      </c>
      <c r="E148" s="133" t="s">
        <v>220</v>
      </c>
      <c r="F148" s="134" t="s">
        <v>221</v>
      </c>
      <c r="G148" s="135" t="s">
        <v>128</v>
      </c>
      <c r="H148" s="136">
        <v>30.75</v>
      </c>
      <c r="I148" s="137"/>
      <c r="J148" s="138">
        <f>ROUND(I148*H148,2)</f>
        <v>0</v>
      </c>
      <c r="K148" s="139"/>
      <c r="L148" s="31"/>
      <c r="M148" s="140" t="s">
        <v>1</v>
      </c>
      <c r="N148" s="141" t="s">
        <v>38</v>
      </c>
      <c r="P148" s="142">
        <f>O148*H148</f>
        <v>0</v>
      </c>
      <c r="Q148" s="142">
        <v>1.7535000000000001</v>
      </c>
      <c r="R148" s="142">
        <f>Q148*H148</f>
        <v>53.920124999999999</v>
      </c>
      <c r="S148" s="142">
        <v>0</v>
      </c>
      <c r="T148" s="143">
        <f>S148*H148</f>
        <v>0</v>
      </c>
      <c r="AR148" s="144" t="s">
        <v>129</v>
      </c>
      <c r="AT148" s="144" t="s">
        <v>125</v>
      </c>
      <c r="AU148" s="144" t="s">
        <v>83</v>
      </c>
      <c r="AY148" s="16" t="s">
        <v>123</v>
      </c>
      <c r="BE148" s="145">
        <f>IF(N148="základní",J148,0)</f>
        <v>0</v>
      </c>
      <c r="BF148" s="145">
        <f>IF(N148="snížená",J148,0)</f>
        <v>0</v>
      </c>
      <c r="BG148" s="145">
        <f>IF(N148="zákl. přenesená",J148,0)</f>
        <v>0</v>
      </c>
      <c r="BH148" s="145">
        <f>IF(N148="sníž. přenesená",J148,0)</f>
        <v>0</v>
      </c>
      <c r="BI148" s="145">
        <f>IF(N148="nulová",J148,0)</f>
        <v>0</v>
      </c>
      <c r="BJ148" s="16" t="s">
        <v>81</v>
      </c>
      <c r="BK148" s="145">
        <f>ROUND(I148*H148,2)</f>
        <v>0</v>
      </c>
      <c r="BL148" s="16" t="s">
        <v>129</v>
      </c>
      <c r="BM148" s="144" t="s">
        <v>222</v>
      </c>
    </row>
    <row r="149" spans="2:65" s="13" customFormat="1" ht="10.199999999999999">
      <c r="B149" s="153"/>
      <c r="D149" s="147" t="s">
        <v>141</v>
      </c>
      <c r="E149" s="154" t="s">
        <v>1</v>
      </c>
      <c r="F149" s="155" t="s">
        <v>223</v>
      </c>
      <c r="H149" s="156">
        <v>30.75</v>
      </c>
      <c r="I149" s="157"/>
      <c r="L149" s="153"/>
      <c r="M149" s="158"/>
      <c r="T149" s="159"/>
      <c r="AT149" s="154" t="s">
        <v>141</v>
      </c>
      <c r="AU149" s="154" t="s">
        <v>83</v>
      </c>
      <c r="AV149" s="13" t="s">
        <v>83</v>
      </c>
      <c r="AW149" s="13" t="s">
        <v>30</v>
      </c>
      <c r="AX149" s="13" t="s">
        <v>81</v>
      </c>
      <c r="AY149" s="154" t="s">
        <v>123</v>
      </c>
    </row>
    <row r="150" spans="2:65" s="1" customFormat="1" ht="24.15" customHeight="1">
      <c r="B150" s="31"/>
      <c r="C150" s="132" t="s">
        <v>171</v>
      </c>
      <c r="D150" s="132" t="s">
        <v>125</v>
      </c>
      <c r="E150" s="133" t="s">
        <v>178</v>
      </c>
      <c r="F150" s="134" t="s">
        <v>179</v>
      </c>
      <c r="G150" s="135" t="s">
        <v>128</v>
      </c>
      <c r="H150" s="136">
        <v>152.24</v>
      </c>
      <c r="I150" s="137"/>
      <c r="J150" s="138">
        <f>ROUND(I150*H150,2)</f>
        <v>0</v>
      </c>
      <c r="K150" s="139"/>
      <c r="L150" s="31"/>
      <c r="M150" s="140" t="s">
        <v>1</v>
      </c>
      <c r="N150" s="141" t="s">
        <v>38</v>
      </c>
      <c r="P150" s="142">
        <f>O150*H150</f>
        <v>0</v>
      </c>
      <c r="Q150" s="142">
        <v>2.0032199999999998</v>
      </c>
      <c r="R150" s="142">
        <f>Q150*H150</f>
        <v>304.97021279999996</v>
      </c>
      <c r="S150" s="142">
        <v>0</v>
      </c>
      <c r="T150" s="143">
        <f>S150*H150</f>
        <v>0</v>
      </c>
      <c r="AR150" s="144" t="s">
        <v>129</v>
      </c>
      <c r="AT150" s="144" t="s">
        <v>125</v>
      </c>
      <c r="AU150" s="144" t="s">
        <v>83</v>
      </c>
      <c r="AY150" s="16" t="s">
        <v>123</v>
      </c>
      <c r="BE150" s="145">
        <f>IF(N150="základní",J150,0)</f>
        <v>0</v>
      </c>
      <c r="BF150" s="145">
        <f>IF(N150="snížená",J150,0)</f>
        <v>0</v>
      </c>
      <c r="BG150" s="145">
        <f>IF(N150="zákl. přenesená",J150,0)</f>
        <v>0</v>
      </c>
      <c r="BH150" s="145">
        <f>IF(N150="sníž. přenesená",J150,0)</f>
        <v>0</v>
      </c>
      <c r="BI150" s="145">
        <f>IF(N150="nulová",J150,0)</f>
        <v>0</v>
      </c>
      <c r="BJ150" s="16" t="s">
        <v>81</v>
      </c>
      <c r="BK150" s="145">
        <f>ROUND(I150*H150,2)</f>
        <v>0</v>
      </c>
      <c r="BL150" s="16" t="s">
        <v>129</v>
      </c>
      <c r="BM150" s="144" t="s">
        <v>224</v>
      </c>
    </row>
    <row r="151" spans="2:65" s="13" customFormat="1" ht="10.199999999999999">
      <c r="B151" s="153"/>
      <c r="D151" s="147" t="s">
        <v>141</v>
      </c>
      <c r="E151" s="154" t="s">
        <v>1</v>
      </c>
      <c r="F151" s="155" t="s">
        <v>225</v>
      </c>
      <c r="H151" s="156">
        <v>57.81</v>
      </c>
      <c r="I151" s="157"/>
      <c r="L151" s="153"/>
      <c r="M151" s="158"/>
      <c r="T151" s="159"/>
      <c r="AT151" s="154" t="s">
        <v>141</v>
      </c>
      <c r="AU151" s="154" t="s">
        <v>83</v>
      </c>
      <c r="AV151" s="13" t="s">
        <v>83</v>
      </c>
      <c r="AW151" s="13" t="s">
        <v>30</v>
      </c>
      <c r="AX151" s="13" t="s">
        <v>73</v>
      </c>
      <c r="AY151" s="154" t="s">
        <v>123</v>
      </c>
    </row>
    <row r="152" spans="2:65" s="13" customFormat="1" ht="10.199999999999999">
      <c r="B152" s="153"/>
      <c r="D152" s="147" t="s">
        <v>141</v>
      </c>
      <c r="E152" s="154" t="s">
        <v>1</v>
      </c>
      <c r="F152" s="155" t="s">
        <v>226</v>
      </c>
      <c r="H152" s="156">
        <v>16.399999999999999</v>
      </c>
      <c r="I152" s="157"/>
      <c r="L152" s="153"/>
      <c r="M152" s="158"/>
      <c r="T152" s="159"/>
      <c r="AT152" s="154" t="s">
        <v>141</v>
      </c>
      <c r="AU152" s="154" t="s">
        <v>83</v>
      </c>
      <c r="AV152" s="13" t="s">
        <v>83</v>
      </c>
      <c r="AW152" s="13" t="s">
        <v>30</v>
      </c>
      <c r="AX152" s="13" t="s">
        <v>73</v>
      </c>
      <c r="AY152" s="154" t="s">
        <v>123</v>
      </c>
    </row>
    <row r="153" spans="2:65" s="13" customFormat="1" ht="10.199999999999999">
      <c r="B153" s="153"/>
      <c r="D153" s="147" t="s">
        <v>141</v>
      </c>
      <c r="E153" s="154" t="s">
        <v>1</v>
      </c>
      <c r="F153" s="155" t="s">
        <v>227</v>
      </c>
      <c r="H153" s="156">
        <v>56.43</v>
      </c>
      <c r="I153" s="157"/>
      <c r="L153" s="153"/>
      <c r="M153" s="158"/>
      <c r="T153" s="159"/>
      <c r="AT153" s="154" t="s">
        <v>141</v>
      </c>
      <c r="AU153" s="154" t="s">
        <v>83</v>
      </c>
      <c r="AV153" s="13" t="s">
        <v>83</v>
      </c>
      <c r="AW153" s="13" t="s">
        <v>30</v>
      </c>
      <c r="AX153" s="13" t="s">
        <v>73</v>
      </c>
      <c r="AY153" s="154" t="s">
        <v>123</v>
      </c>
    </row>
    <row r="154" spans="2:65" s="13" customFormat="1" ht="10.199999999999999">
      <c r="B154" s="153"/>
      <c r="D154" s="147" t="s">
        <v>141</v>
      </c>
      <c r="E154" s="154" t="s">
        <v>1</v>
      </c>
      <c r="F154" s="155" t="s">
        <v>228</v>
      </c>
      <c r="H154" s="156">
        <v>21.6</v>
      </c>
      <c r="I154" s="157"/>
      <c r="L154" s="153"/>
      <c r="M154" s="158"/>
      <c r="T154" s="159"/>
      <c r="AT154" s="154" t="s">
        <v>141</v>
      </c>
      <c r="AU154" s="154" t="s">
        <v>83</v>
      </c>
      <c r="AV154" s="13" t="s">
        <v>83</v>
      </c>
      <c r="AW154" s="13" t="s">
        <v>30</v>
      </c>
      <c r="AX154" s="13" t="s">
        <v>73</v>
      </c>
      <c r="AY154" s="154" t="s">
        <v>123</v>
      </c>
    </row>
    <row r="155" spans="2:65" s="14" customFormat="1" ht="10.199999999999999">
      <c r="B155" s="160"/>
      <c r="D155" s="147" t="s">
        <v>141</v>
      </c>
      <c r="E155" s="161" t="s">
        <v>1</v>
      </c>
      <c r="F155" s="162" t="s">
        <v>145</v>
      </c>
      <c r="H155" s="163">
        <v>152.24</v>
      </c>
      <c r="I155" s="164"/>
      <c r="L155" s="160"/>
      <c r="M155" s="165"/>
      <c r="T155" s="166"/>
      <c r="AT155" s="161" t="s">
        <v>141</v>
      </c>
      <c r="AU155" s="161" t="s">
        <v>83</v>
      </c>
      <c r="AV155" s="14" t="s">
        <v>129</v>
      </c>
      <c r="AW155" s="14" t="s">
        <v>30</v>
      </c>
      <c r="AX155" s="14" t="s">
        <v>81</v>
      </c>
      <c r="AY155" s="161" t="s">
        <v>123</v>
      </c>
    </row>
    <row r="156" spans="2:65" s="1" customFormat="1" ht="24.15" customHeight="1">
      <c r="B156" s="31"/>
      <c r="C156" s="132" t="s">
        <v>177</v>
      </c>
      <c r="D156" s="132" t="s">
        <v>125</v>
      </c>
      <c r="E156" s="133" t="s">
        <v>229</v>
      </c>
      <c r="F156" s="134" t="s">
        <v>230</v>
      </c>
      <c r="G156" s="135" t="s">
        <v>168</v>
      </c>
      <c r="H156" s="136">
        <v>478.8</v>
      </c>
      <c r="I156" s="137"/>
      <c r="J156" s="138">
        <f>ROUND(I156*H156,2)</f>
        <v>0</v>
      </c>
      <c r="K156" s="139"/>
      <c r="L156" s="31"/>
      <c r="M156" s="140" t="s">
        <v>1</v>
      </c>
      <c r="N156" s="141" t="s">
        <v>38</v>
      </c>
      <c r="P156" s="142">
        <f>O156*H156</f>
        <v>0</v>
      </c>
      <c r="Q156" s="142">
        <v>0</v>
      </c>
      <c r="R156" s="142">
        <f>Q156*H156</f>
        <v>0</v>
      </c>
      <c r="S156" s="142">
        <v>0</v>
      </c>
      <c r="T156" s="143">
        <f>S156*H156</f>
        <v>0</v>
      </c>
      <c r="AR156" s="144" t="s">
        <v>129</v>
      </c>
      <c r="AT156" s="144" t="s">
        <v>125</v>
      </c>
      <c r="AU156" s="144" t="s">
        <v>83</v>
      </c>
      <c r="AY156" s="16" t="s">
        <v>123</v>
      </c>
      <c r="BE156" s="145">
        <f>IF(N156="základní",J156,0)</f>
        <v>0</v>
      </c>
      <c r="BF156" s="145">
        <f>IF(N156="snížená",J156,0)</f>
        <v>0</v>
      </c>
      <c r="BG156" s="145">
        <f>IF(N156="zákl. přenesená",J156,0)</f>
        <v>0</v>
      </c>
      <c r="BH156" s="145">
        <f>IF(N156="sníž. přenesená",J156,0)</f>
        <v>0</v>
      </c>
      <c r="BI156" s="145">
        <f>IF(N156="nulová",J156,0)</f>
        <v>0</v>
      </c>
      <c r="BJ156" s="16" t="s">
        <v>81</v>
      </c>
      <c r="BK156" s="145">
        <f>ROUND(I156*H156,2)</f>
        <v>0</v>
      </c>
      <c r="BL156" s="16" t="s">
        <v>129</v>
      </c>
      <c r="BM156" s="144" t="s">
        <v>231</v>
      </c>
    </row>
    <row r="157" spans="2:65" s="13" customFormat="1" ht="10.199999999999999">
      <c r="B157" s="153"/>
      <c r="D157" s="147" t="s">
        <v>141</v>
      </c>
      <c r="E157" s="154" t="s">
        <v>1</v>
      </c>
      <c r="F157" s="155" t="s">
        <v>232</v>
      </c>
      <c r="H157" s="156">
        <v>233.7</v>
      </c>
      <c r="I157" s="157"/>
      <c r="L157" s="153"/>
      <c r="M157" s="158"/>
      <c r="T157" s="159"/>
      <c r="AT157" s="154" t="s">
        <v>141</v>
      </c>
      <c r="AU157" s="154" t="s">
        <v>83</v>
      </c>
      <c r="AV157" s="13" t="s">
        <v>83</v>
      </c>
      <c r="AW157" s="13" t="s">
        <v>30</v>
      </c>
      <c r="AX157" s="13" t="s">
        <v>73</v>
      </c>
      <c r="AY157" s="154" t="s">
        <v>123</v>
      </c>
    </row>
    <row r="158" spans="2:65" s="13" customFormat="1" ht="10.199999999999999">
      <c r="B158" s="153"/>
      <c r="D158" s="147" t="s">
        <v>141</v>
      </c>
      <c r="E158" s="154" t="s">
        <v>1</v>
      </c>
      <c r="F158" s="155" t="s">
        <v>233</v>
      </c>
      <c r="H158" s="156">
        <v>245.1</v>
      </c>
      <c r="I158" s="157"/>
      <c r="L158" s="153"/>
      <c r="M158" s="158"/>
      <c r="T158" s="159"/>
      <c r="AT158" s="154" t="s">
        <v>141</v>
      </c>
      <c r="AU158" s="154" t="s">
        <v>83</v>
      </c>
      <c r="AV158" s="13" t="s">
        <v>83</v>
      </c>
      <c r="AW158" s="13" t="s">
        <v>30</v>
      </c>
      <c r="AX158" s="13" t="s">
        <v>73</v>
      </c>
      <c r="AY158" s="154" t="s">
        <v>123</v>
      </c>
    </row>
    <row r="159" spans="2:65" s="14" customFormat="1" ht="10.199999999999999">
      <c r="B159" s="160"/>
      <c r="D159" s="147" t="s">
        <v>141</v>
      </c>
      <c r="E159" s="161" t="s">
        <v>1</v>
      </c>
      <c r="F159" s="162" t="s">
        <v>145</v>
      </c>
      <c r="H159" s="163">
        <v>478.7999999999999</v>
      </c>
      <c r="I159" s="164"/>
      <c r="L159" s="160"/>
      <c r="M159" s="165"/>
      <c r="T159" s="166"/>
      <c r="AT159" s="161" t="s">
        <v>141</v>
      </c>
      <c r="AU159" s="161" t="s">
        <v>83</v>
      </c>
      <c r="AV159" s="14" t="s">
        <v>129</v>
      </c>
      <c r="AW159" s="14" t="s">
        <v>30</v>
      </c>
      <c r="AX159" s="14" t="s">
        <v>81</v>
      </c>
      <c r="AY159" s="161" t="s">
        <v>123</v>
      </c>
    </row>
    <row r="160" spans="2:65" s="11" customFormat="1" ht="22.8" customHeight="1">
      <c r="B160" s="120"/>
      <c r="D160" s="121" t="s">
        <v>72</v>
      </c>
      <c r="E160" s="130" t="s">
        <v>182</v>
      </c>
      <c r="F160" s="130" t="s">
        <v>183</v>
      </c>
      <c r="I160" s="123"/>
      <c r="J160" s="131">
        <f>BK160</f>
        <v>0</v>
      </c>
      <c r="L160" s="120"/>
      <c r="M160" s="125"/>
      <c r="P160" s="126">
        <f>P161</f>
        <v>0</v>
      </c>
      <c r="R160" s="126">
        <f>R161</f>
        <v>0</v>
      </c>
      <c r="T160" s="127">
        <f>T161</f>
        <v>0</v>
      </c>
      <c r="AR160" s="121" t="s">
        <v>81</v>
      </c>
      <c r="AT160" s="128" t="s">
        <v>72</v>
      </c>
      <c r="AU160" s="128" t="s">
        <v>81</v>
      </c>
      <c r="AY160" s="121" t="s">
        <v>123</v>
      </c>
      <c r="BK160" s="129">
        <f>BK161</f>
        <v>0</v>
      </c>
    </row>
    <row r="161" spans="2:65" s="1" customFormat="1" ht="21.75" customHeight="1">
      <c r="B161" s="31"/>
      <c r="C161" s="132" t="s">
        <v>8</v>
      </c>
      <c r="D161" s="132" t="s">
        <v>125</v>
      </c>
      <c r="E161" s="133" t="s">
        <v>234</v>
      </c>
      <c r="F161" s="134" t="s">
        <v>235</v>
      </c>
      <c r="G161" s="135" t="s">
        <v>186</v>
      </c>
      <c r="H161" s="136">
        <v>358.89</v>
      </c>
      <c r="I161" s="137"/>
      <c r="J161" s="138">
        <f>ROUND(I161*H161,2)</f>
        <v>0</v>
      </c>
      <c r="K161" s="139"/>
      <c r="L161" s="31"/>
      <c r="M161" s="167" t="s">
        <v>1</v>
      </c>
      <c r="N161" s="168" t="s">
        <v>38</v>
      </c>
      <c r="O161" s="169"/>
      <c r="P161" s="170">
        <f>O161*H161</f>
        <v>0</v>
      </c>
      <c r="Q161" s="170">
        <v>0</v>
      </c>
      <c r="R161" s="170">
        <f>Q161*H161</f>
        <v>0</v>
      </c>
      <c r="S161" s="170">
        <v>0</v>
      </c>
      <c r="T161" s="171">
        <f>S161*H161</f>
        <v>0</v>
      </c>
      <c r="AR161" s="144" t="s">
        <v>129</v>
      </c>
      <c r="AT161" s="144" t="s">
        <v>125</v>
      </c>
      <c r="AU161" s="144" t="s">
        <v>83</v>
      </c>
      <c r="AY161" s="16" t="s">
        <v>123</v>
      </c>
      <c r="BE161" s="145">
        <f>IF(N161="základní",J161,0)</f>
        <v>0</v>
      </c>
      <c r="BF161" s="145">
        <f>IF(N161="snížená",J161,0)</f>
        <v>0</v>
      </c>
      <c r="BG161" s="145">
        <f>IF(N161="zákl. přenesená",J161,0)</f>
        <v>0</v>
      </c>
      <c r="BH161" s="145">
        <f>IF(N161="sníž. přenesená",J161,0)</f>
        <v>0</v>
      </c>
      <c r="BI161" s="145">
        <f>IF(N161="nulová",J161,0)</f>
        <v>0</v>
      </c>
      <c r="BJ161" s="16" t="s">
        <v>81</v>
      </c>
      <c r="BK161" s="145">
        <f>ROUND(I161*H161,2)</f>
        <v>0</v>
      </c>
      <c r="BL161" s="16" t="s">
        <v>129</v>
      </c>
      <c r="BM161" s="144" t="s">
        <v>236</v>
      </c>
    </row>
    <row r="162" spans="2:65" s="1" customFormat="1" ht="6.9" customHeight="1">
      <c r="B162" s="43"/>
      <c r="C162" s="44"/>
      <c r="D162" s="44"/>
      <c r="E162" s="44"/>
      <c r="F162" s="44"/>
      <c r="G162" s="44"/>
      <c r="H162" s="44"/>
      <c r="I162" s="44"/>
      <c r="J162" s="44"/>
      <c r="K162" s="44"/>
      <c r="L162" s="31"/>
    </row>
  </sheetData>
  <sheetProtection algorithmName="SHA-512" hashValue="YmXwYOZZaZsQKiElgyIZ4lFYMdsCf1xuwxAeFu6R9bU3FNXbIClm5czIzOtCeRPhcm5fyHogihLnuTD1qx96sQ==" saltValue="krcV8+nrezfhPoyZt6NfeJ2TeV6nPmYRPHTUknNtYuKd64ULSBDrNo9scBScaRzNlUA5AviEFnFinWX0+SnOaw==" spinCount="100000" sheet="1" objects="1" scenarios="1" formatColumns="0" formatRows="0" autoFilter="0"/>
  <autoFilter ref="C119:K161" xr:uid="{00000000-0009-0000-0000-000002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75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AT2" s="16" t="s">
        <v>89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83</v>
      </c>
    </row>
    <row r="4" spans="2:46" ht="24.9" customHeight="1">
      <c r="B4" s="19"/>
      <c r="D4" s="20" t="s">
        <v>96</v>
      </c>
      <c r="L4" s="19"/>
      <c r="M4" s="87" t="s">
        <v>10</v>
      </c>
      <c r="AT4" s="16" t="s">
        <v>4</v>
      </c>
    </row>
    <row r="5" spans="2:46" ht="6.9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21" t="str">
        <f>'Rekapitulace stavby'!K6</f>
        <v>Obnova rybníku na parc. č. 1123/1 v k.ú. Řečice</v>
      </c>
      <c r="F7" s="222"/>
      <c r="G7" s="222"/>
      <c r="H7" s="222"/>
      <c r="L7" s="19"/>
    </row>
    <row r="8" spans="2:46" s="1" customFormat="1" ht="12" customHeight="1">
      <c r="B8" s="31"/>
      <c r="D8" s="26" t="s">
        <v>97</v>
      </c>
      <c r="L8" s="31"/>
    </row>
    <row r="9" spans="2:46" s="1" customFormat="1" ht="16.5" customHeight="1">
      <c r="B9" s="31"/>
      <c r="E9" s="183" t="s">
        <v>237</v>
      </c>
      <c r="F9" s="223"/>
      <c r="G9" s="223"/>
      <c r="H9" s="223"/>
      <c r="L9" s="31"/>
    </row>
    <row r="10" spans="2:46" s="1" customFormat="1" ht="10.199999999999999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25. 6. 2025</v>
      </c>
      <c r="L12" s="31"/>
    </row>
    <row r="13" spans="2:46" s="1" customFormat="1" ht="10.8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26" t="s">
        <v>26</v>
      </c>
      <c r="J15" s="24" t="str">
        <f>IF('Rekapitulace stavby'!AN11="","",'Rekapitulace stavby'!AN11)</f>
        <v/>
      </c>
      <c r="L15" s="31"/>
    </row>
    <row r="16" spans="2:46" s="1" customFormat="1" ht="6.9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24" t="str">
        <f>'Rekapitulace stavby'!E14</f>
        <v>Vyplň údaj</v>
      </c>
      <c r="F18" s="205"/>
      <c r="G18" s="205"/>
      <c r="H18" s="205"/>
      <c r="I18" s="26" t="s">
        <v>26</v>
      </c>
      <c r="J18" s="27" t="str">
        <f>'Rekapitulace stavby'!AN14</f>
        <v>Vyplň údaj</v>
      </c>
      <c r="L18" s="31"/>
    </row>
    <row r="19" spans="2:12" s="1" customFormat="1" ht="6.9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 xml:space="preserve"> </v>
      </c>
      <c r="I21" s="26" t="s">
        <v>26</v>
      </c>
      <c r="J21" s="24" t="str">
        <f>IF('Rekapitulace stavby'!AN17="","",'Rekapitulace stavby'!AN17)</f>
        <v/>
      </c>
      <c r="L21" s="31"/>
    </row>
    <row r="22" spans="2:12" s="1" customFormat="1" ht="6.9" customHeight="1">
      <c r="B22" s="31"/>
      <c r="L22" s="31"/>
    </row>
    <row r="23" spans="2:12" s="1" customFormat="1" ht="12" customHeight="1">
      <c r="B23" s="31"/>
      <c r="D23" s="26" t="s">
        <v>31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26</v>
      </c>
      <c r="J24" s="24" t="str">
        <f>IF('Rekapitulace stavby'!AN20="","",'Rekapitulace stavby'!AN20)</f>
        <v/>
      </c>
      <c r="L24" s="31"/>
    </row>
    <row r="25" spans="2:12" s="1" customFormat="1" ht="6.9" customHeight="1">
      <c r="B25" s="31"/>
      <c r="L25" s="31"/>
    </row>
    <row r="26" spans="2:12" s="1" customFormat="1" ht="12" customHeight="1">
      <c r="B26" s="31"/>
      <c r="D26" s="26" t="s">
        <v>32</v>
      </c>
      <c r="L26" s="31"/>
    </row>
    <row r="27" spans="2:12" s="7" customFormat="1" ht="16.5" customHeight="1">
      <c r="B27" s="88"/>
      <c r="E27" s="210" t="s">
        <v>1</v>
      </c>
      <c r="F27" s="210"/>
      <c r="G27" s="210"/>
      <c r="H27" s="210"/>
      <c r="L27" s="88"/>
    </row>
    <row r="28" spans="2:12" s="1" customFormat="1" ht="6.9" customHeight="1">
      <c r="B28" s="31"/>
      <c r="L28" s="31"/>
    </row>
    <row r="29" spans="2:12" s="1" customFormat="1" ht="6.9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33</v>
      </c>
      <c r="J30" s="65">
        <f>ROUND(J122, 2)</f>
        <v>0</v>
      </c>
      <c r="L30" s="31"/>
    </row>
    <row r="31" spans="2:12" s="1" customFormat="1" ht="6.9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" customHeight="1">
      <c r="B32" s="31"/>
      <c r="F32" s="34" t="s">
        <v>35</v>
      </c>
      <c r="I32" s="34" t="s">
        <v>34</v>
      </c>
      <c r="J32" s="34" t="s">
        <v>36</v>
      </c>
      <c r="L32" s="31"/>
    </row>
    <row r="33" spans="2:12" s="1" customFormat="1" ht="14.4" customHeight="1">
      <c r="B33" s="31"/>
      <c r="D33" s="54" t="s">
        <v>37</v>
      </c>
      <c r="E33" s="26" t="s">
        <v>38</v>
      </c>
      <c r="F33" s="90">
        <f>ROUND((SUM(BE122:BE174)),  2)</f>
        <v>0</v>
      </c>
      <c r="I33" s="91">
        <v>0.21</v>
      </c>
      <c r="J33" s="90">
        <f>ROUND(((SUM(BE122:BE174))*I33),  2)</f>
        <v>0</v>
      </c>
      <c r="L33" s="31"/>
    </row>
    <row r="34" spans="2:12" s="1" customFormat="1" ht="14.4" customHeight="1">
      <c r="B34" s="31"/>
      <c r="E34" s="26" t="s">
        <v>39</v>
      </c>
      <c r="F34" s="90">
        <f>ROUND((SUM(BF122:BF174)),  2)</f>
        <v>0</v>
      </c>
      <c r="I34" s="91">
        <v>0.12</v>
      </c>
      <c r="J34" s="90">
        <f>ROUND(((SUM(BF122:BF174))*I34),  2)</f>
        <v>0</v>
      </c>
      <c r="L34" s="31"/>
    </row>
    <row r="35" spans="2:12" s="1" customFormat="1" ht="14.4" hidden="1" customHeight="1">
      <c r="B35" s="31"/>
      <c r="E35" s="26" t="s">
        <v>40</v>
      </c>
      <c r="F35" s="90">
        <f>ROUND((SUM(BG122:BG174)),  2)</f>
        <v>0</v>
      </c>
      <c r="I35" s="91">
        <v>0.21</v>
      </c>
      <c r="J35" s="90">
        <f>0</f>
        <v>0</v>
      </c>
      <c r="L35" s="31"/>
    </row>
    <row r="36" spans="2:12" s="1" customFormat="1" ht="14.4" hidden="1" customHeight="1">
      <c r="B36" s="31"/>
      <c r="E36" s="26" t="s">
        <v>41</v>
      </c>
      <c r="F36" s="90">
        <f>ROUND((SUM(BH122:BH174)),  2)</f>
        <v>0</v>
      </c>
      <c r="I36" s="91">
        <v>0.12</v>
      </c>
      <c r="J36" s="90">
        <f>0</f>
        <v>0</v>
      </c>
      <c r="L36" s="31"/>
    </row>
    <row r="37" spans="2:12" s="1" customFormat="1" ht="14.4" hidden="1" customHeight="1">
      <c r="B37" s="31"/>
      <c r="E37" s="26" t="s">
        <v>42</v>
      </c>
      <c r="F37" s="90">
        <f>ROUND((SUM(BI122:BI174)),  2)</f>
        <v>0</v>
      </c>
      <c r="I37" s="91">
        <v>0</v>
      </c>
      <c r="J37" s="90">
        <f>0</f>
        <v>0</v>
      </c>
      <c r="L37" s="31"/>
    </row>
    <row r="38" spans="2:12" s="1" customFormat="1" ht="6.9" customHeight="1">
      <c r="B38" s="31"/>
      <c r="L38" s="31"/>
    </row>
    <row r="39" spans="2:12" s="1" customFormat="1" ht="25.35" customHeight="1">
      <c r="B39" s="31"/>
      <c r="C39" s="92"/>
      <c r="D39" s="93" t="s">
        <v>43</v>
      </c>
      <c r="E39" s="56"/>
      <c r="F39" s="56"/>
      <c r="G39" s="94" t="s">
        <v>44</v>
      </c>
      <c r="H39" s="95" t="s">
        <v>45</v>
      </c>
      <c r="I39" s="56"/>
      <c r="J39" s="96">
        <f>SUM(J30:J37)</f>
        <v>0</v>
      </c>
      <c r="K39" s="97"/>
      <c r="L39" s="31"/>
    </row>
    <row r="40" spans="2:12" s="1" customFormat="1" ht="14.4" customHeight="1">
      <c r="B40" s="31"/>
      <c r="L40" s="31"/>
    </row>
    <row r="41" spans="2:12" ht="14.4" customHeight="1">
      <c r="B41" s="19"/>
      <c r="L41" s="19"/>
    </row>
    <row r="42" spans="2:12" ht="14.4" customHeight="1">
      <c r="B42" s="19"/>
      <c r="L42" s="19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1"/>
    </row>
    <row r="51" spans="2:12" ht="10.199999999999999">
      <c r="B51" s="19"/>
      <c r="L51" s="19"/>
    </row>
    <row r="52" spans="2:12" ht="10.199999999999999">
      <c r="B52" s="19"/>
      <c r="L52" s="19"/>
    </row>
    <row r="53" spans="2:12" ht="10.199999999999999">
      <c r="B53" s="19"/>
      <c r="L53" s="19"/>
    </row>
    <row r="54" spans="2:12" ht="10.199999999999999">
      <c r="B54" s="19"/>
      <c r="L54" s="19"/>
    </row>
    <row r="55" spans="2:12" ht="10.199999999999999">
      <c r="B55" s="19"/>
      <c r="L55" s="19"/>
    </row>
    <row r="56" spans="2:12" ht="10.199999999999999">
      <c r="B56" s="19"/>
      <c r="L56" s="19"/>
    </row>
    <row r="57" spans="2:12" ht="10.199999999999999">
      <c r="B57" s="19"/>
      <c r="L57" s="19"/>
    </row>
    <row r="58" spans="2:12" ht="10.199999999999999">
      <c r="B58" s="19"/>
      <c r="L58" s="19"/>
    </row>
    <row r="59" spans="2:12" ht="10.199999999999999">
      <c r="B59" s="19"/>
      <c r="L59" s="19"/>
    </row>
    <row r="60" spans="2:12" ht="10.199999999999999">
      <c r="B60" s="19"/>
      <c r="L60" s="19"/>
    </row>
    <row r="61" spans="2:12" s="1" customFormat="1" ht="13.2">
      <c r="B61" s="31"/>
      <c r="D61" s="42" t="s">
        <v>48</v>
      </c>
      <c r="E61" s="33"/>
      <c r="F61" s="98" t="s">
        <v>49</v>
      </c>
      <c r="G61" s="42" t="s">
        <v>48</v>
      </c>
      <c r="H61" s="33"/>
      <c r="I61" s="33"/>
      <c r="J61" s="99" t="s">
        <v>49</v>
      </c>
      <c r="K61" s="33"/>
      <c r="L61" s="31"/>
    </row>
    <row r="62" spans="2:12" ht="10.199999999999999">
      <c r="B62" s="19"/>
      <c r="L62" s="19"/>
    </row>
    <row r="63" spans="2:12" ht="10.199999999999999">
      <c r="B63" s="19"/>
      <c r="L63" s="19"/>
    </row>
    <row r="64" spans="2:12" ht="10.199999999999999">
      <c r="B64" s="19"/>
      <c r="L64" s="19"/>
    </row>
    <row r="65" spans="2:12" s="1" customFormat="1" ht="13.2">
      <c r="B65" s="31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31"/>
    </row>
    <row r="66" spans="2:12" ht="10.199999999999999">
      <c r="B66" s="19"/>
      <c r="L66" s="19"/>
    </row>
    <row r="67" spans="2:12" ht="10.199999999999999">
      <c r="B67" s="19"/>
      <c r="L67" s="19"/>
    </row>
    <row r="68" spans="2:12" ht="10.199999999999999">
      <c r="B68" s="19"/>
      <c r="L68" s="19"/>
    </row>
    <row r="69" spans="2:12" ht="10.199999999999999">
      <c r="B69" s="19"/>
      <c r="L69" s="19"/>
    </row>
    <row r="70" spans="2:12" ht="10.199999999999999">
      <c r="B70" s="19"/>
      <c r="L70" s="19"/>
    </row>
    <row r="71" spans="2:12" ht="10.199999999999999">
      <c r="B71" s="19"/>
      <c r="L71" s="19"/>
    </row>
    <row r="72" spans="2:12" ht="10.199999999999999">
      <c r="B72" s="19"/>
      <c r="L72" s="19"/>
    </row>
    <row r="73" spans="2:12" ht="10.199999999999999">
      <c r="B73" s="19"/>
      <c r="L73" s="19"/>
    </row>
    <row r="74" spans="2:12" ht="10.199999999999999">
      <c r="B74" s="19"/>
      <c r="L74" s="19"/>
    </row>
    <row r="75" spans="2:12" ht="10.199999999999999">
      <c r="B75" s="19"/>
      <c r="L75" s="19"/>
    </row>
    <row r="76" spans="2:12" s="1" customFormat="1" ht="13.2">
      <c r="B76" s="31"/>
      <c r="D76" s="42" t="s">
        <v>48</v>
      </c>
      <c r="E76" s="33"/>
      <c r="F76" s="98" t="s">
        <v>49</v>
      </c>
      <c r="G76" s="42" t="s">
        <v>48</v>
      </c>
      <c r="H76" s="33"/>
      <c r="I76" s="33"/>
      <c r="J76" s="99" t="s">
        <v>49</v>
      </c>
      <c r="K76" s="33"/>
      <c r="L76" s="31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" customHeight="1">
      <c r="B82" s="31"/>
      <c r="C82" s="20" t="s">
        <v>99</v>
      </c>
      <c r="L82" s="31"/>
    </row>
    <row r="83" spans="2:47" s="1" customFormat="1" ht="6.9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21" t="str">
        <f>E7</f>
        <v>Obnova rybníku na parc. č. 1123/1 v k.ú. Řečice</v>
      </c>
      <c r="F85" s="222"/>
      <c r="G85" s="222"/>
      <c r="H85" s="222"/>
      <c r="L85" s="31"/>
    </row>
    <row r="86" spans="2:47" s="1" customFormat="1" ht="12" customHeight="1">
      <c r="B86" s="31"/>
      <c r="C86" s="26" t="s">
        <v>97</v>
      </c>
      <c r="L86" s="31"/>
    </row>
    <row r="87" spans="2:47" s="1" customFormat="1" ht="16.5" customHeight="1">
      <c r="B87" s="31"/>
      <c r="E87" s="183" t="str">
        <f>E9</f>
        <v>03 - Výpustné zařízení</v>
      </c>
      <c r="F87" s="223"/>
      <c r="G87" s="223"/>
      <c r="H87" s="223"/>
      <c r="L87" s="31"/>
    </row>
    <row r="88" spans="2:47" s="1" customFormat="1" ht="6.9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 t="str">
        <f>IF(J12="","",J12)</f>
        <v>25. 6. 2025</v>
      </c>
      <c r="L89" s="31"/>
    </row>
    <row r="90" spans="2:47" s="1" customFormat="1" ht="6.9" customHeight="1">
      <c r="B90" s="31"/>
      <c r="L90" s="31"/>
    </row>
    <row r="91" spans="2:47" s="1" customFormat="1" ht="15.15" customHeight="1">
      <c r="B91" s="31"/>
      <c r="C91" s="26" t="s">
        <v>24</v>
      </c>
      <c r="F91" s="24" t="str">
        <f>E15</f>
        <v xml:space="preserve"> </v>
      </c>
      <c r="I91" s="26" t="s">
        <v>29</v>
      </c>
      <c r="J91" s="29" t="str">
        <f>E21</f>
        <v xml:space="preserve"> </v>
      </c>
      <c r="L91" s="31"/>
    </row>
    <row r="92" spans="2:47" s="1" customFormat="1" ht="15.15" customHeight="1">
      <c r="B92" s="31"/>
      <c r="C92" s="26" t="s">
        <v>27</v>
      </c>
      <c r="F92" s="24" t="str">
        <f>IF(E18="","",E18)</f>
        <v>Vyplň údaj</v>
      </c>
      <c r="I92" s="26" t="s">
        <v>31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100</v>
      </c>
      <c r="D94" s="92"/>
      <c r="E94" s="92"/>
      <c r="F94" s="92"/>
      <c r="G94" s="92"/>
      <c r="H94" s="92"/>
      <c r="I94" s="92"/>
      <c r="J94" s="101" t="s">
        <v>101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8" customHeight="1">
      <c r="B96" s="31"/>
      <c r="C96" s="102" t="s">
        <v>102</v>
      </c>
      <c r="J96" s="65">
        <f>J122</f>
        <v>0</v>
      </c>
      <c r="L96" s="31"/>
      <c r="AU96" s="16" t="s">
        <v>103</v>
      </c>
    </row>
    <row r="97" spans="2:12" s="8" customFormat="1" ht="24.9" customHeight="1">
      <c r="B97" s="103"/>
      <c r="D97" s="104" t="s">
        <v>104</v>
      </c>
      <c r="E97" s="105"/>
      <c r="F97" s="105"/>
      <c r="G97" s="105"/>
      <c r="H97" s="105"/>
      <c r="I97" s="105"/>
      <c r="J97" s="106">
        <f>J123</f>
        <v>0</v>
      </c>
      <c r="L97" s="103"/>
    </row>
    <row r="98" spans="2:12" s="9" customFormat="1" ht="19.95" customHeight="1">
      <c r="B98" s="107"/>
      <c r="D98" s="108" t="s">
        <v>105</v>
      </c>
      <c r="E98" s="109"/>
      <c r="F98" s="109"/>
      <c r="G98" s="109"/>
      <c r="H98" s="109"/>
      <c r="I98" s="109"/>
      <c r="J98" s="110">
        <f>J124</f>
        <v>0</v>
      </c>
      <c r="L98" s="107"/>
    </row>
    <row r="99" spans="2:12" s="9" customFormat="1" ht="19.95" customHeight="1">
      <c r="B99" s="107"/>
      <c r="D99" s="108" t="s">
        <v>238</v>
      </c>
      <c r="E99" s="109"/>
      <c r="F99" s="109"/>
      <c r="G99" s="109"/>
      <c r="H99" s="109"/>
      <c r="I99" s="109"/>
      <c r="J99" s="110">
        <f>J133</f>
        <v>0</v>
      </c>
      <c r="L99" s="107"/>
    </row>
    <row r="100" spans="2:12" s="9" customFormat="1" ht="19.95" customHeight="1">
      <c r="B100" s="107"/>
      <c r="D100" s="108" t="s">
        <v>239</v>
      </c>
      <c r="E100" s="109"/>
      <c r="F100" s="109"/>
      <c r="G100" s="109"/>
      <c r="H100" s="109"/>
      <c r="I100" s="109"/>
      <c r="J100" s="110">
        <f>J160</f>
        <v>0</v>
      </c>
      <c r="L100" s="107"/>
    </row>
    <row r="101" spans="2:12" s="9" customFormat="1" ht="19.95" customHeight="1">
      <c r="B101" s="107"/>
      <c r="D101" s="108" t="s">
        <v>240</v>
      </c>
      <c r="E101" s="109"/>
      <c r="F101" s="109"/>
      <c r="G101" s="109"/>
      <c r="H101" s="109"/>
      <c r="I101" s="109"/>
      <c r="J101" s="110">
        <f>J168</f>
        <v>0</v>
      </c>
      <c r="L101" s="107"/>
    </row>
    <row r="102" spans="2:12" s="9" customFormat="1" ht="19.95" customHeight="1">
      <c r="B102" s="107"/>
      <c r="D102" s="108" t="s">
        <v>107</v>
      </c>
      <c r="E102" s="109"/>
      <c r="F102" s="109"/>
      <c r="G102" s="109"/>
      <c r="H102" s="109"/>
      <c r="I102" s="109"/>
      <c r="J102" s="110">
        <f>J173</f>
        <v>0</v>
      </c>
      <c r="L102" s="107"/>
    </row>
    <row r="103" spans="2:12" s="1" customFormat="1" ht="21.75" customHeight="1">
      <c r="B103" s="31"/>
      <c r="L103" s="31"/>
    </row>
    <row r="104" spans="2:12" s="1" customFormat="1" ht="6.9" customHeight="1"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31"/>
    </row>
    <row r="108" spans="2:12" s="1" customFormat="1" ht="6.9" customHeight="1">
      <c r="B108" s="45"/>
      <c r="C108" s="46"/>
      <c r="D108" s="46"/>
      <c r="E108" s="46"/>
      <c r="F108" s="46"/>
      <c r="G108" s="46"/>
      <c r="H108" s="46"/>
      <c r="I108" s="46"/>
      <c r="J108" s="46"/>
      <c r="K108" s="46"/>
      <c r="L108" s="31"/>
    </row>
    <row r="109" spans="2:12" s="1" customFormat="1" ht="24.9" customHeight="1">
      <c r="B109" s="31"/>
      <c r="C109" s="20" t="s">
        <v>108</v>
      </c>
      <c r="L109" s="31"/>
    </row>
    <row r="110" spans="2:12" s="1" customFormat="1" ht="6.9" customHeight="1">
      <c r="B110" s="31"/>
      <c r="L110" s="31"/>
    </row>
    <row r="111" spans="2:12" s="1" customFormat="1" ht="12" customHeight="1">
      <c r="B111" s="31"/>
      <c r="C111" s="26" t="s">
        <v>16</v>
      </c>
      <c r="L111" s="31"/>
    </row>
    <row r="112" spans="2:12" s="1" customFormat="1" ht="16.5" customHeight="1">
      <c r="B112" s="31"/>
      <c r="E112" s="221" t="str">
        <f>E7</f>
        <v>Obnova rybníku na parc. č. 1123/1 v k.ú. Řečice</v>
      </c>
      <c r="F112" s="222"/>
      <c r="G112" s="222"/>
      <c r="H112" s="222"/>
      <c r="L112" s="31"/>
    </row>
    <row r="113" spans="2:65" s="1" customFormat="1" ht="12" customHeight="1">
      <c r="B113" s="31"/>
      <c r="C113" s="26" t="s">
        <v>97</v>
      </c>
      <c r="L113" s="31"/>
    </row>
    <row r="114" spans="2:65" s="1" customFormat="1" ht="16.5" customHeight="1">
      <c r="B114" s="31"/>
      <c r="E114" s="183" t="str">
        <f>E9</f>
        <v>03 - Výpustné zařízení</v>
      </c>
      <c r="F114" s="223"/>
      <c r="G114" s="223"/>
      <c r="H114" s="223"/>
      <c r="L114" s="31"/>
    </row>
    <row r="115" spans="2:65" s="1" customFormat="1" ht="6.9" customHeight="1">
      <c r="B115" s="31"/>
      <c r="L115" s="31"/>
    </row>
    <row r="116" spans="2:65" s="1" customFormat="1" ht="12" customHeight="1">
      <c r="B116" s="31"/>
      <c r="C116" s="26" t="s">
        <v>20</v>
      </c>
      <c r="F116" s="24" t="str">
        <f>F12</f>
        <v xml:space="preserve"> </v>
      </c>
      <c r="I116" s="26" t="s">
        <v>22</v>
      </c>
      <c r="J116" s="51" t="str">
        <f>IF(J12="","",J12)</f>
        <v>25. 6. 2025</v>
      </c>
      <c r="L116" s="31"/>
    </row>
    <row r="117" spans="2:65" s="1" customFormat="1" ht="6.9" customHeight="1">
      <c r="B117" s="31"/>
      <c r="L117" s="31"/>
    </row>
    <row r="118" spans="2:65" s="1" customFormat="1" ht="15.15" customHeight="1">
      <c r="B118" s="31"/>
      <c r="C118" s="26" t="s">
        <v>24</v>
      </c>
      <c r="F118" s="24" t="str">
        <f>E15</f>
        <v xml:space="preserve"> </v>
      </c>
      <c r="I118" s="26" t="s">
        <v>29</v>
      </c>
      <c r="J118" s="29" t="str">
        <f>E21</f>
        <v xml:space="preserve"> </v>
      </c>
      <c r="L118" s="31"/>
    </row>
    <row r="119" spans="2:65" s="1" customFormat="1" ht="15.15" customHeight="1">
      <c r="B119" s="31"/>
      <c r="C119" s="26" t="s">
        <v>27</v>
      </c>
      <c r="F119" s="24" t="str">
        <f>IF(E18="","",E18)</f>
        <v>Vyplň údaj</v>
      </c>
      <c r="I119" s="26" t="s">
        <v>31</v>
      </c>
      <c r="J119" s="29" t="str">
        <f>E24</f>
        <v xml:space="preserve"> </v>
      </c>
      <c r="L119" s="31"/>
    </row>
    <row r="120" spans="2:65" s="1" customFormat="1" ht="10.35" customHeight="1">
      <c r="B120" s="31"/>
      <c r="L120" s="31"/>
    </row>
    <row r="121" spans="2:65" s="10" customFormat="1" ht="29.25" customHeight="1">
      <c r="B121" s="111"/>
      <c r="C121" s="112" t="s">
        <v>109</v>
      </c>
      <c r="D121" s="113" t="s">
        <v>58</v>
      </c>
      <c r="E121" s="113" t="s">
        <v>54</v>
      </c>
      <c r="F121" s="113" t="s">
        <v>55</v>
      </c>
      <c r="G121" s="113" t="s">
        <v>110</v>
      </c>
      <c r="H121" s="113" t="s">
        <v>111</v>
      </c>
      <c r="I121" s="113" t="s">
        <v>112</v>
      </c>
      <c r="J121" s="114" t="s">
        <v>101</v>
      </c>
      <c r="K121" s="115" t="s">
        <v>113</v>
      </c>
      <c r="L121" s="111"/>
      <c r="M121" s="58" t="s">
        <v>1</v>
      </c>
      <c r="N121" s="59" t="s">
        <v>37</v>
      </c>
      <c r="O121" s="59" t="s">
        <v>114</v>
      </c>
      <c r="P121" s="59" t="s">
        <v>115</v>
      </c>
      <c r="Q121" s="59" t="s">
        <v>116</v>
      </c>
      <c r="R121" s="59" t="s">
        <v>117</v>
      </c>
      <c r="S121" s="59" t="s">
        <v>118</v>
      </c>
      <c r="T121" s="60" t="s">
        <v>119</v>
      </c>
    </row>
    <row r="122" spans="2:65" s="1" customFormat="1" ht="22.8" customHeight="1">
      <c r="B122" s="31"/>
      <c r="C122" s="63" t="s">
        <v>120</v>
      </c>
      <c r="J122" s="116">
        <f>BK122</f>
        <v>0</v>
      </c>
      <c r="L122" s="31"/>
      <c r="M122" s="61"/>
      <c r="N122" s="52"/>
      <c r="O122" s="52"/>
      <c r="P122" s="117">
        <f>P123</f>
        <v>0</v>
      </c>
      <c r="Q122" s="52"/>
      <c r="R122" s="117">
        <f>R123</f>
        <v>21.351484609999996</v>
      </c>
      <c r="S122" s="52"/>
      <c r="T122" s="118">
        <f>T123</f>
        <v>0</v>
      </c>
      <c r="AT122" s="16" t="s">
        <v>72</v>
      </c>
      <c r="AU122" s="16" t="s">
        <v>103</v>
      </c>
      <c r="BK122" s="119">
        <f>BK123</f>
        <v>0</v>
      </c>
    </row>
    <row r="123" spans="2:65" s="11" customFormat="1" ht="25.95" customHeight="1">
      <c r="B123" s="120"/>
      <c r="D123" s="121" t="s">
        <v>72</v>
      </c>
      <c r="E123" s="122" t="s">
        <v>121</v>
      </c>
      <c r="F123" s="122" t="s">
        <v>122</v>
      </c>
      <c r="I123" s="123"/>
      <c r="J123" s="124">
        <f>BK123</f>
        <v>0</v>
      </c>
      <c r="L123" s="120"/>
      <c r="M123" s="125"/>
      <c r="P123" s="126">
        <f>P124+P133+P160+P168+P173</f>
        <v>0</v>
      </c>
      <c r="R123" s="126">
        <f>R124+R133+R160+R168+R173</f>
        <v>21.351484609999996</v>
      </c>
      <c r="T123" s="127">
        <f>T124+T133+T160+T168+T173</f>
        <v>0</v>
      </c>
      <c r="AR123" s="121" t="s">
        <v>81</v>
      </c>
      <c r="AT123" s="128" t="s">
        <v>72</v>
      </c>
      <c r="AU123" s="128" t="s">
        <v>73</v>
      </c>
      <c r="AY123" s="121" t="s">
        <v>123</v>
      </c>
      <c r="BK123" s="129">
        <f>BK124+BK133+BK160+BK168+BK173</f>
        <v>0</v>
      </c>
    </row>
    <row r="124" spans="2:65" s="11" customFormat="1" ht="22.8" customHeight="1">
      <c r="B124" s="120"/>
      <c r="D124" s="121" t="s">
        <v>72</v>
      </c>
      <c r="E124" s="130" t="s">
        <v>81</v>
      </c>
      <c r="F124" s="130" t="s">
        <v>124</v>
      </c>
      <c r="I124" s="123"/>
      <c r="J124" s="131">
        <f>BK124</f>
        <v>0</v>
      </c>
      <c r="L124" s="120"/>
      <c r="M124" s="125"/>
      <c r="P124" s="126">
        <f>SUM(P125:P132)</f>
        <v>0</v>
      </c>
      <c r="R124" s="126">
        <f>SUM(R125:R132)</f>
        <v>0</v>
      </c>
      <c r="T124" s="127">
        <f>SUM(T125:T132)</f>
        <v>0</v>
      </c>
      <c r="AR124" s="121" t="s">
        <v>81</v>
      </c>
      <c r="AT124" s="128" t="s">
        <v>72</v>
      </c>
      <c r="AU124" s="128" t="s">
        <v>81</v>
      </c>
      <c r="AY124" s="121" t="s">
        <v>123</v>
      </c>
      <c r="BK124" s="129">
        <f>SUM(BK125:BK132)</f>
        <v>0</v>
      </c>
    </row>
    <row r="125" spans="2:65" s="1" customFormat="1" ht="33" customHeight="1">
      <c r="B125" s="31"/>
      <c r="C125" s="132" t="s">
        <v>81</v>
      </c>
      <c r="D125" s="132" t="s">
        <v>125</v>
      </c>
      <c r="E125" s="133" t="s">
        <v>241</v>
      </c>
      <c r="F125" s="134" t="s">
        <v>242</v>
      </c>
      <c r="G125" s="135" t="s">
        <v>128</v>
      </c>
      <c r="H125" s="136">
        <v>93.99</v>
      </c>
      <c r="I125" s="137"/>
      <c r="J125" s="138">
        <f>ROUND(I125*H125,2)</f>
        <v>0</v>
      </c>
      <c r="K125" s="139"/>
      <c r="L125" s="31"/>
      <c r="M125" s="140" t="s">
        <v>1</v>
      </c>
      <c r="N125" s="141" t="s">
        <v>38</v>
      </c>
      <c r="P125" s="142">
        <f>O125*H125</f>
        <v>0</v>
      </c>
      <c r="Q125" s="142">
        <v>0</v>
      </c>
      <c r="R125" s="142">
        <f>Q125*H125</f>
        <v>0</v>
      </c>
      <c r="S125" s="142">
        <v>0</v>
      </c>
      <c r="T125" s="143">
        <f>S125*H125</f>
        <v>0</v>
      </c>
      <c r="AR125" s="144" t="s">
        <v>129</v>
      </c>
      <c r="AT125" s="144" t="s">
        <v>125</v>
      </c>
      <c r="AU125" s="144" t="s">
        <v>83</v>
      </c>
      <c r="AY125" s="16" t="s">
        <v>123</v>
      </c>
      <c r="BE125" s="145">
        <f>IF(N125="základní",J125,0)</f>
        <v>0</v>
      </c>
      <c r="BF125" s="145">
        <f>IF(N125="snížená",J125,0)</f>
        <v>0</v>
      </c>
      <c r="BG125" s="145">
        <f>IF(N125="zákl. přenesená",J125,0)</f>
        <v>0</v>
      </c>
      <c r="BH125" s="145">
        <f>IF(N125="sníž. přenesená",J125,0)</f>
        <v>0</v>
      </c>
      <c r="BI125" s="145">
        <f>IF(N125="nulová",J125,0)</f>
        <v>0</v>
      </c>
      <c r="BJ125" s="16" t="s">
        <v>81</v>
      </c>
      <c r="BK125" s="145">
        <f>ROUND(I125*H125,2)</f>
        <v>0</v>
      </c>
      <c r="BL125" s="16" t="s">
        <v>129</v>
      </c>
      <c r="BM125" s="144" t="s">
        <v>243</v>
      </c>
    </row>
    <row r="126" spans="2:65" s="13" customFormat="1" ht="10.199999999999999">
      <c r="B126" s="153"/>
      <c r="D126" s="147" t="s">
        <v>141</v>
      </c>
      <c r="E126" s="154" t="s">
        <v>1</v>
      </c>
      <c r="F126" s="155" t="s">
        <v>244</v>
      </c>
      <c r="H126" s="156">
        <v>29.59</v>
      </c>
      <c r="I126" s="157"/>
      <c r="L126" s="153"/>
      <c r="M126" s="158"/>
      <c r="T126" s="159"/>
      <c r="AT126" s="154" t="s">
        <v>141</v>
      </c>
      <c r="AU126" s="154" t="s">
        <v>83</v>
      </c>
      <c r="AV126" s="13" t="s">
        <v>83</v>
      </c>
      <c r="AW126" s="13" t="s">
        <v>30</v>
      </c>
      <c r="AX126" s="13" t="s">
        <v>73</v>
      </c>
      <c r="AY126" s="154" t="s">
        <v>123</v>
      </c>
    </row>
    <row r="127" spans="2:65" s="13" customFormat="1" ht="10.199999999999999">
      <c r="B127" s="153"/>
      <c r="D127" s="147" t="s">
        <v>141</v>
      </c>
      <c r="E127" s="154" t="s">
        <v>1</v>
      </c>
      <c r="F127" s="155" t="s">
        <v>245</v>
      </c>
      <c r="H127" s="156">
        <v>46</v>
      </c>
      <c r="I127" s="157"/>
      <c r="L127" s="153"/>
      <c r="M127" s="158"/>
      <c r="T127" s="159"/>
      <c r="AT127" s="154" t="s">
        <v>141</v>
      </c>
      <c r="AU127" s="154" t="s">
        <v>83</v>
      </c>
      <c r="AV127" s="13" t="s">
        <v>83</v>
      </c>
      <c r="AW127" s="13" t="s">
        <v>30</v>
      </c>
      <c r="AX127" s="13" t="s">
        <v>73</v>
      </c>
      <c r="AY127" s="154" t="s">
        <v>123</v>
      </c>
    </row>
    <row r="128" spans="2:65" s="13" customFormat="1" ht="10.199999999999999">
      <c r="B128" s="153"/>
      <c r="D128" s="147" t="s">
        <v>141</v>
      </c>
      <c r="E128" s="154" t="s">
        <v>1</v>
      </c>
      <c r="F128" s="155" t="s">
        <v>246</v>
      </c>
      <c r="H128" s="156">
        <v>18.399999999999999</v>
      </c>
      <c r="I128" s="157"/>
      <c r="L128" s="153"/>
      <c r="M128" s="158"/>
      <c r="T128" s="159"/>
      <c r="AT128" s="154" t="s">
        <v>141</v>
      </c>
      <c r="AU128" s="154" t="s">
        <v>83</v>
      </c>
      <c r="AV128" s="13" t="s">
        <v>83</v>
      </c>
      <c r="AW128" s="13" t="s">
        <v>30</v>
      </c>
      <c r="AX128" s="13" t="s">
        <v>73</v>
      </c>
      <c r="AY128" s="154" t="s">
        <v>123</v>
      </c>
    </row>
    <row r="129" spans="2:65" s="14" customFormat="1" ht="10.199999999999999">
      <c r="B129" s="160"/>
      <c r="D129" s="147" t="s">
        <v>141</v>
      </c>
      <c r="E129" s="161" t="s">
        <v>1</v>
      </c>
      <c r="F129" s="162" t="s">
        <v>145</v>
      </c>
      <c r="H129" s="163">
        <v>93.99</v>
      </c>
      <c r="I129" s="164"/>
      <c r="L129" s="160"/>
      <c r="M129" s="165"/>
      <c r="T129" s="166"/>
      <c r="AT129" s="161" t="s">
        <v>141</v>
      </c>
      <c r="AU129" s="161" t="s">
        <v>83</v>
      </c>
      <c r="AV129" s="14" t="s">
        <v>129</v>
      </c>
      <c r="AW129" s="14" t="s">
        <v>30</v>
      </c>
      <c r="AX129" s="14" t="s">
        <v>81</v>
      </c>
      <c r="AY129" s="161" t="s">
        <v>123</v>
      </c>
    </row>
    <row r="130" spans="2:65" s="1" customFormat="1" ht="37.799999999999997" customHeight="1">
      <c r="B130" s="31"/>
      <c r="C130" s="132" t="s">
        <v>83</v>
      </c>
      <c r="D130" s="132" t="s">
        <v>125</v>
      </c>
      <c r="E130" s="133" t="s">
        <v>199</v>
      </c>
      <c r="F130" s="134" t="s">
        <v>200</v>
      </c>
      <c r="G130" s="135" t="s">
        <v>128</v>
      </c>
      <c r="H130" s="136">
        <v>93.99</v>
      </c>
      <c r="I130" s="137"/>
      <c r="J130" s="138">
        <f>ROUND(I130*H130,2)</f>
        <v>0</v>
      </c>
      <c r="K130" s="139"/>
      <c r="L130" s="31"/>
      <c r="M130" s="140" t="s">
        <v>1</v>
      </c>
      <c r="N130" s="141" t="s">
        <v>38</v>
      </c>
      <c r="P130" s="142">
        <f>O130*H130</f>
        <v>0</v>
      </c>
      <c r="Q130" s="142">
        <v>0</v>
      </c>
      <c r="R130" s="142">
        <f>Q130*H130</f>
        <v>0</v>
      </c>
      <c r="S130" s="142">
        <v>0</v>
      </c>
      <c r="T130" s="143">
        <f>S130*H130</f>
        <v>0</v>
      </c>
      <c r="AR130" s="144" t="s">
        <v>129</v>
      </c>
      <c r="AT130" s="144" t="s">
        <v>125</v>
      </c>
      <c r="AU130" s="144" t="s">
        <v>83</v>
      </c>
      <c r="AY130" s="16" t="s">
        <v>123</v>
      </c>
      <c r="BE130" s="145">
        <f>IF(N130="základní",J130,0)</f>
        <v>0</v>
      </c>
      <c r="BF130" s="145">
        <f>IF(N130="snížená",J130,0)</f>
        <v>0</v>
      </c>
      <c r="BG130" s="145">
        <f>IF(N130="zákl. přenesená",J130,0)</f>
        <v>0</v>
      </c>
      <c r="BH130" s="145">
        <f>IF(N130="sníž. přenesená",J130,0)</f>
        <v>0</v>
      </c>
      <c r="BI130" s="145">
        <f>IF(N130="nulová",J130,0)</f>
        <v>0</v>
      </c>
      <c r="BJ130" s="16" t="s">
        <v>81</v>
      </c>
      <c r="BK130" s="145">
        <f>ROUND(I130*H130,2)</f>
        <v>0</v>
      </c>
      <c r="BL130" s="16" t="s">
        <v>129</v>
      </c>
      <c r="BM130" s="144" t="s">
        <v>247</v>
      </c>
    </row>
    <row r="131" spans="2:65" s="1" customFormat="1" ht="16.5" customHeight="1">
      <c r="B131" s="31"/>
      <c r="C131" s="132" t="s">
        <v>134</v>
      </c>
      <c r="D131" s="132" t="s">
        <v>125</v>
      </c>
      <c r="E131" s="133" t="s">
        <v>210</v>
      </c>
      <c r="F131" s="134" t="s">
        <v>211</v>
      </c>
      <c r="G131" s="135" t="s">
        <v>168</v>
      </c>
      <c r="H131" s="136">
        <v>24</v>
      </c>
      <c r="I131" s="137"/>
      <c r="J131" s="138">
        <f>ROUND(I131*H131,2)</f>
        <v>0</v>
      </c>
      <c r="K131" s="139"/>
      <c r="L131" s="31"/>
      <c r="M131" s="140" t="s">
        <v>1</v>
      </c>
      <c r="N131" s="141" t="s">
        <v>38</v>
      </c>
      <c r="P131" s="142">
        <f>O131*H131</f>
        <v>0</v>
      </c>
      <c r="Q131" s="142">
        <v>0</v>
      </c>
      <c r="R131" s="142">
        <f>Q131*H131</f>
        <v>0</v>
      </c>
      <c r="S131" s="142">
        <v>0</v>
      </c>
      <c r="T131" s="143">
        <f>S131*H131</f>
        <v>0</v>
      </c>
      <c r="AR131" s="144" t="s">
        <v>129</v>
      </c>
      <c r="AT131" s="144" t="s">
        <v>125</v>
      </c>
      <c r="AU131" s="144" t="s">
        <v>83</v>
      </c>
      <c r="AY131" s="16" t="s">
        <v>123</v>
      </c>
      <c r="BE131" s="145">
        <f>IF(N131="základní",J131,0)</f>
        <v>0</v>
      </c>
      <c r="BF131" s="145">
        <f>IF(N131="snížená",J131,0)</f>
        <v>0</v>
      </c>
      <c r="BG131" s="145">
        <f>IF(N131="zákl. přenesená",J131,0)</f>
        <v>0</v>
      </c>
      <c r="BH131" s="145">
        <f>IF(N131="sníž. přenesená",J131,0)</f>
        <v>0</v>
      </c>
      <c r="BI131" s="145">
        <f>IF(N131="nulová",J131,0)</f>
        <v>0</v>
      </c>
      <c r="BJ131" s="16" t="s">
        <v>81</v>
      </c>
      <c r="BK131" s="145">
        <f>ROUND(I131*H131,2)</f>
        <v>0</v>
      </c>
      <c r="BL131" s="16" t="s">
        <v>129</v>
      </c>
      <c r="BM131" s="144" t="s">
        <v>248</v>
      </c>
    </row>
    <row r="132" spans="2:65" s="13" customFormat="1" ht="10.199999999999999">
      <c r="B132" s="153"/>
      <c r="D132" s="147" t="s">
        <v>141</v>
      </c>
      <c r="E132" s="154" t="s">
        <v>1</v>
      </c>
      <c r="F132" s="155" t="s">
        <v>249</v>
      </c>
      <c r="H132" s="156">
        <v>24</v>
      </c>
      <c r="I132" s="157"/>
      <c r="L132" s="153"/>
      <c r="M132" s="158"/>
      <c r="T132" s="159"/>
      <c r="AT132" s="154" t="s">
        <v>141</v>
      </c>
      <c r="AU132" s="154" t="s">
        <v>83</v>
      </c>
      <c r="AV132" s="13" t="s">
        <v>83</v>
      </c>
      <c r="AW132" s="13" t="s">
        <v>30</v>
      </c>
      <c r="AX132" s="13" t="s">
        <v>81</v>
      </c>
      <c r="AY132" s="154" t="s">
        <v>123</v>
      </c>
    </row>
    <row r="133" spans="2:65" s="11" customFormat="1" ht="22.8" customHeight="1">
      <c r="B133" s="120"/>
      <c r="D133" s="121" t="s">
        <v>72</v>
      </c>
      <c r="E133" s="130" t="s">
        <v>134</v>
      </c>
      <c r="F133" s="130" t="s">
        <v>250</v>
      </c>
      <c r="I133" s="123"/>
      <c r="J133" s="131">
        <f>BK133</f>
        <v>0</v>
      </c>
      <c r="L133" s="120"/>
      <c r="M133" s="125"/>
      <c r="P133" s="126">
        <f>SUM(P134:P159)</f>
        <v>0</v>
      </c>
      <c r="R133" s="126">
        <f>SUM(R134:R159)</f>
        <v>21.059534439999997</v>
      </c>
      <c r="T133" s="127">
        <f>SUM(T134:T159)</f>
        <v>0</v>
      </c>
      <c r="AR133" s="121" t="s">
        <v>81</v>
      </c>
      <c r="AT133" s="128" t="s">
        <v>72</v>
      </c>
      <c r="AU133" s="128" t="s">
        <v>81</v>
      </c>
      <c r="AY133" s="121" t="s">
        <v>123</v>
      </c>
      <c r="BK133" s="129">
        <f>SUM(BK134:BK159)</f>
        <v>0</v>
      </c>
    </row>
    <row r="134" spans="2:65" s="1" customFormat="1" ht="24.15" customHeight="1">
      <c r="B134" s="31"/>
      <c r="C134" s="132" t="s">
        <v>129</v>
      </c>
      <c r="D134" s="132" t="s">
        <v>125</v>
      </c>
      <c r="E134" s="133" t="s">
        <v>251</v>
      </c>
      <c r="F134" s="134" t="s">
        <v>252</v>
      </c>
      <c r="G134" s="135" t="s">
        <v>128</v>
      </c>
      <c r="H134" s="136">
        <v>7.0679999999999996</v>
      </c>
      <c r="I134" s="137"/>
      <c r="J134" s="138">
        <f>ROUND(I134*H134,2)</f>
        <v>0</v>
      </c>
      <c r="K134" s="139"/>
      <c r="L134" s="31"/>
      <c r="M134" s="140" t="s">
        <v>1</v>
      </c>
      <c r="N134" s="141" t="s">
        <v>38</v>
      </c>
      <c r="P134" s="142">
        <f>O134*H134</f>
        <v>0</v>
      </c>
      <c r="Q134" s="142">
        <v>2.8332299999999999</v>
      </c>
      <c r="R134" s="142">
        <f>Q134*H134</f>
        <v>20.025269639999998</v>
      </c>
      <c r="S134" s="142">
        <v>0</v>
      </c>
      <c r="T134" s="143">
        <f>S134*H134</f>
        <v>0</v>
      </c>
      <c r="AR134" s="144" t="s">
        <v>129</v>
      </c>
      <c r="AT134" s="144" t="s">
        <v>125</v>
      </c>
      <c r="AU134" s="144" t="s">
        <v>83</v>
      </c>
      <c r="AY134" s="16" t="s">
        <v>123</v>
      </c>
      <c r="BE134" s="145">
        <f>IF(N134="základní",J134,0)</f>
        <v>0</v>
      </c>
      <c r="BF134" s="145">
        <f>IF(N134="snížená",J134,0)</f>
        <v>0</v>
      </c>
      <c r="BG134" s="145">
        <f>IF(N134="zákl. přenesená",J134,0)</f>
        <v>0</v>
      </c>
      <c r="BH134" s="145">
        <f>IF(N134="sníž. přenesená",J134,0)</f>
        <v>0</v>
      </c>
      <c r="BI134" s="145">
        <f>IF(N134="nulová",J134,0)</f>
        <v>0</v>
      </c>
      <c r="BJ134" s="16" t="s">
        <v>81</v>
      </c>
      <c r="BK134" s="145">
        <f>ROUND(I134*H134,2)</f>
        <v>0</v>
      </c>
      <c r="BL134" s="16" t="s">
        <v>129</v>
      </c>
      <c r="BM134" s="144" t="s">
        <v>253</v>
      </c>
    </row>
    <row r="135" spans="2:65" s="12" customFormat="1" ht="10.199999999999999">
      <c r="B135" s="146"/>
      <c r="D135" s="147" t="s">
        <v>141</v>
      </c>
      <c r="E135" s="148" t="s">
        <v>1</v>
      </c>
      <c r="F135" s="149" t="s">
        <v>254</v>
      </c>
      <c r="H135" s="148" t="s">
        <v>1</v>
      </c>
      <c r="I135" s="150"/>
      <c r="L135" s="146"/>
      <c r="M135" s="151"/>
      <c r="T135" s="152"/>
      <c r="AT135" s="148" t="s">
        <v>141</v>
      </c>
      <c r="AU135" s="148" t="s">
        <v>83</v>
      </c>
      <c r="AV135" s="12" t="s">
        <v>81</v>
      </c>
      <c r="AW135" s="12" t="s">
        <v>30</v>
      </c>
      <c r="AX135" s="12" t="s">
        <v>73</v>
      </c>
      <c r="AY135" s="148" t="s">
        <v>123</v>
      </c>
    </row>
    <row r="136" spans="2:65" s="13" customFormat="1" ht="10.199999999999999">
      <c r="B136" s="153"/>
      <c r="D136" s="147" t="s">
        <v>141</v>
      </c>
      <c r="E136" s="154" t="s">
        <v>1</v>
      </c>
      <c r="F136" s="155" t="s">
        <v>255</v>
      </c>
      <c r="H136" s="156">
        <v>0.36</v>
      </c>
      <c r="I136" s="157"/>
      <c r="L136" s="153"/>
      <c r="M136" s="158"/>
      <c r="T136" s="159"/>
      <c r="AT136" s="154" t="s">
        <v>141</v>
      </c>
      <c r="AU136" s="154" t="s">
        <v>83</v>
      </c>
      <c r="AV136" s="13" t="s">
        <v>83</v>
      </c>
      <c r="AW136" s="13" t="s">
        <v>30</v>
      </c>
      <c r="AX136" s="13" t="s">
        <v>73</v>
      </c>
      <c r="AY136" s="154" t="s">
        <v>123</v>
      </c>
    </row>
    <row r="137" spans="2:65" s="12" customFormat="1" ht="10.199999999999999">
      <c r="B137" s="146"/>
      <c r="D137" s="147" t="s">
        <v>141</v>
      </c>
      <c r="E137" s="148" t="s">
        <v>1</v>
      </c>
      <c r="F137" s="149" t="s">
        <v>256</v>
      </c>
      <c r="H137" s="148" t="s">
        <v>1</v>
      </c>
      <c r="I137" s="150"/>
      <c r="L137" s="146"/>
      <c r="M137" s="151"/>
      <c r="T137" s="152"/>
      <c r="AT137" s="148" t="s">
        <v>141</v>
      </c>
      <c r="AU137" s="148" t="s">
        <v>83</v>
      </c>
      <c r="AV137" s="12" t="s">
        <v>81</v>
      </c>
      <c r="AW137" s="12" t="s">
        <v>30</v>
      </c>
      <c r="AX137" s="12" t="s">
        <v>73</v>
      </c>
      <c r="AY137" s="148" t="s">
        <v>123</v>
      </c>
    </row>
    <row r="138" spans="2:65" s="13" customFormat="1" ht="10.199999999999999">
      <c r="B138" s="153"/>
      <c r="D138" s="147" t="s">
        <v>141</v>
      </c>
      <c r="E138" s="154" t="s">
        <v>1</v>
      </c>
      <c r="F138" s="155" t="s">
        <v>257</v>
      </c>
      <c r="H138" s="156">
        <v>2.0720000000000001</v>
      </c>
      <c r="I138" s="157"/>
      <c r="L138" s="153"/>
      <c r="M138" s="158"/>
      <c r="T138" s="159"/>
      <c r="AT138" s="154" t="s">
        <v>141</v>
      </c>
      <c r="AU138" s="154" t="s">
        <v>83</v>
      </c>
      <c r="AV138" s="13" t="s">
        <v>83</v>
      </c>
      <c r="AW138" s="13" t="s">
        <v>30</v>
      </c>
      <c r="AX138" s="13" t="s">
        <v>73</v>
      </c>
      <c r="AY138" s="154" t="s">
        <v>123</v>
      </c>
    </row>
    <row r="139" spans="2:65" s="12" customFormat="1" ht="10.199999999999999">
      <c r="B139" s="146"/>
      <c r="D139" s="147" t="s">
        <v>141</v>
      </c>
      <c r="E139" s="148" t="s">
        <v>1</v>
      </c>
      <c r="F139" s="149" t="s">
        <v>258</v>
      </c>
      <c r="H139" s="148" t="s">
        <v>1</v>
      </c>
      <c r="I139" s="150"/>
      <c r="L139" s="146"/>
      <c r="M139" s="151"/>
      <c r="T139" s="152"/>
      <c r="AT139" s="148" t="s">
        <v>141</v>
      </c>
      <c r="AU139" s="148" t="s">
        <v>83</v>
      </c>
      <c r="AV139" s="12" t="s">
        <v>81</v>
      </c>
      <c r="AW139" s="12" t="s">
        <v>30</v>
      </c>
      <c r="AX139" s="12" t="s">
        <v>73</v>
      </c>
      <c r="AY139" s="148" t="s">
        <v>123</v>
      </c>
    </row>
    <row r="140" spans="2:65" s="13" customFormat="1" ht="10.199999999999999">
      <c r="B140" s="153"/>
      <c r="D140" s="147" t="s">
        <v>141</v>
      </c>
      <c r="E140" s="154" t="s">
        <v>1</v>
      </c>
      <c r="F140" s="155" t="s">
        <v>259</v>
      </c>
      <c r="H140" s="156">
        <v>0.76800000000000002</v>
      </c>
      <c r="I140" s="157"/>
      <c r="L140" s="153"/>
      <c r="M140" s="158"/>
      <c r="T140" s="159"/>
      <c r="AT140" s="154" t="s">
        <v>141</v>
      </c>
      <c r="AU140" s="154" t="s">
        <v>83</v>
      </c>
      <c r="AV140" s="13" t="s">
        <v>83</v>
      </c>
      <c r="AW140" s="13" t="s">
        <v>30</v>
      </c>
      <c r="AX140" s="13" t="s">
        <v>73</v>
      </c>
      <c r="AY140" s="154" t="s">
        <v>123</v>
      </c>
    </row>
    <row r="141" spans="2:65" s="13" customFormat="1" ht="10.199999999999999">
      <c r="B141" s="153"/>
      <c r="D141" s="147" t="s">
        <v>141</v>
      </c>
      <c r="E141" s="154" t="s">
        <v>1</v>
      </c>
      <c r="F141" s="155" t="s">
        <v>260</v>
      </c>
      <c r="H141" s="156">
        <v>-2.8000000000000004E-2</v>
      </c>
      <c r="I141" s="157"/>
      <c r="L141" s="153"/>
      <c r="M141" s="158"/>
      <c r="T141" s="159"/>
      <c r="AT141" s="154" t="s">
        <v>141</v>
      </c>
      <c r="AU141" s="154" t="s">
        <v>83</v>
      </c>
      <c r="AV141" s="13" t="s">
        <v>83</v>
      </c>
      <c r="AW141" s="13" t="s">
        <v>30</v>
      </c>
      <c r="AX141" s="13" t="s">
        <v>73</v>
      </c>
      <c r="AY141" s="154" t="s">
        <v>123</v>
      </c>
    </row>
    <row r="142" spans="2:65" s="12" customFormat="1" ht="10.199999999999999">
      <c r="B142" s="146"/>
      <c r="D142" s="147" t="s">
        <v>141</v>
      </c>
      <c r="E142" s="148" t="s">
        <v>1</v>
      </c>
      <c r="F142" s="149" t="s">
        <v>261</v>
      </c>
      <c r="H142" s="148" t="s">
        <v>1</v>
      </c>
      <c r="I142" s="150"/>
      <c r="L142" s="146"/>
      <c r="M142" s="151"/>
      <c r="T142" s="152"/>
      <c r="AT142" s="148" t="s">
        <v>141</v>
      </c>
      <c r="AU142" s="148" t="s">
        <v>83</v>
      </c>
      <c r="AV142" s="12" t="s">
        <v>81</v>
      </c>
      <c r="AW142" s="12" t="s">
        <v>30</v>
      </c>
      <c r="AX142" s="12" t="s">
        <v>73</v>
      </c>
      <c r="AY142" s="148" t="s">
        <v>123</v>
      </c>
    </row>
    <row r="143" spans="2:65" s="13" customFormat="1" ht="10.199999999999999">
      <c r="B143" s="153"/>
      <c r="D143" s="147" t="s">
        <v>141</v>
      </c>
      <c r="E143" s="154" t="s">
        <v>1</v>
      </c>
      <c r="F143" s="155" t="s">
        <v>262</v>
      </c>
      <c r="H143" s="156">
        <v>4.8380000000000001</v>
      </c>
      <c r="I143" s="157"/>
      <c r="L143" s="153"/>
      <c r="M143" s="158"/>
      <c r="T143" s="159"/>
      <c r="AT143" s="154" t="s">
        <v>141</v>
      </c>
      <c r="AU143" s="154" t="s">
        <v>83</v>
      </c>
      <c r="AV143" s="13" t="s">
        <v>83</v>
      </c>
      <c r="AW143" s="13" t="s">
        <v>30</v>
      </c>
      <c r="AX143" s="13" t="s">
        <v>73</v>
      </c>
      <c r="AY143" s="154" t="s">
        <v>123</v>
      </c>
    </row>
    <row r="144" spans="2:65" s="13" customFormat="1" ht="10.199999999999999">
      <c r="B144" s="153"/>
      <c r="D144" s="147" t="s">
        <v>141</v>
      </c>
      <c r="E144" s="154" t="s">
        <v>1</v>
      </c>
      <c r="F144" s="155" t="s">
        <v>263</v>
      </c>
      <c r="H144" s="156">
        <v>-0.94199999999999995</v>
      </c>
      <c r="I144" s="157"/>
      <c r="L144" s="153"/>
      <c r="M144" s="158"/>
      <c r="T144" s="159"/>
      <c r="AT144" s="154" t="s">
        <v>141</v>
      </c>
      <c r="AU144" s="154" t="s">
        <v>83</v>
      </c>
      <c r="AV144" s="13" t="s">
        <v>83</v>
      </c>
      <c r="AW144" s="13" t="s">
        <v>30</v>
      </c>
      <c r="AX144" s="13" t="s">
        <v>73</v>
      </c>
      <c r="AY144" s="154" t="s">
        <v>123</v>
      </c>
    </row>
    <row r="145" spans="2:65" s="14" customFormat="1" ht="10.199999999999999">
      <c r="B145" s="160"/>
      <c r="D145" s="147" t="s">
        <v>141</v>
      </c>
      <c r="E145" s="161" t="s">
        <v>1</v>
      </c>
      <c r="F145" s="162" t="s">
        <v>145</v>
      </c>
      <c r="H145" s="163">
        <v>7.0679999999999996</v>
      </c>
      <c r="I145" s="164"/>
      <c r="L145" s="160"/>
      <c r="M145" s="165"/>
      <c r="T145" s="166"/>
      <c r="AT145" s="161" t="s">
        <v>141</v>
      </c>
      <c r="AU145" s="161" t="s">
        <v>83</v>
      </c>
      <c r="AV145" s="14" t="s">
        <v>129</v>
      </c>
      <c r="AW145" s="14" t="s">
        <v>30</v>
      </c>
      <c r="AX145" s="14" t="s">
        <v>81</v>
      </c>
      <c r="AY145" s="161" t="s">
        <v>123</v>
      </c>
    </row>
    <row r="146" spans="2:65" s="1" customFormat="1" ht="21.75" customHeight="1">
      <c r="B146" s="31"/>
      <c r="C146" s="132" t="s">
        <v>146</v>
      </c>
      <c r="D146" s="132" t="s">
        <v>125</v>
      </c>
      <c r="E146" s="133" t="s">
        <v>264</v>
      </c>
      <c r="F146" s="134" t="s">
        <v>265</v>
      </c>
      <c r="G146" s="135" t="s">
        <v>168</v>
      </c>
      <c r="H146" s="136">
        <v>16.54</v>
      </c>
      <c r="I146" s="137"/>
      <c r="J146" s="138">
        <f>ROUND(I146*H146,2)</f>
        <v>0</v>
      </c>
      <c r="K146" s="139"/>
      <c r="L146" s="31"/>
      <c r="M146" s="140" t="s">
        <v>1</v>
      </c>
      <c r="N146" s="141" t="s">
        <v>38</v>
      </c>
      <c r="P146" s="142">
        <f>O146*H146</f>
        <v>0</v>
      </c>
      <c r="Q146" s="142">
        <v>8.6499999999999997E-3</v>
      </c>
      <c r="R146" s="142">
        <f>Q146*H146</f>
        <v>0.14307099999999998</v>
      </c>
      <c r="S146" s="142">
        <v>0</v>
      </c>
      <c r="T146" s="143">
        <f>S146*H146</f>
        <v>0</v>
      </c>
      <c r="AR146" s="144" t="s">
        <v>129</v>
      </c>
      <c r="AT146" s="144" t="s">
        <v>125</v>
      </c>
      <c r="AU146" s="144" t="s">
        <v>83</v>
      </c>
      <c r="AY146" s="16" t="s">
        <v>123</v>
      </c>
      <c r="BE146" s="145">
        <f>IF(N146="základní",J146,0)</f>
        <v>0</v>
      </c>
      <c r="BF146" s="145">
        <f>IF(N146="snížená",J146,0)</f>
        <v>0</v>
      </c>
      <c r="BG146" s="145">
        <f>IF(N146="zákl. přenesená",J146,0)</f>
        <v>0</v>
      </c>
      <c r="BH146" s="145">
        <f>IF(N146="sníž. přenesená",J146,0)</f>
        <v>0</v>
      </c>
      <c r="BI146" s="145">
        <f>IF(N146="nulová",J146,0)</f>
        <v>0</v>
      </c>
      <c r="BJ146" s="16" t="s">
        <v>81</v>
      </c>
      <c r="BK146" s="145">
        <f>ROUND(I146*H146,2)</f>
        <v>0</v>
      </c>
      <c r="BL146" s="16" t="s">
        <v>129</v>
      </c>
      <c r="BM146" s="144" t="s">
        <v>266</v>
      </c>
    </row>
    <row r="147" spans="2:65" s="13" customFormat="1" ht="10.199999999999999">
      <c r="B147" s="153"/>
      <c r="D147" s="147" t="s">
        <v>141</v>
      </c>
      <c r="E147" s="154" t="s">
        <v>1</v>
      </c>
      <c r="F147" s="155" t="s">
        <v>267</v>
      </c>
      <c r="H147" s="156">
        <v>13.5</v>
      </c>
      <c r="I147" s="157"/>
      <c r="L147" s="153"/>
      <c r="M147" s="158"/>
      <c r="T147" s="159"/>
      <c r="AT147" s="154" t="s">
        <v>141</v>
      </c>
      <c r="AU147" s="154" t="s">
        <v>83</v>
      </c>
      <c r="AV147" s="13" t="s">
        <v>83</v>
      </c>
      <c r="AW147" s="13" t="s">
        <v>30</v>
      </c>
      <c r="AX147" s="13" t="s">
        <v>73</v>
      </c>
      <c r="AY147" s="154" t="s">
        <v>123</v>
      </c>
    </row>
    <row r="148" spans="2:65" s="13" customFormat="1" ht="10.199999999999999">
      <c r="B148" s="153"/>
      <c r="D148" s="147" t="s">
        <v>141</v>
      </c>
      <c r="E148" s="154" t="s">
        <v>1</v>
      </c>
      <c r="F148" s="155" t="s">
        <v>268</v>
      </c>
      <c r="H148" s="156">
        <v>2.56</v>
      </c>
      <c r="I148" s="157"/>
      <c r="L148" s="153"/>
      <c r="M148" s="158"/>
      <c r="T148" s="159"/>
      <c r="AT148" s="154" t="s">
        <v>141</v>
      </c>
      <c r="AU148" s="154" t="s">
        <v>83</v>
      </c>
      <c r="AV148" s="13" t="s">
        <v>83</v>
      </c>
      <c r="AW148" s="13" t="s">
        <v>30</v>
      </c>
      <c r="AX148" s="13" t="s">
        <v>73</v>
      </c>
      <c r="AY148" s="154" t="s">
        <v>123</v>
      </c>
    </row>
    <row r="149" spans="2:65" s="13" customFormat="1" ht="10.199999999999999">
      <c r="B149" s="153"/>
      <c r="D149" s="147" t="s">
        <v>141</v>
      </c>
      <c r="E149" s="154" t="s">
        <v>1</v>
      </c>
      <c r="F149" s="155" t="s">
        <v>269</v>
      </c>
      <c r="H149" s="156">
        <v>0.48</v>
      </c>
      <c r="I149" s="157"/>
      <c r="L149" s="153"/>
      <c r="M149" s="158"/>
      <c r="T149" s="159"/>
      <c r="AT149" s="154" t="s">
        <v>141</v>
      </c>
      <c r="AU149" s="154" t="s">
        <v>83</v>
      </c>
      <c r="AV149" s="13" t="s">
        <v>83</v>
      </c>
      <c r="AW149" s="13" t="s">
        <v>30</v>
      </c>
      <c r="AX149" s="13" t="s">
        <v>73</v>
      </c>
      <c r="AY149" s="154" t="s">
        <v>123</v>
      </c>
    </row>
    <row r="150" spans="2:65" s="14" customFormat="1" ht="10.199999999999999">
      <c r="B150" s="160"/>
      <c r="D150" s="147" t="s">
        <v>141</v>
      </c>
      <c r="E150" s="161" t="s">
        <v>1</v>
      </c>
      <c r="F150" s="162" t="s">
        <v>145</v>
      </c>
      <c r="H150" s="163">
        <v>16.54</v>
      </c>
      <c r="I150" s="164"/>
      <c r="L150" s="160"/>
      <c r="M150" s="165"/>
      <c r="T150" s="166"/>
      <c r="AT150" s="161" t="s">
        <v>141</v>
      </c>
      <c r="AU150" s="161" t="s">
        <v>83</v>
      </c>
      <c r="AV150" s="14" t="s">
        <v>129</v>
      </c>
      <c r="AW150" s="14" t="s">
        <v>30</v>
      </c>
      <c r="AX150" s="14" t="s">
        <v>81</v>
      </c>
      <c r="AY150" s="161" t="s">
        <v>123</v>
      </c>
    </row>
    <row r="151" spans="2:65" s="1" customFormat="1" ht="21.75" customHeight="1">
      <c r="B151" s="31"/>
      <c r="C151" s="132" t="s">
        <v>150</v>
      </c>
      <c r="D151" s="132" t="s">
        <v>125</v>
      </c>
      <c r="E151" s="133" t="s">
        <v>270</v>
      </c>
      <c r="F151" s="134" t="s">
        <v>271</v>
      </c>
      <c r="G151" s="135" t="s">
        <v>168</v>
      </c>
      <c r="H151" s="136">
        <v>16.54</v>
      </c>
      <c r="I151" s="137"/>
      <c r="J151" s="138">
        <f>ROUND(I151*H151,2)</f>
        <v>0</v>
      </c>
      <c r="K151" s="139"/>
      <c r="L151" s="31"/>
      <c r="M151" s="140" t="s">
        <v>1</v>
      </c>
      <c r="N151" s="141" t="s">
        <v>38</v>
      </c>
      <c r="P151" s="142">
        <f>O151*H151</f>
        <v>0</v>
      </c>
      <c r="Q151" s="142">
        <v>0</v>
      </c>
      <c r="R151" s="142">
        <f>Q151*H151</f>
        <v>0</v>
      </c>
      <c r="S151" s="142">
        <v>0</v>
      </c>
      <c r="T151" s="143">
        <f>S151*H151</f>
        <v>0</v>
      </c>
      <c r="AR151" s="144" t="s">
        <v>129</v>
      </c>
      <c r="AT151" s="144" t="s">
        <v>125</v>
      </c>
      <c r="AU151" s="144" t="s">
        <v>83</v>
      </c>
      <c r="AY151" s="16" t="s">
        <v>123</v>
      </c>
      <c r="BE151" s="145">
        <f>IF(N151="základní",J151,0)</f>
        <v>0</v>
      </c>
      <c r="BF151" s="145">
        <f>IF(N151="snížená",J151,0)</f>
        <v>0</v>
      </c>
      <c r="BG151" s="145">
        <f>IF(N151="zákl. přenesená",J151,0)</f>
        <v>0</v>
      </c>
      <c r="BH151" s="145">
        <f>IF(N151="sníž. přenesená",J151,0)</f>
        <v>0</v>
      </c>
      <c r="BI151" s="145">
        <f>IF(N151="nulová",J151,0)</f>
        <v>0</v>
      </c>
      <c r="BJ151" s="16" t="s">
        <v>81</v>
      </c>
      <c r="BK151" s="145">
        <f>ROUND(I151*H151,2)</f>
        <v>0</v>
      </c>
      <c r="BL151" s="16" t="s">
        <v>129</v>
      </c>
      <c r="BM151" s="144" t="s">
        <v>272</v>
      </c>
    </row>
    <row r="152" spans="2:65" s="1" customFormat="1" ht="24.15" customHeight="1">
      <c r="B152" s="31"/>
      <c r="C152" s="132" t="s">
        <v>156</v>
      </c>
      <c r="D152" s="132" t="s">
        <v>125</v>
      </c>
      <c r="E152" s="133" t="s">
        <v>273</v>
      </c>
      <c r="F152" s="134" t="s">
        <v>274</v>
      </c>
      <c r="G152" s="135" t="s">
        <v>186</v>
      </c>
      <c r="H152" s="136">
        <v>0.63600000000000001</v>
      </c>
      <c r="I152" s="137"/>
      <c r="J152" s="138">
        <f>ROUND(I152*H152,2)</f>
        <v>0</v>
      </c>
      <c r="K152" s="139"/>
      <c r="L152" s="31"/>
      <c r="M152" s="140" t="s">
        <v>1</v>
      </c>
      <c r="N152" s="141" t="s">
        <v>38</v>
      </c>
      <c r="P152" s="142">
        <f>O152*H152</f>
        <v>0</v>
      </c>
      <c r="Q152" s="142">
        <v>1.03955</v>
      </c>
      <c r="R152" s="142">
        <f>Q152*H152</f>
        <v>0.66115380000000001</v>
      </c>
      <c r="S152" s="142">
        <v>0</v>
      </c>
      <c r="T152" s="143">
        <f>S152*H152</f>
        <v>0</v>
      </c>
      <c r="AR152" s="144" t="s">
        <v>129</v>
      </c>
      <c r="AT152" s="144" t="s">
        <v>125</v>
      </c>
      <c r="AU152" s="144" t="s">
        <v>83</v>
      </c>
      <c r="AY152" s="16" t="s">
        <v>123</v>
      </c>
      <c r="BE152" s="145">
        <f>IF(N152="základní",J152,0)</f>
        <v>0</v>
      </c>
      <c r="BF152" s="145">
        <f>IF(N152="snížená",J152,0)</f>
        <v>0</v>
      </c>
      <c r="BG152" s="145">
        <f>IF(N152="zákl. přenesená",J152,0)</f>
        <v>0</v>
      </c>
      <c r="BH152" s="145">
        <f>IF(N152="sníž. přenesená",J152,0)</f>
        <v>0</v>
      </c>
      <c r="BI152" s="145">
        <f>IF(N152="nulová",J152,0)</f>
        <v>0</v>
      </c>
      <c r="BJ152" s="16" t="s">
        <v>81</v>
      </c>
      <c r="BK152" s="145">
        <f>ROUND(I152*H152,2)</f>
        <v>0</v>
      </c>
      <c r="BL152" s="16" t="s">
        <v>129</v>
      </c>
      <c r="BM152" s="144" t="s">
        <v>275</v>
      </c>
    </row>
    <row r="153" spans="2:65" s="13" customFormat="1" ht="10.199999999999999">
      <c r="B153" s="153"/>
      <c r="D153" s="147" t="s">
        <v>141</v>
      </c>
      <c r="E153" s="154" t="s">
        <v>1</v>
      </c>
      <c r="F153" s="155" t="s">
        <v>276</v>
      </c>
      <c r="H153" s="156">
        <v>0.63600000000000001</v>
      </c>
      <c r="I153" s="157"/>
      <c r="L153" s="153"/>
      <c r="M153" s="158"/>
      <c r="T153" s="159"/>
      <c r="AT153" s="154" t="s">
        <v>141</v>
      </c>
      <c r="AU153" s="154" t="s">
        <v>83</v>
      </c>
      <c r="AV153" s="13" t="s">
        <v>83</v>
      </c>
      <c r="AW153" s="13" t="s">
        <v>30</v>
      </c>
      <c r="AX153" s="13" t="s">
        <v>81</v>
      </c>
      <c r="AY153" s="154" t="s">
        <v>123</v>
      </c>
    </row>
    <row r="154" spans="2:65" s="1" customFormat="1" ht="21.75" customHeight="1">
      <c r="B154" s="31"/>
      <c r="C154" s="132" t="s">
        <v>161</v>
      </c>
      <c r="D154" s="132" t="s">
        <v>125</v>
      </c>
      <c r="E154" s="133" t="s">
        <v>277</v>
      </c>
      <c r="F154" s="134" t="s">
        <v>278</v>
      </c>
      <c r="G154" s="135" t="s">
        <v>279</v>
      </c>
      <c r="H154" s="136">
        <v>1</v>
      </c>
      <c r="I154" s="137"/>
      <c r="J154" s="138">
        <f t="shared" ref="J154:J159" si="0">ROUND(I154*H154,2)</f>
        <v>0</v>
      </c>
      <c r="K154" s="139"/>
      <c r="L154" s="31"/>
      <c r="M154" s="140" t="s">
        <v>1</v>
      </c>
      <c r="N154" s="141" t="s">
        <v>38</v>
      </c>
      <c r="P154" s="142">
        <f t="shared" ref="P154:P159" si="1">O154*H154</f>
        <v>0</v>
      </c>
      <c r="Q154" s="142">
        <v>0.10993</v>
      </c>
      <c r="R154" s="142">
        <f t="shared" ref="R154:R159" si="2">Q154*H154</f>
        <v>0.10993</v>
      </c>
      <c r="S154" s="142">
        <v>0</v>
      </c>
      <c r="T154" s="143">
        <f t="shared" ref="T154:T159" si="3">S154*H154</f>
        <v>0</v>
      </c>
      <c r="AR154" s="144" t="s">
        <v>129</v>
      </c>
      <c r="AT154" s="144" t="s">
        <v>125</v>
      </c>
      <c r="AU154" s="144" t="s">
        <v>83</v>
      </c>
      <c r="AY154" s="16" t="s">
        <v>123</v>
      </c>
      <c r="BE154" s="145">
        <f t="shared" ref="BE154:BE159" si="4">IF(N154="základní",J154,0)</f>
        <v>0</v>
      </c>
      <c r="BF154" s="145">
        <f t="shared" ref="BF154:BF159" si="5">IF(N154="snížená",J154,0)</f>
        <v>0</v>
      </c>
      <c r="BG154" s="145">
        <f t="shared" ref="BG154:BG159" si="6">IF(N154="zákl. přenesená",J154,0)</f>
        <v>0</v>
      </c>
      <c r="BH154" s="145">
        <f t="shared" ref="BH154:BH159" si="7">IF(N154="sníž. přenesená",J154,0)</f>
        <v>0</v>
      </c>
      <c r="BI154" s="145">
        <f t="shared" ref="BI154:BI159" si="8">IF(N154="nulová",J154,0)</f>
        <v>0</v>
      </c>
      <c r="BJ154" s="16" t="s">
        <v>81</v>
      </c>
      <c r="BK154" s="145">
        <f t="shared" ref="BK154:BK159" si="9">ROUND(I154*H154,2)</f>
        <v>0</v>
      </c>
      <c r="BL154" s="16" t="s">
        <v>129</v>
      </c>
      <c r="BM154" s="144" t="s">
        <v>280</v>
      </c>
    </row>
    <row r="155" spans="2:65" s="1" customFormat="1" ht="37.799999999999997" customHeight="1">
      <c r="B155" s="31"/>
      <c r="C155" s="172" t="s">
        <v>165</v>
      </c>
      <c r="D155" s="172" t="s">
        <v>281</v>
      </c>
      <c r="E155" s="173" t="s">
        <v>282</v>
      </c>
      <c r="F155" s="174" t="s">
        <v>283</v>
      </c>
      <c r="G155" s="175" t="s">
        <v>279</v>
      </c>
      <c r="H155" s="176">
        <v>1</v>
      </c>
      <c r="I155" s="177"/>
      <c r="J155" s="178">
        <f t="shared" si="0"/>
        <v>0</v>
      </c>
      <c r="K155" s="179"/>
      <c r="L155" s="180"/>
      <c r="M155" s="181" t="s">
        <v>1</v>
      </c>
      <c r="N155" s="182" t="s">
        <v>38</v>
      </c>
      <c r="P155" s="142">
        <f t="shared" si="1"/>
        <v>0</v>
      </c>
      <c r="Q155" s="142">
        <v>0</v>
      </c>
      <c r="R155" s="142">
        <f t="shared" si="2"/>
        <v>0</v>
      </c>
      <c r="S155" s="142">
        <v>0</v>
      </c>
      <c r="T155" s="143">
        <f t="shared" si="3"/>
        <v>0</v>
      </c>
      <c r="AR155" s="144" t="s">
        <v>161</v>
      </c>
      <c r="AT155" s="144" t="s">
        <v>281</v>
      </c>
      <c r="AU155" s="144" t="s">
        <v>83</v>
      </c>
      <c r="AY155" s="16" t="s">
        <v>123</v>
      </c>
      <c r="BE155" s="145">
        <f t="shared" si="4"/>
        <v>0</v>
      </c>
      <c r="BF155" s="145">
        <f t="shared" si="5"/>
        <v>0</v>
      </c>
      <c r="BG155" s="145">
        <f t="shared" si="6"/>
        <v>0</v>
      </c>
      <c r="BH155" s="145">
        <f t="shared" si="7"/>
        <v>0</v>
      </c>
      <c r="BI155" s="145">
        <f t="shared" si="8"/>
        <v>0</v>
      </c>
      <c r="BJ155" s="16" t="s">
        <v>81</v>
      </c>
      <c r="BK155" s="145">
        <f t="shared" si="9"/>
        <v>0</v>
      </c>
      <c r="BL155" s="16" t="s">
        <v>129</v>
      </c>
      <c r="BM155" s="144" t="s">
        <v>284</v>
      </c>
    </row>
    <row r="156" spans="2:65" s="1" customFormat="1" ht="16.5" customHeight="1">
      <c r="B156" s="31"/>
      <c r="C156" s="172" t="s">
        <v>171</v>
      </c>
      <c r="D156" s="172" t="s">
        <v>281</v>
      </c>
      <c r="E156" s="173" t="s">
        <v>285</v>
      </c>
      <c r="F156" s="174" t="s">
        <v>286</v>
      </c>
      <c r="G156" s="175" t="s">
        <v>279</v>
      </c>
      <c r="H156" s="176">
        <v>1</v>
      </c>
      <c r="I156" s="177"/>
      <c r="J156" s="178">
        <f t="shared" si="0"/>
        <v>0</v>
      </c>
      <c r="K156" s="179"/>
      <c r="L156" s="180"/>
      <c r="M156" s="181" t="s">
        <v>1</v>
      </c>
      <c r="N156" s="182" t="s">
        <v>38</v>
      </c>
      <c r="P156" s="142">
        <f t="shared" si="1"/>
        <v>0</v>
      </c>
      <c r="Q156" s="142">
        <v>0</v>
      </c>
      <c r="R156" s="142">
        <f t="shared" si="2"/>
        <v>0</v>
      </c>
      <c r="S156" s="142">
        <v>0</v>
      </c>
      <c r="T156" s="143">
        <f t="shared" si="3"/>
        <v>0</v>
      </c>
      <c r="AR156" s="144" t="s">
        <v>161</v>
      </c>
      <c r="AT156" s="144" t="s">
        <v>281</v>
      </c>
      <c r="AU156" s="144" t="s">
        <v>83</v>
      </c>
      <c r="AY156" s="16" t="s">
        <v>123</v>
      </c>
      <c r="BE156" s="145">
        <f t="shared" si="4"/>
        <v>0</v>
      </c>
      <c r="BF156" s="145">
        <f t="shared" si="5"/>
        <v>0</v>
      </c>
      <c r="BG156" s="145">
        <f t="shared" si="6"/>
        <v>0</v>
      </c>
      <c r="BH156" s="145">
        <f t="shared" si="7"/>
        <v>0</v>
      </c>
      <c r="BI156" s="145">
        <f t="shared" si="8"/>
        <v>0</v>
      </c>
      <c r="BJ156" s="16" t="s">
        <v>81</v>
      </c>
      <c r="BK156" s="145">
        <f t="shared" si="9"/>
        <v>0</v>
      </c>
      <c r="BL156" s="16" t="s">
        <v>129</v>
      </c>
      <c r="BM156" s="144" t="s">
        <v>287</v>
      </c>
    </row>
    <row r="157" spans="2:65" s="1" customFormat="1" ht="24.15" customHeight="1">
      <c r="B157" s="31"/>
      <c r="C157" s="132" t="s">
        <v>177</v>
      </c>
      <c r="D157" s="132" t="s">
        <v>125</v>
      </c>
      <c r="E157" s="133" t="s">
        <v>288</v>
      </c>
      <c r="F157" s="134" t="s">
        <v>289</v>
      </c>
      <c r="G157" s="135" t="s">
        <v>279</v>
      </c>
      <c r="H157" s="136">
        <v>1</v>
      </c>
      <c r="I157" s="137"/>
      <c r="J157" s="138">
        <f t="shared" si="0"/>
        <v>0</v>
      </c>
      <c r="K157" s="139"/>
      <c r="L157" s="31"/>
      <c r="M157" s="140" t="s">
        <v>1</v>
      </c>
      <c r="N157" s="141" t="s">
        <v>38</v>
      </c>
      <c r="P157" s="142">
        <f t="shared" si="1"/>
        <v>0</v>
      </c>
      <c r="Q157" s="142">
        <v>0.12010999999999999</v>
      </c>
      <c r="R157" s="142">
        <f t="shared" si="2"/>
        <v>0.12010999999999999</v>
      </c>
      <c r="S157" s="142">
        <v>0</v>
      </c>
      <c r="T157" s="143">
        <f t="shared" si="3"/>
        <v>0</v>
      </c>
      <c r="AR157" s="144" t="s">
        <v>129</v>
      </c>
      <c r="AT157" s="144" t="s">
        <v>125</v>
      </c>
      <c r="AU157" s="144" t="s">
        <v>83</v>
      </c>
      <c r="AY157" s="16" t="s">
        <v>123</v>
      </c>
      <c r="BE157" s="145">
        <f t="shared" si="4"/>
        <v>0</v>
      </c>
      <c r="BF157" s="145">
        <f t="shared" si="5"/>
        <v>0</v>
      </c>
      <c r="BG157" s="145">
        <f t="shared" si="6"/>
        <v>0</v>
      </c>
      <c r="BH157" s="145">
        <f t="shared" si="7"/>
        <v>0</v>
      </c>
      <c r="BI157" s="145">
        <f t="shared" si="8"/>
        <v>0</v>
      </c>
      <c r="BJ157" s="16" t="s">
        <v>81</v>
      </c>
      <c r="BK157" s="145">
        <f t="shared" si="9"/>
        <v>0</v>
      </c>
      <c r="BL157" s="16" t="s">
        <v>129</v>
      </c>
      <c r="BM157" s="144" t="s">
        <v>290</v>
      </c>
    </row>
    <row r="158" spans="2:65" s="1" customFormat="1" ht="49.05" customHeight="1">
      <c r="B158" s="31"/>
      <c r="C158" s="172" t="s">
        <v>8</v>
      </c>
      <c r="D158" s="172" t="s">
        <v>281</v>
      </c>
      <c r="E158" s="173" t="s">
        <v>291</v>
      </c>
      <c r="F158" s="174" t="s">
        <v>292</v>
      </c>
      <c r="G158" s="175" t="s">
        <v>279</v>
      </c>
      <c r="H158" s="176">
        <v>1</v>
      </c>
      <c r="I158" s="177"/>
      <c r="J158" s="178">
        <f t="shared" si="0"/>
        <v>0</v>
      </c>
      <c r="K158" s="179"/>
      <c r="L158" s="180"/>
      <c r="M158" s="181" t="s">
        <v>1</v>
      </c>
      <c r="N158" s="182" t="s">
        <v>38</v>
      </c>
      <c r="P158" s="142">
        <f t="shared" si="1"/>
        <v>0</v>
      </c>
      <c r="Q158" s="142">
        <v>0</v>
      </c>
      <c r="R158" s="142">
        <f t="shared" si="2"/>
        <v>0</v>
      </c>
      <c r="S158" s="142">
        <v>0</v>
      </c>
      <c r="T158" s="143">
        <f t="shared" si="3"/>
        <v>0</v>
      </c>
      <c r="AR158" s="144" t="s">
        <v>161</v>
      </c>
      <c r="AT158" s="144" t="s">
        <v>281</v>
      </c>
      <c r="AU158" s="144" t="s">
        <v>83</v>
      </c>
      <c r="AY158" s="16" t="s">
        <v>123</v>
      </c>
      <c r="BE158" s="145">
        <f t="shared" si="4"/>
        <v>0</v>
      </c>
      <c r="BF158" s="145">
        <f t="shared" si="5"/>
        <v>0</v>
      </c>
      <c r="BG158" s="145">
        <f t="shared" si="6"/>
        <v>0</v>
      </c>
      <c r="BH158" s="145">
        <f t="shared" si="7"/>
        <v>0</v>
      </c>
      <c r="BI158" s="145">
        <f t="shared" si="8"/>
        <v>0</v>
      </c>
      <c r="BJ158" s="16" t="s">
        <v>81</v>
      </c>
      <c r="BK158" s="145">
        <f t="shared" si="9"/>
        <v>0</v>
      </c>
      <c r="BL158" s="16" t="s">
        <v>129</v>
      </c>
      <c r="BM158" s="144" t="s">
        <v>293</v>
      </c>
    </row>
    <row r="159" spans="2:65" s="1" customFormat="1" ht="16.5" customHeight="1">
      <c r="B159" s="31"/>
      <c r="C159" s="172" t="s">
        <v>294</v>
      </c>
      <c r="D159" s="172" t="s">
        <v>281</v>
      </c>
      <c r="E159" s="173" t="s">
        <v>295</v>
      </c>
      <c r="F159" s="174" t="s">
        <v>296</v>
      </c>
      <c r="G159" s="175" t="s">
        <v>279</v>
      </c>
      <c r="H159" s="176">
        <v>1</v>
      </c>
      <c r="I159" s="177"/>
      <c r="J159" s="178">
        <f t="shared" si="0"/>
        <v>0</v>
      </c>
      <c r="K159" s="179"/>
      <c r="L159" s="180"/>
      <c r="M159" s="181" t="s">
        <v>1</v>
      </c>
      <c r="N159" s="182" t="s">
        <v>38</v>
      </c>
      <c r="P159" s="142">
        <f t="shared" si="1"/>
        <v>0</v>
      </c>
      <c r="Q159" s="142">
        <v>0</v>
      </c>
      <c r="R159" s="142">
        <f t="shared" si="2"/>
        <v>0</v>
      </c>
      <c r="S159" s="142">
        <v>0</v>
      </c>
      <c r="T159" s="143">
        <f t="shared" si="3"/>
        <v>0</v>
      </c>
      <c r="AR159" s="144" t="s">
        <v>161</v>
      </c>
      <c r="AT159" s="144" t="s">
        <v>281</v>
      </c>
      <c r="AU159" s="144" t="s">
        <v>83</v>
      </c>
      <c r="AY159" s="16" t="s">
        <v>123</v>
      </c>
      <c r="BE159" s="145">
        <f t="shared" si="4"/>
        <v>0</v>
      </c>
      <c r="BF159" s="145">
        <f t="shared" si="5"/>
        <v>0</v>
      </c>
      <c r="BG159" s="145">
        <f t="shared" si="6"/>
        <v>0</v>
      </c>
      <c r="BH159" s="145">
        <f t="shared" si="7"/>
        <v>0</v>
      </c>
      <c r="BI159" s="145">
        <f t="shared" si="8"/>
        <v>0</v>
      </c>
      <c r="BJ159" s="16" t="s">
        <v>81</v>
      </c>
      <c r="BK159" s="145">
        <f t="shared" si="9"/>
        <v>0</v>
      </c>
      <c r="BL159" s="16" t="s">
        <v>129</v>
      </c>
      <c r="BM159" s="144" t="s">
        <v>297</v>
      </c>
    </row>
    <row r="160" spans="2:65" s="11" customFormat="1" ht="22.8" customHeight="1">
      <c r="B160" s="120"/>
      <c r="D160" s="121" t="s">
        <v>72</v>
      </c>
      <c r="E160" s="130" t="s">
        <v>161</v>
      </c>
      <c r="F160" s="130" t="s">
        <v>298</v>
      </c>
      <c r="I160" s="123"/>
      <c r="J160" s="131">
        <f>BK160</f>
        <v>0</v>
      </c>
      <c r="L160" s="120"/>
      <c r="M160" s="125"/>
      <c r="P160" s="126">
        <f>SUM(P161:P167)</f>
        <v>0</v>
      </c>
      <c r="R160" s="126">
        <f>SUM(R161:R167)</f>
        <v>0.23467603000000001</v>
      </c>
      <c r="T160" s="127">
        <f>SUM(T161:T167)</f>
        <v>0</v>
      </c>
      <c r="AR160" s="121" t="s">
        <v>81</v>
      </c>
      <c r="AT160" s="128" t="s">
        <v>72</v>
      </c>
      <c r="AU160" s="128" t="s">
        <v>81</v>
      </c>
      <c r="AY160" s="121" t="s">
        <v>123</v>
      </c>
      <c r="BK160" s="129">
        <f>SUM(BK161:BK167)</f>
        <v>0</v>
      </c>
    </row>
    <row r="161" spans="2:65" s="1" customFormat="1" ht="24.15" customHeight="1">
      <c r="B161" s="31"/>
      <c r="C161" s="132" t="s">
        <v>299</v>
      </c>
      <c r="D161" s="132" t="s">
        <v>125</v>
      </c>
      <c r="E161" s="133" t="s">
        <v>300</v>
      </c>
      <c r="F161" s="134" t="s">
        <v>301</v>
      </c>
      <c r="G161" s="135" t="s">
        <v>302</v>
      </c>
      <c r="H161" s="136">
        <v>8.02</v>
      </c>
      <c r="I161" s="137"/>
      <c r="J161" s="138">
        <f>ROUND(I161*H161,2)</f>
        <v>0</v>
      </c>
      <c r="K161" s="139"/>
      <c r="L161" s="31"/>
      <c r="M161" s="140" t="s">
        <v>1</v>
      </c>
      <c r="N161" s="141" t="s">
        <v>38</v>
      </c>
      <c r="P161" s="142">
        <f>O161*H161</f>
        <v>0</v>
      </c>
      <c r="Q161" s="142">
        <v>3.0000000000000001E-5</v>
      </c>
      <c r="R161" s="142">
        <f>Q161*H161</f>
        <v>2.4059999999999999E-4</v>
      </c>
      <c r="S161" s="142">
        <v>0</v>
      </c>
      <c r="T161" s="143">
        <f>S161*H161</f>
        <v>0</v>
      </c>
      <c r="AR161" s="144" t="s">
        <v>129</v>
      </c>
      <c r="AT161" s="144" t="s">
        <v>125</v>
      </c>
      <c r="AU161" s="144" t="s">
        <v>83</v>
      </c>
      <c r="AY161" s="16" t="s">
        <v>123</v>
      </c>
      <c r="BE161" s="145">
        <f>IF(N161="základní",J161,0)</f>
        <v>0</v>
      </c>
      <c r="BF161" s="145">
        <f>IF(N161="snížená",J161,0)</f>
        <v>0</v>
      </c>
      <c r="BG161" s="145">
        <f>IF(N161="zákl. přenesená",J161,0)</f>
        <v>0</v>
      </c>
      <c r="BH161" s="145">
        <f>IF(N161="sníž. přenesená",J161,0)</f>
        <v>0</v>
      </c>
      <c r="BI161" s="145">
        <f>IF(N161="nulová",J161,0)</f>
        <v>0</v>
      </c>
      <c r="BJ161" s="16" t="s">
        <v>81</v>
      </c>
      <c r="BK161" s="145">
        <f>ROUND(I161*H161,2)</f>
        <v>0</v>
      </c>
      <c r="BL161" s="16" t="s">
        <v>129</v>
      </c>
      <c r="BM161" s="144" t="s">
        <v>303</v>
      </c>
    </row>
    <row r="162" spans="2:65" s="13" customFormat="1" ht="10.199999999999999">
      <c r="B162" s="153"/>
      <c r="D162" s="147" t="s">
        <v>141</v>
      </c>
      <c r="E162" s="154" t="s">
        <v>1</v>
      </c>
      <c r="F162" s="155" t="s">
        <v>304</v>
      </c>
      <c r="H162" s="156">
        <v>2.92</v>
      </c>
      <c r="I162" s="157"/>
      <c r="L162" s="153"/>
      <c r="M162" s="158"/>
      <c r="T162" s="159"/>
      <c r="AT162" s="154" t="s">
        <v>141</v>
      </c>
      <c r="AU162" s="154" t="s">
        <v>83</v>
      </c>
      <c r="AV162" s="13" t="s">
        <v>83</v>
      </c>
      <c r="AW162" s="13" t="s">
        <v>30</v>
      </c>
      <c r="AX162" s="13" t="s">
        <v>73</v>
      </c>
      <c r="AY162" s="154" t="s">
        <v>123</v>
      </c>
    </row>
    <row r="163" spans="2:65" s="13" customFormat="1" ht="10.199999999999999">
      <c r="B163" s="153"/>
      <c r="D163" s="147" t="s">
        <v>141</v>
      </c>
      <c r="E163" s="154" t="s">
        <v>1</v>
      </c>
      <c r="F163" s="155" t="s">
        <v>305</v>
      </c>
      <c r="H163" s="156">
        <v>5.0999999999999996</v>
      </c>
      <c r="I163" s="157"/>
      <c r="L163" s="153"/>
      <c r="M163" s="158"/>
      <c r="T163" s="159"/>
      <c r="AT163" s="154" t="s">
        <v>141</v>
      </c>
      <c r="AU163" s="154" t="s">
        <v>83</v>
      </c>
      <c r="AV163" s="13" t="s">
        <v>83</v>
      </c>
      <c r="AW163" s="13" t="s">
        <v>30</v>
      </c>
      <c r="AX163" s="13" t="s">
        <v>73</v>
      </c>
      <c r="AY163" s="154" t="s">
        <v>123</v>
      </c>
    </row>
    <row r="164" spans="2:65" s="14" customFormat="1" ht="10.199999999999999">
      <c r="B164" s="160"/>
      <c r="D164" s="147" t="s">
        <v>141</v>
      </c>
      <c r="E164" s="161" t="s">
        <v>1</v>
      </c>
      <c r="F164" s="162" t="s">
        <v>145</v>
      </c>
      <c r="H164" s="163">
        <v>8.02</v>
      </c>
      <c r="I164" s="164"/>
      <c r="L164" s="160"/>
      <c r="M164" s="165"/>
      <c r="T164" s="166"/>
      <c r="AT164" s="161" t="s">
        <v>141</v>
      </c>
      <c r="AU164" s="161" t="s">
        <v>83</v>
      </c>
      <c r="AV164" s="14" t="s">
        <v>129</v>
      </c>
      <c r="AW164" s="14" t="s">
        <v>30</v>
      </c>
      <c r="AX164" s="14" t="s">
        <v>81</v>
      </c>
      <c r="AY164" s="161" t="s">
        <v>123</v>
      </c>
    </row>
    <row r="165" spans="2:65" s="1" customFormat="1" ht="24.15" customHeight="1">
      <c r="B165" s="31"/>
      <c r="C165" s="172" t="s">
        <v>306</v>
      </c>
      <c r="D165" s="172" t="s">
        <v>281</v>
      </c>
      <c r="E165" s="173" t="s">
        <v>307</v>
      </c>
      <c r="F165" s="174" t="s">
        <v>308</v>
      </c>
      <c r="G165" s="175" t="s">
        <v>302</v>
      </c>
      <c r="H165" s="176">
        <v>8.4209999999999994</v>
      </c>
      <c r="I165" s="177"/>
      <c r="J165" s="178">
        <f>ROUND(I165*H165,2)</f>
        <v>0</v>
      </c>
      <c r="K165" s="179"/>
      <c r="L165" s="180"/>
      <c r="M165" s="181" t="s">
        <v>1</v>
      </c>
      <c r="N165" s="182" t="s">
        <v>38</v>
      </c>
      <c r="P165" s="142">
        <f>O165*H165</f>
        <v>0</v>
      </c>
      <c r="Q165" s="142">
        <v>2.683E-2</v>
      </c>
      <c r="R165" s="142">
        <f>Q165*H165</f>
        <v>0.22593542999999999</v>
      </c>
      <c r="S165" s="142">
        <v>0</v>
      </c>
      <c r="T165" s="143">
        <f>S165*H165</f>
        <v>0</v>
      </c>
      <c r="AR165" s="144" t="s">
        <v>161</v>
      </c>
      <c r="AT165" s="144" t="s">
        <v>281</v>
      </c>
      <c r="AU165" s="144" t="s">
        <v>83</v>
      </c>
      <c r="AY165" s="16" t="s">
        <v>123</v>
      </c>
      <c r="BE165" s="145">
        <f>IF(N165="základní",J165,0)</f>
        <v>0</v>
      </c>
      <c r="BF165" s="145">
        <f>IF(N165="snížená",J165,0)</f>
        <v>0</v>
      </c>
      <c r="BG165" s="145">
        <f>IF(N165="zákl. přenesená",J165,0)</f>
        <v>0</v>
      </c>
      <c r="BH165" s="145">
        <f>IF(N165="sníž. přenesená",J165,0)</f>
        <v>0</v>
      </c>
      <c r="BI165" s="145">
        <f>IF(N165="nulová",J165,0)</f>
        <v>0</v>
      </c>
      <c r="BJ165" s="16" t="s">
        <v>81</v>
      </c>
      <c r="BK165" s="145">
        <f>ROUND(I165*H165,2)</f>
        <v>0</v>
      </c>
      <c r="BL165" s="16" t="s">
        <v>129</v>
      </c>
      <c r="BM165" s="144" t="s">
        <v>309</v>
      </c>
    </row>
    <row r="166" spans="2:65" s="1" customFormat="1" ht="33" customHeight="1">
      <c r="B166" s="31"/>
      <c r="C166" s="132" t="s">
        <v>310</v>
      </c>
      <c r="D166" s="132" t="s">
        <v>125</v>
      </c>
      <c r="E166" s="133" t="s">
        <v>311</v>
      </c>
      <c r="F166" s="134" t="s">
        <v>312</v>
      </c>
      <c r="G166" s="135" t="s">
        <v>279</v>
      </c>
      <c r="H166" s="136">
        <v>1</v>
      </c>
      <c r="I166" s="137"/>
      <c r="J166" s="138">
        <f>ROUND(I166*H166,2)</f>
        <v>0</v>
      </c>
      <c r="K166" s="139"/>
      <c r="L166" s="31"/>
      <c r="M166" s="140" t="s">
        <v>1</v>
      </c>
      <c r="N166" s="141" t="s">
        <v>38</v>
      </c>
      <c r="P166" s="142">
        <f>O166*H166</f>
        <v>0</v>
      </c>
      <c r="Q166" s="142">
        <v>0</v>
      </c>
      <c r="R166" s="142">
        <f>Q166*H166</f>
        <v>0</v>
      </c>
      <c r="S166" s="142">
        <v>0</v>
      </c>
      <c r="T166" s="143">
        <f>S166*H166</f>
        <v>0</v>
      </c>
      <c r="AR166" s="144" t="s">
        <v>129</v>
      </c>
      <c r="AT166" s="144" t="s">
        <v>125</v>
      </c>
      <c r="AU166" s="144" t="s">
        <v>83</v>
      </c>
      <c r="AY166" s="16" t="s">
        <v>123</v>
      </c>
      <c r="BE166" s="145">
        <f>IF(N166="základní",J166,0)</f>
        <v>0</v>
      </c>
      <c r="BF166" s="145">
        <f>IF(N166="snížená",J166,0)</f>
        <v>0</v>
      </c>
      <c r="BG166" s="145">
        <f>IF(N166="zákl. přenesená",J166,0)</f>
        <v>0</v>
      </c>
      <c r="BH166" s="145">
        <f>IF(N166="sníž. přenesená",J166,0)</f>
        <v>0</v>
      </c>
      <c r="BI166" s="145">
        <f>IF(N166="nulová",J166,0)</f>
        <v>0</v>
      </c>
      <c r="BJ166" s="16" t="s">
        <v>81</v>
      </c>
      <c r="BK166" s="145">
        <f>ROUND(I166*H166,2)</f>
        <v>0</v>
      </c>
      <c r="BL166" s="16" t="s">
        <v>129</v>
      </c>
      <c r="BM166" s="144" t="s">
        <v>313</v>
      </c>
    </row>
    <row r="167" spans="2:65" s="1" customFormat="1" ht="16.5" customHeight="1">
      <c r="B167" s="31"/>
      <c r="C167" s="172" t="s">
        <v>314</v>
      </c>
      <c r="D167" s="172" t="s">
        <v>281</v>
      </c>
      <c r="E167" s="173" t="s">
        <v>315</v>
      </c>
      <c r="F167" s="174" t="s">
        <v>316</v>
      </c>
      <c r="G167" s="175" t="s">
        <v>279</v>
      </c>
      <c r="H167" s="176">
        <v>1</v>
      </c>
      <c r="I167" s="177"/>
      <c r="J167" s="178">
        <f>ROUND(I167*H167,2)</f>
        <v>0</v>
      </c>
      <c r="K167" s="179"/>
      <c r="L167" s="180"/>
      <c r="M167" s="181" t="s">
        <v>1</v>
      </c>
      <c r="N167" s="182" t="s">
        <v>38</v>
      </c>
      <c r="P167" s="142">
        <f>O167*H167</f>
        <v>0</v>
      </c>
      <c r="Q167" s="142">
        <v>8.5000000000000006E-3</v>
      </c>
      <c r="R167" s="142">
        <f>Q167*H167</f>
        <v>8.5000000000000006E-3</v>
      </c>
      <c r="S167" s="142">
        <v>0</v>
      </c>
      <c r="T167" s="143">
        <f>S167*H167</f>
        <v>0</v>
      </c>
      <c r="AR167" s="144" t="s">
        <v>161</v>
      </c>
      <c r="AT167" s="144" t="s">
        <v>281</v>
      </c>
      <c r="AU167" s="144" t="s">
        <v>83</v>
      </c>
      <c r="AY167" s="16" t="s">
        <v>123</v>
      </c>
      <c r="BE167" s="145">
        <f>IF(N167="základní",J167,0)</f>
        <v>0</v>
      </c>
      <c r="BF167" s="145">
        <f>IF(N167="snížená",J167,0)</f>
        <v>0</v>
      </c>
      <c r="BG167" s="145">
        <f>IF(N167="zákl. přenesená",J167,0)</f>
        <v>0</v>
      </c>
      <c r="BH167" s="145">
        <f>IF(N167="sníž. přenesená",J167,0)</f>
        <v>0</v>
      </c>
      <c r="BI167" s="145">
        <f>IF(N167="nulová",J167,0)</f>
        <v>0</v>
      </c>
      <c r="BJ167" s="16" t="s">
        <v>81</v>
      </c>
      <c r="BK167" s="145">
        <f>ROUND(I167*H167,2)</f>
        <v>0</v>
      </c>
      <c r="BL167" s="16" t="s">
        <v>129</v>
      </c>
      <c r="BM167" s="144" t="s">
        <v>317</v>
      </c>
    </row>
    <row r="168" spans="2:65" s="11" customFormat="1" ht="22.8" customHeight="1">
      <c r="B168" s="120"/>
      <c r="D168" s="121" t="s">
        <v>72</v>
      </c>
      <c r="E168" s="130" t="s">
        <v>165</v>
      </c>
      <c r="F168" s="130" t="s">
        <v>318</v>
      </c>
      <c r="I168" s="123"/>
      <c r="J168" s="131">
        <f>BK168</f>
        <v>0</v>
      </c>
      <c r="L168" s="120"/>
      <c r="M168" s="125"/>
      <c r="P168" s="126">
        <f>SUM(P169:P172)</f>
        <v>0</v>
      </c>
      <c r="R168" s="126">
        <f>SUM(R169:R172)</f>
        <v>5.7274140000000008E-2</v>
      </c>
      <c r="T168" s="127">
        <f>SUM(T169:T172)</f>
        <v>0</v>
      </c>
      <c r="AR168" s="121" t="s">
        <v>81</v>
      </c>
      <c r="AT168" s="128" t="s">
        <v>72</v>
      </c>
      <c r="AU168" s="128" t="s">
        <v>81</v>
      </c>
      <c r="AY168" s="121" t="s">
        <v>123</v>
      </c>
      <c r="BK168" s="129">
        <f>SUM(BK169:BK172)</f>
        <v>0</v>
      </c>
    </row>
    <row r="169" spans="2:65" s="1" customFormat="1" ht="16.5" customHeight="1">
      <c r="B169" s="31"/>
      <c r="C169" s="132" t="s">
        <v>319</v>
      </c>
      <c r="D169" s="132" t="s">
        <v>125</v>
      </c>
      <c r="E169" s="133" t="s">
        <v>320</v>
      </c>
      <c r="F169" s="134" t="s">
        <v>321</v>
      </c>
      <c r="G169" s="135" t="s">
        <v>168</v>
      </c>
      <c r="H169" s="136">
        <v>1.6170000000000002</v>
      </c>
      <c r="I169" s="137"/>
      <c r="J169" s="138">
        <f>ROUND(I169*H169,2)</f>
        <v>0</v>
      </c>
      <c r="K169" s="139"/>
      <c r="L169" s="31"/>
      <c r="M169" s="140" t="s">
        <v>1</v>
      </c>
      <c r="N169" s="141" t="s">
        <v>38</v>
      </c>
      <c r="P169" s="142">
        <f>O169*H169</f>
        <v>0</v>
      </c>
      <c r="Q169" s="142">
        <v>3.542E-2</v>
      </c>
      <c r="R169" s="142">
        <f>Q169*H169</f>
        <v>5.7274140000000008E-2</v>
      </c>
      <c r="S169" s="142">
        <v>0</v>
      </c>
      <c r="T169" s="143">
        <f>S169*H169</f>
        <v>0</v>
      </c>
      <c r="AR169" s="144" t="s">
        <v>129</v>
      </c>
      <c r="AT169" s="144" t="s">
        <v>125</v>
      </c>
      <c r="AU169" s="144" t="s">
        <v>83</v>
      </c>
      <c r="AY169" s="16" t="s">
        <v>123</v>
      </c>
      <c r="BE169" s="145">
        <f>IF(N169="základní",J169,0)</f>
        <v>0</v>
      </c>
      <c r="BF169" s="145">
        <f>IF(N169="snížená",J169,0)</f>
        <v>0</v>
      </c>
      <c r="BG169" s="145">
        <f>IF(N169="zákl. přenesená",J169,0)</f>
        <v>0</v>
      </c>
      <c r="BH169" s="145">
        <f>IF(N169="sníž. přenesená",J169,0)</f>
        <v>0</v>
      </c>
      <c r="BI169" s="145">
        <f>IF(N169="nulová",J169,0)</f>
        <v>0</v>
      </c>
      <c r="BJ169" s="16" t="s">
        <v>81</v>
      </c>
      <c r="BK169" s="145">
        <f>ROUND(I169*H169,2)</f>
        <v>0</v>
      </c>
      <c r="BL169" s="16" t="s">
        <v>129</v>
      </c>
      <c r="BM169" s="144" t="s">
        <v>322</v>
      </c>
    </row>
    <row r="170" spans="2:65" s="13" customFormat="1" ht="10.199999999999999">
      <c r="B170" s="153"/>
      <c r="D170" s="147" t="s">
        <v>141</v>
      </c>
      <c r="E170" s="154" t="s">
        <v>1</v>
      </c>
      <c r="F170" s="155" t="s">
        <v>323</v>
      </c>
      <c r="H170" s="156">
        <v>1.3420000000000003</v>
      </c>
      <c r="I170" s="157"/>
      <c r="L170" s="153"/>
      <c r="M170" s="158"/>
      <c r="T170" s="159"/>
      <c r="AT170" s="154" t="s">
        <v>141</v>
      </c>
      <c r="AU170" s="154" t="s">
        <v>83</v>
      </c>
      <c r="AV170" s="13" t="s">
        <v>83</v>
      </c>
      <c r="AW170" s="13" t="s">
        <v>30</v>
      </c>
      <c r="AX170" s="13" t="s">
        <v>73</v>
      </c>
      <c r="AY170" s="154" t="s">
        <v>123</v>
      </c>
    </row>
    <row r="171" spans="2:65" s="13" customFormat="1" ht="10.199999999999999">
      <c r="B171" s="153"/>
      <c r="D171" s="147" t="s">
        <v>141</v>
      </c>
      <c r="E171" s="154" t="s">
        <v>1</v>
      </c>
      <c r="F171" s="155" t="s">
        <v>324</v>
      </c>
      <c r="H171" s="156">
        <v>0.27500000000000002</v>
      </c>
      <c r="I171" s="157"/>
      <c r="L171" s="153"/>
      <c r="M171" s="158"/>
      <c r="T171" s="159"/>
      <c r="AT171" s="154" t="s">
        <v>141</v>
      </c>
      <c r="AU171" s="154" t="s">
        <v>83</v>
      </c>
      <c r="AV171" s="13" t="s">
        <v>83</v>
      </c>
      <c r="AW171" s="13" t="s">
        <v>30</v>
      </c>
      <c r="AX171" s="13" t="s">
        <v>73</v>
      </c>
      <c r="AY171" s="154" t="s">
        <v>123</v>
      </c>
    </row>
    <row r="172" spans="2:65" s="14" customFormat="1" ht="10.199999999999999">
      <c r="B172" s="160"/>
      <c r="D172" s="147" t="s">
        <v>141</v>
      </c>
      <c r="E172" s="161" t="s">
        <v>1</v>
      </c>
      <c r="F172" s="162" t="s">
        <v>145</v>
      </c>
      <c r="H172" s="163">
        <v>1.6170000000000002</v>
      </c>
      <c r="I172" s="164"/>
      <c r="L172" s="160"/>
      <c r="M172" s="165"/>
      <c r="T172" s="166"/>
      <c r="AT172" s="161" t="s">
        <v>141</v>
      </c>
      <c r="AU172" s="161" t="s">
        <v>83</v>
      </c>
      <c r="AV172" s="14" t="s">
        <v>129</v>
      </c>
      <c r="AW172" s="14" t="s">
        <v>30</v>
      </c>
      <c r="AX172" s="14" t="s">
        <v>81</v>
      </c>
      <c r="AY172" s="161" t="s">
        <v>123</v>
      </c>
    </row>
    <row r="173" spans="2:65" s="11" customFormat="1" ht="22.8" customHeight="1">
      <c r="B173" s="120"/>
      <c r="D173" s="121" t="s">
        <v>72</v>
      </c>
      <c r="E173" s="130" t="s">
        <v>182</v>
      </c>
      <c r="F173" s="130" t="s">
        <v>183</v>
      </c>
      <c r="I173" s="123"/>
      <c r="J173" s="131">
        <f>BK173</f>
        <v>0</v>
      </c>
      <c r="L173" s="120"/>
      <c r="M173" s="125"/>
      <c r="P173" s="126">
        <f>P174</f>
        <v>0</v>
      </c>
      <c r="R173" s="126">
        <f>R174</f>
        <v>0</v>
      </c>
      <c r="T173" s="127">
        <f>T174</f>
        <v>0</v>
      </c>
      <c r="AR173" s="121" t="s">
        <v>81</v>
      </c>
      <c r="AT173" s="128" t="s">
        <v>72</v>
      </c>
      <c r="AU173" s="128" t="s">
        <v>81</v>
      </c>
      <c r="AY173" s="121" t="s">
        <v>123</v>
      </c>
      <c r="BK173" s="129">
        <f>BK174</f>
        <v>0</v>
      </c>
    </row>
    <row r="174" spans="2:65" s="1" customFormat="1" ht="24.15" customHeight="1">
      <c r="B174" s="31"/>
      <c r="C174" s="132" t="s">
        <v>325</v>
      </c>
      <c r="D174" s="132" t="s">
        <v>125</v>
      </c>
      <c r="E174" s="133" t="s">
        <v>326</v>
      </c>
      <c r="F174" s="134" t="s">
        <v>327</v>
      </c>
      <c r="G174" s="135" t="s">
        <v>186</v>
      </c>
      <c r="H174" s="136">
        <v>21.350999999999999</v>
      </c>
      <c r="I174" s="137"/>
      <c r="J174" s="138">
        <f>ROUND(I174*H174,2)</f>
        <v>0</v>
      </c>
      <c r="K174" s="139"/>
      <c r="L174" s="31"/>
      <c r="M174" s="167" t="s">
        <v>1</v>
      </c>
      <c r="N174" s="168" t="s">
        <v>38</v>
      </c>
      <c r="O174" s="169"/>
      <c r="P174" s="170">
        <f>O174*H174</f>
        <v>0</v>
      </c>
      <c r="Q174" s="170">
        <v>0</v>
      </c>
      <c r="R174" s="170">
        <f>Q174*H174</f>
        <v>0</v>
      </c>
      <c r="S174" s="170">
        <v>0</v>
      </c>
      <c r="T174" s="171">
        <f>S174*H174</f>
        <v>0</v>
      </c>
      <c r="AR174" s="144" t="s">
        <v>129</v>
      </c>
      <c r="AT174" s="144" t="s">
        <v>125</v>
      </c>
      <c r="AU174" s="144" t="s">
        <v>83</v>
      </c>
      <c r="AY174" s="16" t="s">
        <v>123</v>
      </c>
      <c r="BE174" s="145">
        <f>IF(N174="základní",J174,0)</f>
        <v>0</v>
      </c>
      <c r="BF174" s="145">
        <f>IF(N174="snížená",J174,0)</f>
        <v>0</v>
      </c>
      <c r="BG174" s="145">
        <f>IF(N174="zákl. přenesená",J174,0)</f>
        <v>0</v>
      </c>
      <c r="BH174" s="145">
        <f>IF(N174="sníž. přenesená",J174,0)</f>
        <v>0</v>
      </c>
      <c r="BI174" s="145">
        <f>IF(N174="nulová",J174,0)</f>
        <v>0</v>
      </c>
      <c r="BJ174" s="16" t="s">
        <v>81</v>
      </c>
      <c r="BK174" s="145">
        <f>ROUND(I174*H174,2)</f>
        <v>0</v>
      </c>
      <c r="BL174" s="16" t="s">
        <v>129</v>
      </c>
      <c r="BM174" s="144" t="s">
        <v>328</v>
      </c>
    </row>
    <row r="175" spans="2:65" s="1" customFormat="1" ht="6.9" customHeight="1">
      <c r="B175" s="43"/>
      <c r="C175" s="44"/>
      <c r="D175" s="44"/>
      <c r="E175" s="44"/>
      <c r="F175" s="44"/>
      <c r="G175" s="44"/>
      <c r="H175" s="44"/>
      <c r="I175" s="44"/>
      <c r="J175" s="44"/>
      <c r="K175" s="44"/>
      <c r="L175" s="31"/>
    </row>
  </sheetData>
  <sheetProtection algorithmName="SHA-512" hashValue="xMPITl0ocx64sxfq30050WC+6NnGN09p6R53jSjF/cA8v9qnwGM4h/eYoEEt9jZyl2mumVnC2+hyRTzsYGNC6Q==" saltValue="PDB0jauQyyNsUAwEAiDLgYE5wypPFkcUjeu1WtG/XlQnlIRKJwWsjZqDRgUEXnRYhY1bF4+BPujkOOf5htQOYA==" spinCount="100000" sheet="1" objects="1" scenarios="1" formatColumns="0" formatRows="0" autoFilter="0"/>
  <autoFilter ref="C121:K174" xr:uid="{00000000-0009-0000-0000-000003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55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AT2" s="16" t="s">
        <v>92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83</v>
      </c>
    </row>
    <row r="4" spans="2:46" ht="24.9" customHeight="1">
      <c r="B4" s="19"/>
      <c r="D4" s="20" t="s">
        <v>96</v>
      </c>
      <c r="L4" s="19"/>
      <c r="M4" s="87" t="s">
        <v>10</v>
      </c>
      <c r="AT4" s="16" t="s">
        <v>4</v>
      </c>
    </row>
    <row r="5" spans="2:46" ht="6.9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21" t="str">
        <f>'Rekapitulace stavby'!K6</f>
        <v>Obnova rybníku na parc. č. 1123/1 v k.ú. Řečice</v>
      </c>
      <c r="F7" s="222"/>
      <c r="G7" s="222"/>
      <c r="H7" s="222"/>
      <c r="L7" s="19"/>
    </row>
    <row r="8" spans="2:46" s="1" customFormat="1" ht="12" customHeight="1">
      <c r="B8" s="31"/>
      <c r="D8" s="26" t="s">
        <v>97</v>
      </c>
      <c r="L8" s="31"/>
    </row>
    <row r="9" spans="2:46" s="1" customFormat="1" ht="16.5" customHeight="1">
      <c r="B9" s="31"/>
      <c r="E9" s="183" t="s">
        <v>329</v>
      </c>
      <c r="F9" s="223"/>
      <c r="G9" s="223"/>
      <c r="H9" s="223"/>
      <c r="L9" s="31"/>
    </row>
    <row r="10" spans="2:46" s="1" customFormat="1" ht="10.199999999999999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25. 6. 2025</v>
      </c>
      <c r="L12" s="31"/>
    </row>
    <row r="13" spans="2:46" s="1" customFormat="1" ht="10.8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26" t="s">
        <v>26</v>
      </c>
      <c r="J15" s="24" t="str">
        <f>IF('Rekapitulace stavby'!AN11="","",'Rekapitulace stavby'!AN11)</f>
        <v/>
      </c>
      <c r="L15" s="31"/>
    </row>
    <row r="16" spans="2:46" s="1" customFormat="1" ht="6.9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24" t="str">
        <f>'Rekapitulace stavby'!E14</f>
        <v>Vyplň údaj</v>
      </c>
      <c r="F18" s="205"/>
      <c r="G18" s="205"/>
      <c r="H18" s="205"/>
      <c r="I18" s="26" t="s">
        <v>26</v>
      </c>
      <c r="J18" s="27" t="str">
        <f>'Rekapitulace stavby'!AN14</f>
        <v>Vyplň údaj</v>
      </c>
      <c r="L18" s="31"/>
    </row>
    <row r="19" spans="2:12" s="1" customFormat="1" ht="6.9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 xml:space="preserve"> </v>
      </c>
      <c r="I21" s="26" t="s">
        <v>26</v>
      </c>
      <c r="J21" s="24" t="str">
        <f>IF('Rekapitulace stavby'!AN17="","",'Rekapitulace stavby'!AN17)</f>
        <v/>
      </c>
      <c r="L21" s="31"/>
    </row>
    <row r="22" spans="2:12" s="1" customFormat="1" ht="6.9" customHeight="1">
      <c r="B22" s="31"/>
      <c r="L22" s="31"/>
    </row>
    <row r="23" spans="2:12" s="1" customFormat="1" ht="12" customHeight="1">
      <c r="B23" s="31"/>
      <c r="D23" s="26" t="s">
        <v>31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26</v>
      </c>
      <c r="J24" s="24" t="str">
        <f>IF('Rekapitulace stavby'!AN20="","",'Rekapitulace stavby'!AN20)</f>
        <v/>
      </c>
      <c r="L24" s="31"/>
    </row>
    <row r="25" spans="2:12" s="1" customFormat="1" ht="6.9" customHeight="1">
      <c r="B25" s="31"/>
      <c r="L25" s="31"/>
    </row>
    <row r="26" spans="2:12" s="1" customFormat="1" ht="12" customHeight="1">
      <c r="B26" s="31"/>
      <c r="D26" s="26" t="s">
        <v>32</v>
      </c>
      <c r="L26" s="31"/>
    </row>
    <row r="27" spans="2:12" s="7" customFormat="1" ht="16.5" customHeight="1">
      <c r="B27" s="88"/>
      <c r="E27" s="210" t="s">
        <v>1</v>
      </c>
      <c r="F27" s="210"/>
      <c r="G27" s="210"/>
      <c r="H27" s="210"/>
      <c r="L27" s="88"/>
    </row>
    <row r="28" spans="2:12" s="1" customFormat="1" ht="6.9" customHeight="1">
      <c r="B28" s="31"/>
      <c r="L28" s="31"/>
    </row>
    <row r="29" spans="2:12" s="1" customFormat="1" ht="6.9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33</v>
      </c>
      <c r="J30" s="65">
        <f>ROUND(J121, 2)</f>
        <v>0</v>
      </c>
      <c r="L30" s="31"/>
    </row>
    <row r="31" spans="2:12" s="1" customFormat="1" ht="6.9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" customHeight="1">
      <c r="B32" s="31"/>
      <c r="F32" s="34" t="s">
        <v>35</v>
      </c>
      <c r="I32" s="34" t="s">
        <v>34</v>
      </c>
      <c r="J32" s="34" t="s">
        <v>36</v>
      </c>
      <c r="L32" s="31"/>
    </row>
    <row r="33" spans="2:12" s="1" customFormat="1" ht="14.4" customHeight="1">
      <c r="B33" s="31"/>
      <c r="D33" s="54" t="s">
        <v>37</v>
      </c>
      <c r="E33" s="26" t="s">
        <v>38</v>
      </c>
      <c r="F33" s="90">
        <f>ROUND((SUM(BE121:BE154)),  2)</f>
        <v>0</v>
      </c>
      <c r="I33" s="91">
        <v>0.21</v>
      </c>
      <c r="J33" s="90">
        <f>ROUND(((SUM(BE121:BE154))*I33),  2)</f>
        <v>0</v>
      </c>
      <c r="L33" s="31"/>
    </row>
    <row r="34" spans="2:12" s="1" customFormat="1" ht="14.4" customHeight="1">
      <c r="B34" s="31"/>
      <c r="E34" s="26" t="s">
        <v>39</v>
      </c>
      <c r="F34" s="90">
        <f>ROUND((SUM(BF121:BF154)),  2)</f>
        <v>0</v>
      </c>
      <c r="I34" s="91">
        <v>0.12</v>
      </c>
      <c r="J34" s="90">
        <f>ROUND(((SUM(BF121:BF154))*I34),  2)</f>
        <v>0</v>
      </c>
      <c r="L34" s="31"/>
    </row>
    <row r="35" spans="2:12" s="1" customFormat="1" ht="14.4" hidden="1" customHeight="1">
      <c r="B35" s="31"/>
      <c r="E35" s="26" t="s">
        <v>40</v>
      </c>
      <c r="F35" s="90">
        <f>ROUND((SUM(BG121:BG154)),  2)</f>
        <v>0</v>
      </c>
      <c r="I35" s="91">
        <v>0.21</v>
      </c>
      <c r="J35" s="90">
        <f>0</f>
        <v>0</v>
      </c>
      <c r="L35" s="31"/>
    </row>
    <row r="36" spans="2:12" s="1" customFormat="1" ht="14.4" hidden="1" customHeight="1">
      <c r="B36" s="31"/>
      <c r="E36" s="26" t="s">
        <v>41</v>
      </c>
      <c r="F36" s="90">
        <f>ROUND((SUM(BH121:BH154)),  2)</f>
        <v>0</v>
      </c>
      <c r="I36" s="91">
        <v>0.12</v>
      </c>
      <c r="J36" s="90">
        <f>0</f>
        <v>0</v>
      </c>
      <c r="L36" s="31"/>
    </row>
    <row r="37" spans="2:12" s="1" customFormat="1" ht="14.4" hidden="1" customHeight="1">
      <c r="B37" s="31"/>
      <c r="E37" s="26" t="s">
        <v>42</v>
      </c>
      <c r="F37" s="90">
        <f>ROUND((SUM(BI121:BI154)),  2)</f>
        <v>0</v>
      </c>
      <c r="I37" s="91">
        <v>0</v>
      </c>
      <c r="J37" s="90">
        <f>0</f>
        <v>0</v>
      </c>
      <c r="L37" s="31"/>
    </row>
    <row r="38" spans="2:12" s="1" customFormat="1" ht="6.9" customHeight="1">
      <c r="B38" s="31"/>
      <c r="L38" s="31"/>
    </row>
    <row r="39" spans="2:12" s="1" customFormat="1" ht="25.35" customHeight="1">
      <c r="B39" s="31"/>
      <c r="C39" s="92"/>
      <c r="D39" s="93" t="s">
        <v>43</v>
      </c>
      <c r="E39" s="56"/>
      <c r="F39" s="56"/>
      <c r="G39" s="94" t="s">
        <v>44</v>
      </c>
      <c r="H39" s="95" t="s">
        <v>45</v>
      </c>
      <c r="I39" s="56"/>
      <c r="J39" s="96">
        <f>SUM(J30:J37)</f>
        <v>0</v>
      </c>
      <c r="K39" s="97"/>
      <c r="L39" s="31"/>
    </row>
    <row r="40" spans="2:12" s="1" customFormat="1" ht="14.4" customHeight="1">
      <c r="B40" s="31"/>
      <c r="L40" s="31"/>
    </row>
    <row r="41" spans="2:12" ht="14.4" customHeight="1">
      <c r="B41" s="19"/>
      <c r="L41" s="19"/>
    </row>
    <row r="42" spans="2:12" ht="14.4" customHeight="1">
      <c r="B42" s="19"/>
      <c r="L42" s="19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1"/>
    </row>
    <row r="51" spans="2:12" ht="10.199999999999999">
      <c r="B51" s="19"/>
      <c r="L51" s="19"/>
    </row>
    <row r="52" spans="2:12" ht="10.199999999999999">
      <c r="B52" s="19"/>
      <c r="L52" s="19"/>
    </row>
    <row r="53" spans="2:12" ht="10.199999999999999">
      <c r="B53" s="19"/>
      <c r="L53" s="19"/>
    </row>
    <row r="54" spans="2:12" ht="10.199999999999999">
      <c r="B54" s="19"/>
      <c r="L54" s="19"/>
    </row>
    <row r="55" spans="2:12" ht="10.199999999999999">
      <c r="B55" s="19"/>
      <c r="L55" s="19"/>
    </row>
    <row r="56" spans="2:12" ht="10.199999999999999">
      <c r="B56" s="19"/>
      <c r="L56" s="19"/>
    </row>
    <row r="57" spans="2:12" ht="10.199999999999999">
      <c r="B57" s="19"/>
      <c r="L57" s="19"/>
    </row>
    <row r="58" spans="2:12" ht="10.199999999999999">
      <c r="B58" s="19"/>
      <c r="L58" s="19"/>
    </row>
    <row r="59" spans="2:12" ht="10.199999999999999">
      <c r="B59" s="19"/>
      <c r="L59" s="19"/>
    </row>
    <row r="60" spans="2:12" ht="10.199999999999999">
      <c r="B60" s="19"/>
      <c r="L60" s="19"/>
    </row>
    <row r="61" spans="2:12" s="1" customFormat="1" ht="13.2">
      <c r="B61" s="31"/>
      <c r="D61" s="42" t="s">
        <v>48</v>
      </c>
      <c r="E61" s="33"/>
      <c r="F61" s="98" t="s">
        <v>49</v>
      </c>
      <c r="G61" s="42" t="s">
        <v>48</v>
      </c>
      <c r="H61" s="33"/>
      <c r="I61" s="33"/>
      <c r="J61" s="99" t="s">
        <v>49</v>
      </c>
      <c r="K61" s="33"/>
      <c r="L61" s="31"/>
    </row>
    <row r="62" spans="2:12" ht="10.199999999999999">
      <c r="B62" s="19"/>
      <c r="L62" s="19"/>
    </row>
    <row r="63" spans="2:12" ht="10.199999999999999">
      <c r="B63" s="19"/>
      <c r="L63" s="19"/>
    </row>
    <row r="64" spans="2:12" ht="10.199999999999999">
      <c r="B64" s="19"/>
      <c r="L64" s="19"/>
    </row>
    <row r="65" spans="2:12" s="1" customFormat="1" ht="13.2">
      <c r="B65" s="31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31"/>
    </row>
    <row r="66" spans="2:12" ht="10.199999999999999">
      <c r="B66" s="19"/>
      <c r="L66" s="19"/>
    </row>
    <row r="67" spans="2:12" ht="10.199999999999999">
      <c r="B67" s="19"/>
      <c r="L67" s="19"/>
    </row>
    <row r="68" spans="2:12" ht="10.199999999999999">
      <c r="B68" s="19"/>
      <c r="L68" s="19"/>
    </row>
    <row r="69" spans="2:12" ht="10.199999999999999">
      <c r="B69" s="19"/>
      <c r="L69" s="19"/>
    </row>
    <row r="70" spans="2:12" ht="10.199999999999999">
      <c r="B70" s="19"/>
      <c r="L70" s="19"/>
    </row>
    <row r="71" spans="2:12" ht="10.199999999999999">
      <c r="B71" s="19"/>
      <c r="L71" s="19"/>
    </row>
    <row r="72" spans="2:12" ht="10.199999999999999">
      <c r="B72" s="19"/>
      <c r="L72" s="19"/>
    </row>
    <row r="73" spans="2:12" ht="10.199999999999999">
      <c r="B73" s="19"/>
      <c r="L73" s="19"/>
    </row>
    <row r="74" spans="2:12" ht="10.199999999999999">
      <c r="B74" s="19"/>
      <c r="L74" s="19"/>
    </row>
    <row r="75" spans="2:12" ht="10.199999999999999">
      <c r="B75" s="19"/>
      <c r="L75" s="19"/>
    </row>
    <row r="76" spans="2:12" s="1" customFormat="1" ht="13.2">
      <c r="B76" s="31"/>
      <c r="D76" s="42" t="s">
        <v>48</v>
      </c>
      <c r="E76" s="33"/>
      <c r="F76" s="98" t="s">
        <v>49</v>
      </c>
      <c r="G76" s="42" t="s">
        <v>48</v>
      </c>
      <c r="H76" s="33"/>
      <c r="I76" s="33"/>
      <c r="J76" s="99" t="s">
        <v>49</v>
      </c>
      <c r="K76" s="33"/>
      <c r="L76" s="31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" customHeight="1">
      <c r="B82" s="31"/>
      <c r="C82" s="20" t="s">
        <v>99</v>
      </c>
      <c r="L82" s="31"/>
    </row>
    <row r="83" spans="2:47" s="1" customFormat="1" ht="6.9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21" t="str">
        <f>E7</f>
        <v>Obnova rybníku na parc. č. 1123/1 v k.ú. Řečice</v>
      </c>
      <c r="F85" s="222"/>
      <c r="G85" s="222"/>
      <c r="H85" s="222"/>
      <c r="L85" s="31"/>
    </row>
    <row r="86" spans="2:47" s="1" customFormat="1" ht="12" customHeight="1">
      <c r="B86" s="31"/>
      <c r="C86" s="26" t="s">
        <v>97</v>
      </c>
      <c r="L86" s="31"/>
    </row>
    <row r="87" spans="2:47" s="1" customFormat="1" ht="16.5" customHeight="1">
      <c r="B87" s="31"/>
      <c r="E87" s="183" t="str">
        <f>E9</f>
        <v>04 - Bezpečnostní přeliv</v>
      </c>
      <c r="F87" s="223"/>
      <c r="G87" s="223"/>
      <c r="H87" s="223"/>
      <c r="L87" s="31"/>
    </row>
    <row r="88" spans="2:47" s="1" customFormat="1" ht="6.9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 t="str">
        <f>IF(J12="","",J12)</f>
        <v>25. 6. 2025</v>
      </c>
      <c r="L89" s="31"/>
    </row>
    <row r="90" spans="2:47" s="1" customFormat="1" ht="6.9" customHeight="1">
      <c r="B90" s="31"/>
      <c r="L90" s="31"/>
    </row>
    <row r="91" spans="2:47" s="1" customFormat="1" ht="15.15" customHeight="1">
      <c r="B91" s="31"/>
      <c r="C91" s="26" t="s">
        <v>24</v>
      </c>
      <c r="F91" s="24" t="str">
        <f>E15</f>
        <v xml:space="preserve"> </v>
      </c>
      <c r="I91" s="26" t="s">
        <v>29</v>
      </c>
      <c r="J91" s="29" t="str">
        <f>E21</f>
        <v xml:space="preserve"> </v>
      </c>
      <c r="L91" s="31"/>
    </row>
    <row r="92" spans="2:47" s="1" customFormat="1" ht="15.15" customHeight="1">
      <c r="B92" s="31"/>
      <c r="C92" s="26" t="s">
        <v>27</v>
      </c>
      <c r="F92" s="24" t="str">
        <f>IF(E18="","",E18)</f>
        <v>Vyplň údaj</v>
      </c>
      <c r="I92" s="26" t="s">
        <v>31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100</v>
      </c>
      <c r="D94" s="92"/>
      <c r="E94" s="92"/>
      <c r="F94" s="92"/>
      <c r="G94" s="92"/>
      <c r="H94" s="92"/>
      <c r="I94" s="92"/>
      <c r="J94" s="101" t="s">
        <v>101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8" customHeight="1">
      <c r="B96" s="31"/>
      <c r="C96" s="102" t="s">
        <v>102</v>
      </c>
      <c r="J96" s="65">
        <f>J121</f>
        <v>0</v>
      </c>
      <c r="L96" s="31"/>
      <c r="AU96" s="16" t="s">
        <v>103</v>
      </c>
    </row>
    <row r="97" spans="2:12" s="8" customFormat="1" ht="24.9" customHeight="1">
      <c r="B97" s="103"/>
      <c r="D97" s="104" t="s">
        <v>104</v>
      </c>
      <c r="E97" s="105"/>
      <c r="F97" s="105"/>
      <c r="G97" s="105"/>
      <c r="H97" s="105"/>
      <c r="I97" s="105"/>
      <c r="J97" s="106">
        <f>J122</f>
        <v>0</v>
      </c>
      <c r="L97" s="103"/>
    </row>
    <row r="98" spans="2:12" s="9" customFormat="1" ht="19.95" customHeight="1">
      <c r="B98" s="107"/>
      <c r="D98" s="108" t="s">
        <v>105</v>
      </c>
      <c r="E98" s="109"/>
      <c r="F98" s="109"/>
      <c r="G98" s="109"/>
      <c r="H98" s="109"/>
      <c r="I98" s="109"/>
      <c r="J98" s="110">
        <f>J123</f>
        <v>0</v>
      </c>
      <c r="L98" s="107"/>
    </row>
    <row r="99" spans="2:12" s="9" customFormat="1" ht="19.95" customHeight="1">
      <c r="B99" s="107"/>
      <c r="D99" s="108" t="s">
        <v>238</v>
      </c>
      <c r="E99" s="109"/>
      <c r="F99" s="109"/>
      <c r="G99" s="109"/>
      <c r="H99" s="109"/>
      <c r="I99" s="109"/>
      <c r="J99" s="110">
        <f>J134</f>
        <v>0</v>
      </c>
      <c r="L99" s="107"/>
    </row>
    <row r="100" spans="2:12" s="9" customFormat="1" ht="19.95" customHeight="1">
      <c r="B100" s="107"/>
      <c r="D100" s="108" t="s">
        <v>106</v>
      </c>
      <c r="E100" s="109"/>
      <c r="F100" s="109"/>
      <c r="G100" s="109"/>
      <c r="H100" s="109"/>
      <c r="I100" s="109"/>
      <c r="J100" s="110">
        <f>J148</f>
        <v>0</v>
      </c>
      <c r="L100" s="107"/>
    </row>
    <row r="101" spans="2:12" s="9" customFormat="1" ht="19.95" customHeight="1">
      <c r="B101" s="107"/>
      <c r="D101" s="108" t="s">
        <v>107</v>
      </c>
      <c r="E101" s="109"/>
      <c r="F101" s="109"/>
      <c r="G101" s="109"/>
      <c r="H101" s="109"/>
      <c r="I101" s="109"/>
      <c r="J101" s="110">
        <f>J153</f>
        <v>0</v>
      </c>
      <c r="L101" s="107"/>
    </row>
    <row r="102" spans="2:12" s="1" customFormat="1" ht="21.75" customHeight="1">
      <c r="B102" s="31"/>
      <c r="L102" s="31"/>
    </row>
    <row r="103" spans="2:12" s="1" customFormat="1" ht="6.9" customHeight="1">
      <c r="B103" s="43"/>
      <c r="C103" s="44"/>
      <c r="D103" s="44"/>
      <c r="E103" s="44"/>
      <c r="F103" s="44"/>
      <c r="G103" s="44"/>
      <c r="H103" s="44"/>
      <c r="I103" s="44"/>
      <c r="J103" s="44"/>
      <c r="K103" s="44"/>
      <c r="L103" s="31"/>
    </row>
    <row r="107" spans="2:12" s="1" customFormat="1" ht="6.9" customHeight="1">
      <c r="B107" s="45"/>
      <c r="C107" s="46"/>
      <c r="D107" s="46"/>
      <c r="E107" s="46"/>
      <c r="F107" s="46"/>
      <c r="G107" s="46"/>
      <c r="H107" s="46"/>
      <c r="I107" s="46"/>
      <c r="J107" s="46"/>
      <c r="K107" s="46"/>
      <c r="L107" s="31"/>
    </row>
    <row r="108" spans="2:12" s="1" customFormat="1" ht="24.9" customHeight="1">
      <c r="B108" s="31"/>
      <c r="C108" s="20" t="s">
        <v>108</v>
      </c>
      <c r="L108" s="31"/>
    </row>
    <row r="109" spans="2:12" s="1" customFormat="1" ht="6.9" customHeight="1">
      <c r="B109" s="31"/>
      <c r="L109" s="31"/>
    </row>
    <row r="110" spans="2:12" s="1" customFormat="1" ht="12" customHeight="1">
      <c r="B110" s="31"/>
      <c r="C110" s="26" t="s">
        <v>16</v>
      </c>
      <c r="L110" s="31"/>
    </row>
    <row r="111" spans="2:12" s="1" customFormat="1" ht="16.5" customHeight="1">
      <c r="B111" s="31"/>
      <c r="E111" s="221" t="str">
        <f>E7</f>
        <v>Obnova rybníku na parc. č. 1123/1 v k.ú. Řečice</v>
      </c>
      <c r="F111" s="222"/>
      <c r="G111" s="222"/>
      <c r="H111" s="222"/>
      <c r="L111" s="31"/>
    </row>
    <row r="112" spans="2:12" s="1" customFormat="1" ht="12" customHeight="1">
      <c r="B112" s="31"/>
      <c r="C112" s="26" t="s">
        <v>97</v>
      </c>
      <c r="L112" s="31"/>
    </row>
    <row r="113" spans="2:65" s="1" customFormat="1" ht="16.5" customHeight="1">
      <c r="B113" s="31"/>
      <c r="E113" s="183" t="str">
        <f>E9</f>
        <v>04 - Bezpečnostní přeliv</v>
      </c>
      <c r="F113" s="223"/>
      <c r="G113" s="223"/>
      <c r="H113" s="223"/>
      <c r="L113" s="31"/>
    </row>
    <row r="114" spans="2:65" s="1" customFormat="1" ht="6.9" customHeight="1">
      <c r="B114" s="31"/>
      <c r="L114" s="31"/>
    </row>
    <row r="115" spans="2:65" s="1" customFormat="1" ht="12" customHeight="1">
      <c r="B115" s="31"/>
      <c r="C115" s="26" t="s">
        <v>20</v>
      </c>
      <c r="F115" s="24" t="str">
        <f>F12</f>
        <v xml:space="preserve"> </v>
      </c>
      <c r="I115" s="26" t="s">
        <v>22</v>
      </c>
      <c r="J115" s="51" t="str">
        <f>IF(J12="","",J12)</f>
        <v>25. 6. 2025</v>
      </c>
      <c r="L115" s="31"/>
    </row>
    <row r="116" spans="2:65" s="1" customFormat="1" ht="6.9" customHeight="1">
      <c r="B116" s="31"/>
      <c r="L116" s="31"/>
    </row>
    <row r="117" spans="2:65" s="1" customFormat="1" ht="15.15" customHeight="1">
      <c r="B117" s="31"/>
      <c r="C117" s="26" t="s">
        <v>24</v>
      </c>
      <c r="F117" s="24" t="str">
        <f>E15</f>
        <v xml:space="preserve"> </v>
      </c>
      <c r="I117" s="26" t="s">
        <v>29</v>
      </c>
      <c r="J117" s="29" t="str">
        <f>E21</f>
        <v xml:space="preserve"> </v>
      </c>
      <c r="L117" s="31"/>
    </row>
    <row r="118" spans="2:65" s="1" customFormat="1" ht="15.15" customHeight="1">
      <c r="B118" s="31"/>
      <c r="C118" s="26" t="s">
        <v>27</v>
      </c>
      <c r="F118" s="24" t="str">
        <f>IF(E18="","",E18)</f>
        <v>Vyplň údaj</v>
      </c>
      <c r="I118" s="26" t="s">
        <v>31</v>
      </c>
      <c r="J118" s="29" t="str">
        <f>E24</f>
        <v xml:space="preserve"> </v>
      </c>
      <c r="L118" s="31"/>
    </row>
    <row r="119" spans="2:65" s="1" customFormat="1" ht="10.35" customHeight="1">
      <c r="B119" s="31"/>
      <c r="L119" s="31"/>
    </row>
    <row r="120" spans="2:65" s="10" customFormat="1" ht="29.25" customHeight="1">
      <c r="B120" s="111"/>
      <c r="C120" s="112" t="s">
        <v>109</v>
      </c>
      <c r="D120" s="113" t="s">
        <v>58</v>
      </c>
      <c r="E120" s="113" t="s">
        <v>54</v>
      </c>
      <c r="F120" s="113" t="s">
        <v>55</v>
      </c>
      <c r="G120" s="113" t="s">
        <v>110</v>
      </c>
      <c r="H120" s="113" t="s">
        <v>111</v>
      </c>
      <c r="I120" s="113" t="s">
        <v>112</v>
      </c>
      <c r="J120" s="114" t="s">
        <v>101</v>
      </c>
      <c r="K120" s="115" t="s">
        <v>113</v>
      </c>
      <c r="L120" s="111"/>
      <c r="M120" s="58" t="s">
        <v>1</v>
      </c>
      <c r="N120" s="59" t="s">
        <v>37</v>
      </c>
      <c r="O120" s="59" t="s">
        <v>114</v>
      </c>
      <c r="P120" s="59" t="s">
        <v>115</v>
      </c>
      <c r="Q120" s="59" t="s">
        <v>116</v>
      </c>
      <c r="R120" s="59" t="s">
        <v>117</v>
      </c>
      <c r="S120" s="59" t="s">
        <v>118</v>
      </c>
      <c r="T120" s="60" t="s">
        <v>119</v>
      </c>
    </row>
    <row r="121" spans="2:65" s="1" customFormat="1" ht="22.8" customHeight="1">
      <c r="B121" s="31"/>
      <c r="C121" s="63" t="s">
        <v>120</v>
      </c>
      <c r="J121" s="116">
        <f>BK121</f>
        <v>0</v>
      </c>
      <c r="L121" s="31"/>
      <c r="M121" s="61"/>
      <c r="N121" s="52"/>
      <c r="O121" s="52"/>
      <c r="P121" s="117">
        <f>P122</f>
        <v>0</v>
      </c>
      <c r="Q121" s="52"/>
      <c r="R121" s="117">
        <f>R122</f>
        <v>122.63045150000001</v>
      </c>
      <c r="S121" s="52"/>
      <c r="T121" s="118">
        <f>T122</f>
        <v>0</v>
      </c>
      <c r="AT121" s="16" t="s">
        <v>72</v>
      </c>
      <c r="AU121" s="16" t="s">
        <v>103</v>
      </c>
      <c r="BK121" s="119">
        <f>BK122</f>
        <v>0</v>
      </c>
    </row>
    <row r="122" spans="2:65" s="11" customFormat="1" ht="25.95" customHeight="1">
      <c r="B122" s="120"/>
      <c r="D122" s="121" t="s">
        <v>72</v>
      </c>
      <c r="E122" s="122" t="s">
        <v>121</v>
      </c>
      <c r="F122" s="122" t="s">
        <v>122</v>
      </c>
      <c r="I122" s="123"/>
      <c r="J122" s="124">
        <f>BK122</f>
        <v>0</v>
      </c>
      <c r="L122" s="120"/>
      <c r="M122" s="125"/>
      <c r="P122" s="126">
        <f>P123+P134+P148+P153</f>
        <v>0</v>
      </c>
      <c r="R122" s="126">
        <f>R123+R134+R148+R153</f>
        <v>122.63045150000001</v>
      </c>
      <c r="T122" s="127">
        <f>T123+T134+T148+T153</f>
        <v>0</v>
      </c>
      <c r="AR122" s="121" t="s">
        <v>81</v>
      </c>
      <c r="AT122" s="128" t="s">
        <v>72</v>
      </c>
      <c r="AU122" s="128" t="s">
        <v>73</v>
      </c>
      <c r="AY122" s="121" t="s">
        <v>123</v>
      </c>
      <c r="BK122" s="129">
        <f>BK123+BK134+BK148+BK153</f>
        <v>0</v>
      </c>
    </row>
    <row r="123" spans="2:65" s="11" customFormat="1" ht="22.8" customHeight="1">
      <c r="B123" s="120"/>
      <c r="D123" s="121" t="s">
        <v>72</v>
      </c>
      <c r="E123" s="130" t="s">
        <v>81</v>
      </c>
      <c r="F123" s="130" t="s">
        <v>124</v>
      </c>
      <c r="I123" s="123"/>
      <c r="J123" s="131">
        <f>BK123</f>
        <v>0</v>
      </c>
      <c r="L123" s="120"/>
      <c r="M123" s="125"/>
      <c r="P123" s="126">
        <f>SUM(P124:P133)</f>
        <v>0</v>
      </c>
      <c r="R123" s="126">
        <f>SUM(R124:R133)</f>
        <v>0</v>
      </c>
      <c r="T123" s="127">
        <f>SUM(T124:T133)</f>
        <v>0</v>
      </c>
      <c r="AR123" s="121" t="s">
        <v>81</v>
      </c>
      <c r="AT123" s="128" t="s">
        <v>72</v>
      </c>
      <c r="AU123" s="128" t="s">
        <v>81</v>
      </c>
      <c r="AY123" s="121" t="s">
        <v>123</v>
      </c>
      <c r="BK123" s="129">
        <f>SUM(BK124:BK133)</f>
        <v>0</v>
      </c>
    </row>
    <row r="124" spans="2:65" s="1" customFormat="1" ht="33" customHeight="1">
      <c r="B124" s="31"/>
      <c r="C124" s="132" t="s">
        <v>81</v>
      </c>
      <c r="D124" s="132" t="s">
        <v>125</v>
      </c>
      <c r="E124" s="133" t="s">
        <v>330</v>
      </c>
      <c r="F124" s="134" t="s">
        <v>331</v>
      </c>
      <c r="G124" s="135" t="s">
        <v>128</v>
      </c>
      <c r="H124" s="136">
        <v>5.8550000000000004</v>
      </c>
      <c r="I124" s="137"/>
      <c r="J124" s="138">
        <f>ROUND(I124*H124,2)</f>
        <v>0</v>
      </c>
      <c r="K124" s="139"/>
      <c r="L124" s="31"/>
      <c r="M124" s="140" t="s">
        <v>1</v>
      </c>
      <c r="N124" s="141" t="s">
        <v>38</v>
      </c>
      <c r="P124" s="142">
        <f>O124*H124</f>
        <v>0</v>
      </c>
      <c r="Q124" s="142">
        <v>0</v>
      </c>
      <c r="R124" s="142">
        <f>Q124*H124</f>
        <v>0</v>
      </c>
      <c r="S124" s="142">
        <v>0</v>
      </c>
      <c r="T124" s="143">
        <f>S124*H124</f>
        <v>0</v>
      </c>
      <c r="AR124" s="144" t="s">
        <v>129</v>
      </c>
      <c r="AT124" s="144" t="s">
        <v>125</v>
      </c>
      <c r="AU124" s="144" t="s">
        <v>83</v>
      </c>
      <c r="AY124" s="16" t="s">
        <v>123</v>
      </c>
      <c r="BE124" s="145">
        <f>IF(N124="základní",J124,0)</f>
        <v>0</v>
      </c>
      <c r="BF124" s="145">
        <f>IF(N124="snížená",J124,0)</f>
        <v>0</v>
      </c>
      <c r="BG124" s="145">
        <f>IF(N124="zákl. přenesená",J124,0)</f>
        <v>0</v>
      </c>
      <c r="BH124" s="145">
        <f>IF(N124="sníž. přenesená",J124,0)</f>
        <v>0</v>
      </c>
      <c r="BI124" s="145">
        <f>IF(N124="nulová",J124,0)</f>
        <v>0</v>
      </c>
      <c r="BJ124" s="16" t="s">
        <v>81</v>
      </c>
      <c r="BK124" s="145">
        <f>ROUND(I124*H124,2)</f>
        <v>0</v>
      </c>
      <c r="BL124" s="16" t="s">
        <v>129</v>
      </c>
      <c r="BM124" s="144" t="s">
        <v>332</v>
      </c>
    </row>
    <row r="125" spans="2:65" s="13" customFormat="1" ht="10.199999999999999">
      <c r="B125" s="153"/>
      <c r="D125" s="147" t="s">
        <v>141</v>
      </c>
      <c r="E125" s="154" t="s">
        <v>1</v>
      </c>
      <c r="F125" s="155" t="s">
        <v>333</v>
      </c>
      <c r="H125" s="156">
        <v>4.1050000000000004</v>
      </c>
      <c r="I125" s="157"/>
      <c r="L125" s="153"/>
      <c r="M125" s="158"/>
      <c r="T125" s="159"/>
      <c r="AT125" s="154" t="s">
        <v>141</v>
      </c>
      <c r="AU125" s="154" t="s">
        <v>83</v>
      </c>
      <c r="AV125" s="13" t="s">
        <v>83</v>
      </c>
      <c r="AW125" s="13" t="s">
        <v>30</v>
      </c>
      <c r="AX125" s="13" t="s">
        <v>73</v>
      </c>
      <c r="AY125" s="154" t="s">
        <v>123</v>
      </c>
    </row>
    <row r="126" spans="2:65" s="13" customFormat="1" ht="10.199999999999999">
      <c r="B126" s="153"/>
      <c r="D126" s="147" t="s">
        <v>141</v>
      </c>
      <c r="E126" s="154" t="s">
        <v>1</v>
      </c>
      <c r="F126" s="155" t="s">
        <v>334</v>
      </c>
      <c r="H126" s="156">
        <v>1.75</v>
      </c>
      <c r="I126" s="157"/>
      <c r="L126" s="153"/>
      <c r="M126" s="158"/>
      <c r="T126" s="159"/>
      <c r="AT126" s="154" t="s">
        <v>141</v>
      </c>
      <c r="AU126" s="154" t="s">
        <v>83</v>
      </c>
      <c r="AV126" s="13" t="s">
        <v>83</v>
      </c>
      <c r="AW126" s="13" t="s">
        <v>30</v>
      </c>
      <c r="AX126" s="13" t="s">
        <v>73</v>
      </c>
      <c r="AY126" s="154" t="s">
        <v>123</v>
      </c>
    </row>
    <row r="127" spans="2:65" s="14" customFormat="1" ht="10.199999999999999">
      <c r="B127" s="160"/>
      <c r="D127" s="147" t="s">
        <v>141</v>
      </c>
      <c r="E127" s="161" t="s">
        <v>1</v>
      </c>
      <c r="F127" s="162" t="s">
        <v>145</v>
      </c>
      <c r="H127" s="163">
        <v>5.8550000000000004</v>
      </c>
      <c r="I127" s="164"/>
      <c r="L127" s="160"/>
      <c r="M127" s="165"/>
      <c r="T127" s="166"/>
      <c r="AT127" s="161" t="s">
        <v>141</v>
      </c>
      <c r="AU127" s="161" t="s">
        <v>83</v>
      </c>
      <c r="AV127" s="14" t="s">
        <v>129</v>
      </c>
      <c r="AW127" s="14" t="s">
        <v>30</v>
      </c>
      <c r="AX127" s="14" t="s">
        <v>81</v>
      </c>
      <c r="AY127" s="161" t="s">
        <v>123</v>
      </c>
    </row>
    <row r="128" spans="2:65" s="1" customFormat="1" ht="37.799999999999997" customHeight="1">
      <c r="B128" s="31"/>
      <c r="C128" s="132" t="s">
        <v>83</v>
      </c>
      <c r="D128" s="132" t="s">
        <v>125</v>
      </c>
      <c r="E128" s="133" t="s">
        <v>199</v>
      </c>
      <c r="F128" s="134" t="s">
        <v>200</v>
      </c>
      <c r="G128" s="135" t="s">
        <v>128</v>
      </c>
      <c r="H128" s="136">
        <v>5.8550000000000004</v>
      </c>
      <c r="I128" s="137"/>
      <c r="J128" s="138">
        <f>ROUND(I128*H128,2)</f>
        <v>0</v>
      </c>
      <c r="K128" s="139"/>
      <c r="L128" s="31"/>
      <c r="M128" s="140" t="s">
        <v>1</v>
      </c>
      <c r="N128" s="141" t="s">
        <v>38</v>
      </c>
      <c r="P128" s="142">
        <f>O128*H128</f>
        <v>0</v>
      </c>
      <c r="Q128" s="142">
        <v>0</v>
      </c>
      <c r="R128" s="142">
        <f>Q128*H128</f>
        <v>0</v>
      </c>
      <c r="S128" s="142">
        <v>0</v>
      </c>
      <c r="T128" s="143">
        <f>S128*H128</f>
        <v>0</v>
      </c>
      <c r="AR128" s="144" t="s">
        <v>129</v>
      </c>
      <c r="AT128" s="144" t="s">
        <v>125</v>
      </c>
      <c r="AU128" s="144" t="s">
        <v>83</v>
      </c>
      <c r="AY128" s="16" t="s">
        <v>123</v>
      </c>
      <c r="BE128" s="145">
        <f>IF(N128="základní",J128,0)</f>
        <v>0</v>
      </c>
      <c r="BF128" s="145">
        <f>IF(N128="snížená",J128,0)</f>
        <v>0</v>
      </c>
      <c r="BG128" s="145">
        <f>IF(N128="zákl. přenesená",J128,0)</f>
        <v>0</v>
      </c>
      <c r="BH128" s="145">
        <f>IF(N128="sníž. přenesená",J128,0)</f>
        <v>0</v>
      </c>
      <c r="BI128" s="145">
        <f>IF(N128="nulová",J128,0)</f>
        <v>0</v>
      </c>
      <c r="BJ128" s="16" t="s">
        <v>81</v>
      </c>
      <c r="BK128" s="145">
        <f>ROUND(I128*H128,2)</f>
        <v>0</v>
      </c>
      <c r="BL128" s="16" t="s">
        <v>129</v>
      </c>
      <c r="BM128" s="144" t="s">
        <v>335</v>
      </c>
    </row>
    <row r="129" spans="2:65" s="1" customFormat="1" ht="16.5" customHeight="1">
      <c r="B129" s="31"/>
      <c r="C129" s="132" t="s">
        <v>134</v>
      </c>
      <c r="D129" s="132" t="s">
        <v>125</v>
      </c>
      <c r="E129" s="133" t="s">
        <v>210</v>
      </c>
      <c r="F129" s="134" t="s">
        <v>211</v>
      </c>
      <c r="G129" s="135" t="s">
        <v>168</v>
      </c>
      <c r="H129" s="136">
        <v>71.055000000000007</v>
      </c>
      <c r="I129" s="137"/>
      <c r="J129" s="138">
        <f>ROUND(I129*H129,2)</f>
        <v>0</v>
      </c>
      <c r="K129" s="139"/>
      <c r="L129" s="31"/>
      <c r="M129" s="140" t="s">
        <v>1</v>
      </c>
      <c r="N129" s="141" t="s">
        <v>38</v>
      </c>
      <c r="P129" s="142">
        <f>O129*H129</f>
        <v>0</v>
      </c>
      <c r="Q129" s="142">
        <v>0</v>
      </c>
      <c r="R129" s="142">
        <f>Q129*H129</f>
        <v>0</v>
      </c>
      <c r="S129" s="142">
        <v>0</v>
      </c>
      <c r="T129" s="143">
        <f>S129*H129</f>
        <v>0</v>
      </c>
      <c r="AR129" s="144" t="s">
        <v>129</v>
      </c>
      <c r="AT129" s="144" t="s">
        <v>125</v>
      </c>
      <c r="AU129" s="144" t="s">
        <v>83</v>
      </c>
      <c r="AY129" s="16" t="s">
        <v>123</v>
      </c>
      <c r="BE129" s="145">
        <f>IF(N129="základní",J129,0)</f>
        <v>0</v>
      </c>
      <c r="BF129" s="145">
        <f>IF(N129="snížená",J129,0)</f>
        <v>0</v>
      </c>
      <c r="BG129" s="145">
        <f>IF(N129="zákl. přenesená",J129,0)</f>
        <v>0</v>
      </c>
      <c r="BH129" s="145">
        <f>IF(N129="sníž. přenesená",J129,0)</f>
        <v>0</v>
      </c>
      <c r="BI129" s="145">
        <f>IF(N129="nulová",J129,0)</f>
        <v>0</v>
      </c>
      <c r="BJ129" s="16" t="s">
        <v>81</v>
      </c>
      <c r="BK129" s="145">
        <f>ROUND(I129*H129,2)</f>
        <v>0</v>
      </c>
      <c r="BL129" s="16" t="s">
        <v>129</v>
      </c>
      <c r="BM129" s="144" t="s">
        <v>336</v>
      </c>
    </row>
    <row r="130" spans="2:65" s="13" customFormat="1" ht="10.199999999999999">
      <c r="B130" s="153"/>
      <c r="D130" s="147" t="s">
        <v>141</v>
      </c>
      <c r="E130" s="154" t="s">
        <v>1</v>
      </c>
      <c r="F130" s="155" t="s">
        <v>337</v>
      </c>
      <c r="H130" s="156">
        <v>37.450000000000003</v>
      </c>
      <c r="I130" s="157"/>
      <c r="L130" s="153"/>
      <c r="M130" s="158"/>
      <c r="T130" s="159"/>
      <c r="AT130" s="154" t="s">
        <v>141</v>
      </c>
      <c r="AU130" s="154" t="s">
        <v>83</v>
      </c>
      <c r="AV130" s="13" t="s">
        <v>83</v>
      </c>
      <c r="AW130" s="13" t="s">
        <v>30</v>
      </c>
      <c r="AX130" s="13" t="s">
        <v>73</v>
      </c>
      <c r="AY130" s="154" t="s">
        <v>123</v>
      </c>
    </row>
    <row r="131" spans="2:65" s="13" customFormat="1" ht="10.199999999999999">
      <c r="B131" s="153"/>
      <c r="D131" s="147" t="s">
        <v>141</v>
      </c>
      <c r="E131" s="154" t="s">
        <v>1</v>
      </c>
      <c r="F131" s="155" t="s">
        <v>338</v>
      </c>
      <c r="H131" s="156">
        <v>20.239999999999998</v>
      </c>
      <c r="I131" s="157"/>
      <c r="L131" s="153"/>
      <c r="M131" s="158"/>
      <c r="T131" s="159"/>
      <c r="AT131" s="154" t="s">
        <v>141</v>
      </c>
      <c r="AU131" s="154" t="s">
        <v>83</v>
      </c>
      <c r="AV131" s="13" t="s">
        <v>83</v>
      </c>
      <c r="AW131" s="13" t="s">
        <v>30</v>
      </c>
      <c r="AX131" s="13" t="s">
        <v>73</v>
      </c>
      <c r="AY131" s="154" t="s">
        <v>123</v>
      </c>
    </row>
    <row r="132" spans="2:65" s="13" customFormat="1" ht="10.199999999999999">
      <c r="B132" s="153"/>
      <c r="D132" s="147" t="s">
        <v>141</v>
      </c>
      <c r="E132" s="154" t="s">
        <v>1</v>
      </c>
      <c r="F132" s="155" t="s">
        <v>339</v>
      </c>
      <c r="H132" s="156">
        <v>13.365</v>
      </c>
      <c r="I132" s="157"/>
      <c r="L132" s="153"/>
      <c r="M132" s="158"/>
      <c r="T132" s="159"/>
      <c r="AT132" s="154" t="s">
        <v>141</v>
      </c>
      <c r="AU132" s="154" t="s">
        <v>83</v>
      </c>
      <c r="AV132" s="13" t="s">
        <v>83</v>
      </c>
      <c r="AW132" s="13" t="s">
        <v>30</v>
      </c>
      <c r="AX132" s="13" t="s">
        <v>73</v>
      </c>
      <c r="AY132" s="154" t="s">
        <v>123</v>
      </c>
    </row>
    <row r="133" spans="2:65" s="14" customFormat="1" ht="10.199999999999999">
      <c r="B133" s="160"/>
      <c r="D133" s="147" t="s">
        <v>141</v>
      </c>
      <c r="E133" s="161" t="s">
        <v>1</v>
      </c>
      <c r="F133" s="162" t="s">
        <v>145</v>
      </c>
      <c r="H133" s="163">
        <v>71.054999999999993</v>
      </c>
      <c r="I133" s="164"/>
      <c r="L133" s="160"/>
      <c r="M133" s="165"/>
      <c r="T133" s="166"/>
      <c r="AT133" s="161" t="s">
        <v>141</v>
      </c>
      <c r="AU133" s="161" t="s">
        <v>83</v>
      </c>
      <c r="AV133" s="14" t="s">
        <v>129</v>
      </c>
      <c r="AW133" s="14" t="s">
        <v>30</v>
      </c>
      <c r="AX133" s="14" t="s">
        <v>81</v>
      </c>
      <c r="AY133" s="161" t="s">
        <v>123</v>
      </c>
    </row>
    <row r="134" spans="2:65" s="11" customFormat="1" ht="22.8" customHeight="1">
      <c r="B134" s="120"/>
      <c r="D134" s="121" t="s">
        <v>72</v>
      </c>
      <c r="E134" s="130" t="s">
        <v>134</v>
      </c>
      <c r="F134" s="130" t="s">
        <v>250</v>
      </c>
      <c r="I134" s="123"/>
      <c r="J134" s="131">
        <f>BK134</f>
        <v>0</v>
      </c>
      <c r="L134" s="120"/>
      <c r="M134" s="125"/>
      <c r="P134" s="126">
        <f>SUM(P135:P147)</f>
        <v>0</v>
      </c>
      <c r="R134" s="126">
        <f>SUM(R135:R147)</f>
        <v>17.747420899999998</v>
      </c>
      <c r="T134" s="127">
        <f>SUM(T135:T147)</f>
        <v>0</v>
      </c>
      <c r="AR134" s="121" t="s">
        <v>81</v>
      </c>
      <c r="AT134" s="128" t="s">
        <v>72</v>
      </c>
      <c r="AU134" s="128" t="s">
        <v>81</v>
      </c>
      <c r="AY134" s="121" t="s">
        <v>123</v>
      </c>
      <c r="BK134" s="129">
        <f>SUM(BK135:BK147)</f>
        <v>0</v>
      </c>
    </row>
    <row r="135" spans="2:65" s="1" customFormat="1" ht="24.15" customHeight="1">
      <c r="B135" s="31"/>
      <c r="C135" s="132" t="s">
        <v>129</v>
      </c>
      <c r="D135" s="132" t="s">
        <v>125</v>
      </c>
      <c r="E135" s="133" t="s">
        <v>251</v>
      </c>
      <c r="F135" s="134" t="s">
        <v>252</v>
      </c>
      <c r="G135" s="135" t="s">
        <v>128</v>
      </c>
      <c r="H135" s="136">
        <v>5.8550000000000004</v>
      </c>
      <c r="I135" s="137"/>
      <c r="J135" s="138">
        <f>ROUND(I135*H135,2)</f>
        <v>0</v>
      </c>
      <c r="K135" s="139"/>
      <c r="L135" s="31"/>
      <c r="M135" s="140" t="s">
        <v>1</v>
      </c>
      <c r="N135" s="141" t="s">
        <v>38</v>
      </c>
      <c r="P135" s="142">
        <f>O135*H135</f>
        <v>0</v>
      </c>
      <c r="Q135" s="142">
        <v>2.8332299999999999</v>
      </c>
      <c r="R135" s="142">
        <f>Q135*H135</f>
        <v>16.588561649999999</v>
      </c>
      <c r="S135" s="142">
        <v>0</v>
      </c>
      <c r="T135" s="143">
        <f>S135*H135</f>
        <v>0</v>
      </c>
      <c r="AR135" s="144" t="s">
        <v>129</v>
      </c>
      <c r="AT135" s="144" t="s">
        <v>125</v>
      </c>
      <c r="AU135" s="144" t="s">
        <v>83</v>
      </c>
      <c r="AY135" s="16" t="s">
        <v>123</v>
      </c>
      <c r="BE135" s="145">
        <f>IF(N135="základní",J135,0)</f>
        <v>0</v>
      </c>
      <c r="BF135" s="145">
        <f>IF(N135="snížená",J135,0)</f>
        <v>0</v>
      </c>
      <c r="BG135" s="145">
        <f>IF(N135="zákl. přenesená",J135,0)</f>
        <v>0</v>
      </c>
      <c r="BH135" s="145">
        <f>IF(N135="sníž. přenesená",J135,0)</f>
        <v>0</v>
      </c>
      <c r="BI135" s="145">
        <f>IF(N135="nulová",J135,0)</f>
        <v>0</v>
      </c>
      <c r="BJ135" s="16" t="s">
        <v>81</v>
      </c>
      <c r="BK135" s="145">
        <f>ROUND(I135*H135,2)</f>
        <v>0</v>
      </c>
      <c r="BL135" s="16" t="s">
        <v>129</v>
      </c>
      <c r="BM135" s="144" t="s">
        <v>340</v>
      </c>
    </row>
    <row r="136" spans="2:65" s="13" customFormat="1" ht="10.199999999999999">
      <c r="B136" s="153"/>
      <c r="D136" s="147" t="s">
        <v>141</v>
      </c>
      <c r="E136" s="154" t="s">
        <v>1</v>
      </c>
      <c r="F136" s="155" t="s">
        <v>333</v>
      </c>
      <c r="H136" s="156">
        <v>4.1050000000000004</v>
      </c>
      <c r="I136" s="157"/>
      <c r="L136" s="153"/>
      <c r="M136" s="158"/>
      <c r="T136" s="159"/>
      <c r="AT136" s="154" t="s">
        <v>141</v>
      </c>
      <c r="AU136" s="154" t="s">
        <v>83</v>
      </c>
      <c r="AV136" s="13" t="s">
        <v>83</v>
      </c>
      <c r="AW136" s="13" t="s">
        <v>30</v>
      </c>
      <c r="AX136" s="13" t="s">
        <v>73</v>
      </c>
      <c r="AY136" s="154" t="s">
        <v>123</v>
      </c>
    </row>
    <row r="137" spans="2:65" s="13" customFormat="1" ht="10.199999999999999">
      <c r="B137" s="153"/>
      <c r="D137" s="147" t="s">
        <v>141</v>
      </c>
      <c r="E137" s="154" t="s">
        <v>1</v>
      </c>
      <c r="F137" s="155" t="s">
        <v>334</v>
      </c>
      <c r="H137" s="156">
        <v>1.75</v>
      </c>
      <c r="I137" s="157"/>
      <c r="L137" s="153"/>
      <c r="M137" s="158"/>
      <c r="T137" s="159"/>
      <c r="AT137" s="154" t="s">
        <v>141</v>
      </c>
      <c r="AU137" s="154" t="s">
        <v>83</v>
      </c>
      <c r="AV137" s="13" t="s">
        <v>83</v>
      </c>
      <c r="AW137" s="13" t="s">
        <v>30</v>
      </c>
      <c r="AX137" s="13" t="s">
        <v>73</v>
      </c>
      <c r="AY137" s="154" t="s">
        <v>123</v>
      </c>
    </row>
    <row r="138" spans="2:65" s="14" customFormat="1" ht="10.199999999999999">
      <c r="B138" s="160"/>
      <c r="D138" s="147" t="s">
        <v>141</v>
      </c>
      <c r="E138" s="161" t="s">
        <v>1</v>
      </c>
      <c r="F138" s="162" t="s">
        <v>145</v>
      </c>
      <c r="H138" s="163">
        <v>5.8550000000000004</v>
      </c>
      <c r="I138" s="164"/>
      <c r="L138" s="160"/>
      <c r="M138" s="165"/>
      <c r="T138" s="166"/>
      <c r="AT138" s="161" t="s">
        <v>141</v>
      </c>
      <c r="AU138" s="161" t="s">
        <v>83</v>
      </c>
      <c r="AV138" s="14" t="s">
        <v>129</v>
      </c>
      <c r="AW138" s="14" t="s">
        <v>30</v>
      </c>
      <c r="AX138" s="14" t="s">
        <v>81</v>
      </c>
      <c r="AY138" s="161" t="s">
        <v>123</v>
      </c>
    </row>
    <row r="139" spans="2:65" s="1" customFormat="1" ht="21.75" customHeight="1">
      <c r="B139" s="31"/>
      <c r="C139" s="132" t="s">
        <v>146</v>
      </c>
      <c r="D139" s="132" t="s">
        <v>125</v>
      </c>
      <c r="E139" s="133" t="s">
        <v>264</v>
      </c>
      <c r="F139" s="134" t="s">
        <v>265</v>
      </c>
      <c r="G139" s="135" t="s">
        <v>168</v>
      </c>
      <c r="H139" s="136">
        <v>25.21</v>
      </c>
      <c r="I139" s="137"/>
      <c r="J139" s="138">
        <f>ROUND(I139*H139,2)</f>
        <v>0</v>
      </c>
      <c r="K139" s="139"/>
      <c r="L139" s="31"/>
      <c r="M139" s="140" t="s">
        <v>1</v>
      </c>
      <c r="N139" s="141" t="s">
        <v>38</v>
      </c>
      <c r="P139" s="142">
        <f>O139*H139</f>
        <v>0</v>
      </c>
      <c r="Q139" s="142">
        <v>8.6499999999999997E-3</v>
      </c>
      <c r="R139" s="142">
        <f>Q139*H139</f>
        <v>0.2180665</v>
      </c>
      <c r="S139" s="142">
        <v>0</v>
      </c>
      <c r="T139" s="143">
        <f>S139*H139</f>
        <v>0</v>
      </c>
      <c r="AR139" s="144" t="s">
        <v>129</v>
      </c>
      <c r="AT139" s="144" t="s">
        <v>125</v>
      </c>
      <c r="AU139" s="144" t="s">
        <v>83</v>
      </c>
      <c r="AY139" s="16" t="s">
        <v>123</v>
      </c>
      <c r="BE139" s="145">
        <f>IF(N139="základní",J139,0)</f>
        <v>0</v>
      </c>
      <c r="BF139" s="145">
        <f>IF(N139="snížená",J139,0)</f>
        <v>0</v>
      </c>
      <c r="BG139" s="145">
        <f>IF(N139="zákl. přenesená",J139,0)</f>
        <v>0</v>
      </c>
      <c r="BH139" s="145">
        <f>IF(N139="sníž. přenesená",J139,0)</f>
        <v>0</v>
      </c>
      <c r="BI139" s="145">
        <f>IF(N139="nulová",J139,0)</f>
        <v>0</v>
      </c>
      <c r="BJ139" s="16" t="s">
        <v>81</v>
      </c>
      <c r="BK139" s="145">
        <f>ROUND(I139*H139,2)</f>
        <v>0</v>
      </c>
      <c r="BL139" s="16" t="s">
        <v>129</v>
      </c>
      <c r="BM139" s="144" t="s">
        <v>341</v>
      </c>
    </row>
    <row r="140" spans="2:65" s="13" customFormat="1" ht="10.199999999999999">
      <c r="B140" s="153"/>
      <c r="D140" s="147" t="s">
        <v>141</v>
      </c>
      <c r="E140" s="154" t="s">
        <v>1</v>
      </c>
      <c r="F140" s="155" t="s">
        <v>342</v>
      </c>
      <c r="H140" s="156">
        <v>17.21</v>
      </c>
      <c r="I140" s="157"/>
      <c r="L140" s="153"/>
      <c r="M140" s="158"/>
      <c r="T140" s="159"/>
      <c r="AT140" s="154" t="s">
        <v>141</v>
      </c>
      <c r="AU140" s="154" t="s">
        <v>83</v>
      </c>
      <c r="AV140" s="13" t="s">
        <v>83</v>
      </c>
      <c r="AW140" s="13" t="s">
        <v>30</v>
      </c>
      <c r="AX140" s="13" t="s">
        <v>73</v>
      </c>
      <c r="AY140" s="154" t="s">
        <v>123</v>
      </c>
    </row>
    <row r="141" spans="2:65" s="13" customFormat="1" ht="10.199999999999999">
      <c r="B141" s="153"/>
      <c r="D141" s="147" t="s">
        <v>141</v>
      </c>
      <c r="E141" s="154" t="s">
        <v>1</v>
      </c>
      <c r="F141" s="155" t="s">
        <v>343</v>
      </c>
      <c r="H141" s="156">
        <v>8</v>
      </c>
      <c r="I141" s="157"/>
      <c r="L141" s="153"/>
      <c r="M141" s="158"/>
      <c r="T141" s="159"/>
      <c r="AT141" s="154" t="s">
        <v>141</v>
      </c>
      <c r="AU141" s="154" t="s">
        <v>83</v>
      </c>
      <c r="AV141" s="13" t="s">
        <v>83</v>
      </c>
      <c r="AW141" s="13" t="s">
        <v>30</v>
      </c>
      <c r="AX141" s="13" t="s">
        <v>73</v>
      </c>
      <c r="AY141" s="154" t="s">
        <v>123</v>
      </c>
    </row>
    <row r="142" spans="2:65" s="14" customFormat="1" ht="10.199999999999999">
      <c r="B142" s="160"/>
      <c r="D142" s="147" t="s">
        <v>141</v>
      </c>
      <c r="E142" s="161" t="s">
        <v>1</v>
      </c>
      <c r="F142" s="162" t="s">
        <v>145</v>
      </c>
      <c r="H142" s="163">
        <v>25.21</v>
      </c>
      <c r="I142" s="164"/>
      <c r="L142" s="160"/>
      <c r="M142" s="165"/>
      <c r="T142" s="166"/>
      <c r="AT142" s="161" t="s">
        <v>141</v>
      </c>
      <c r="AU142" s="161" t="s">
        <v>83</v>
      </c>
      <c r="AV142" s="14" t="s">
        <v>129</v>
      </c>
      <c r="AW142" s="14" t="s">
        <v>30</v>
      </c>
      <c r="AX142" s="14" t="s">
        <v>81</v>
      </c>
      <c r="AY142" s="161" t="s">
        <v>123</v>
      </c>
    </row>
    <row r="143" spans="2:65" s="1" customFormat="1" ht="21.75" customHeight="1">
      <c r="B143" s="31"/>
      <c r="C143" s="132" t="s">
        <v>150</v>
      </c>
      <c r="D143" s="132" t="s">
        <v>125</v>
      </c>
      <c r="E143" s="133" t="s">
        <v>270</v>
      </c>
      <c r="F143" s="134" t="s">
        <v>271</v>
      </c>
      <c r="G143" s="135" t="s">
        <v>168</v>
      </c>
      <c r="H143" s="136">
        <v>25.21</v>
      </c>
      <c r="I143" s="137"/>
      <c r="J143" s="138">
        <f>ROUND(I143*H143,2)</f>
        <v>0</v>
      </c>
      <c r="K143" s="139"/>
      <c r="L143" s="31"/>
      <c r="M143" s="140" t="s">
        <v>1</v>
      </c>
      <c r="N143" s="141" t="s">
        <v>38</v>
      </c>
      <c r="P143" s="142">
        <f>O143*H143</f>
        <v>0</v>
      </c>
      <c r="Q143" s="142">
        <v>0</v>
      </c>
      <c r="R143" s="142">
        <f>Q143*H143</f>
        <v>0</v>
      </c>
      <c r="S143" s="142">
        <v>0</v>
      </c>
      <c r="T143" s="143">
        <f>S143*H143</f>
        <v>0</v>
      </c>
      <c r="AR143" s="144" t="s">
        <v>129</v>
      </c>
      <c r="AT143" s="144" t="s">
        <v>125</v>
      </c>
      <c r="AU143" s="144" t="s">
        <v>83</v>
      </c>
      <c r="AY143" s="16" t="s">
        <v>123</v>
      </c>
      <c r="BE143" s="145">
        <f>IF(N143="základní",J143,0)</f>
        <v>0</v>
      </c>
      <c r="BF143" s="145">
        <f>IF(N143="snížená",J143,0)</f>
        <v>0</v>
      </c>
      <c r="BG143" s="145">
        <f>IF(N143="zákl. přenesená",J143,0)</f>
        <v>0</v>
      </c>
      <c r="BH143" s="145">
        <f>IF(N143="sníž. přenesená",J143,0)</f>
        <v>0</v>
      </c>
      <c r="BI143" s="145">
        <f>IF(N143="nulová",J143,0)</f>
        <v>0</v>
      </c>
      <c r="BJ143" s="16" t="s">
        <v>81</v>
      </c>
      <c r="BK143" s="145">
        <f>ROUND(I143*H143,2)</f>
        <v>0</v>
      </c>
      <c r="BL143" s="16" t="s">
        <v>129</v>
      </c>
      <c r="BM143" s="144" t="s">
        <v>344</v>
      </c>
    </row>
    <row r="144" spans="2:65" s="1" customFormat="1" ht="24.15" customHeight="1">
      <c r="B144" s="31"/>
      <c r="C144" s="132" t="s">
        <v>156</v>
      </c>
      <c r="D144" s="132" t="s">
        <v>125</v>
      </c>
      <c r="E144" s="133" t="s">
        <v>273</v>
      </c>
      <c r="F144" s="134" t="s">
        <v>274</v>
      </c>
      <c r="G144" s="135" t="s">
        <v>186</v>
      </c>
      <c r="H144" s="136">
        <v>0.90500000000000003</v>
      </c>
      <c r="I144" s="137"/>
      <c r="J144" s="138">
        <f>ROUND(I144*H144,2)</f>
        <v>0</v>
      </c>
      <c r="K144" s="139"/>
      <c r="L144" s="31"/>
      <c r="M144" s="140" t="s">
        <v>1</v>
      </c>
      <c r="N144" s="141" t="s">
        <v>38</v>
      </c>
      <c r="P144" s="142">
        <f>O144*H144</f>
        <v>0</v>
      </c>
      <c r="Q144" s="142">
        <v>1.03955</v>
      </c>
      <c r="R144" s="142">
        <f>Q144*H144</f>
        <v>0.94079274999999996</v>
      </c>
      <c r="S144" s="142">
        <v>0</v>
      </c>
      <c r="T144" s="143">
        <f>S144*H144</f>
        <v>0</v>
      </c>
      <c r="AR144" s="144" t="s">
        <v>129</v>
      </c>
      <c r="AT144" s="144" t="s">
        <v>125</v>
      </c>
      <c r="AU144" s="144" t="s">
        <v>83</v>
      </c>
      <c r="AY144" s="16" t="s">
        <v>123</v>
      </c>
      <c r="BE144" s="145">
        <f>IF(N144="základní",J144,0)</f>
        <v>0</v>
      </c>
      <c r="BF144" s="145">
        <f>IF(N144="snížená",J144,0)</f>
        <v>0</v>
      </c>
      <c r="BG144" s="145">
        <f>IF(N144="zákl. přenesená",J144,0)</f>
        <v>0</v>
      </c>
      <c r="BH144" s="145">
        <f>IF(N144="sníž. přenesená",J144,0)</f>
        <v>0</v>
      </c>
      <c r="BI144" s="145">
        <f>IF(N144="nulová",J144,0)</f>
        <v>0</v>
      </c>
      <c r="BJ144" s="16" t="s">
        <v>81</v>
      </c>
      <c r="BK144" s="145">
        <f>ROUND(I144*H144,2)</f>
        <v>0</v>
      </c>
      <c r="BL144" s="16" t="s">
        <v>129</v>
      </c>
      <c r="BM144" s="144" t="s">
        <v>345</v>
      </c>
    </row>
    <row r="145" spans="2:65" s="13" customFormat="1" ht="10.199999999999999">
      <c r="B145" s="153"/>
      <c r="D145" s="147" t="s">
        <v>141</v>
      </c>
      <c r="E145" s="154" t="s">
        <v>1</v>
      </c>
      <c r="F145" s="155" t="s">
        <v>346</v>
      </c>
      <c r="H145" s="156">
        <v>0.52700000000000014</v>
      </c>
      <c r="I145" s="157"/>
      <c r="L145" s="153"/>
      <c r="M145" s="158"/>
      <c r="T145" s="159"/>
      <c r="AT145" s="154" t="s">
        <v>141</v>
      </c>
      <c r="AU145" s="154" t="s">
        <v>83</v>
      </c>
      <c r="AV145" s="13" t="s">
        <v>83</v>
      </c>
      <c r="AW145" s="13" t="s">
        <v>30</v>
      </c>
      <c r="AX145" s="13" t="s">
        <v>73</v>
      </c>
      <c r="AY145" s="154" t="s">
        <v>123</v>
      </c>
    </row>
    <row r="146" spans="2:65" s="13" customFormat="1" ht="10.199999999999999">
      <c r="B146" s="153"/>
      <c r="D146" s="147" t="s">
        <v>141</v>
      </c>
      <c r="E146" s="154" t="s">
        <v>1</v>
      </c>
      <c r="F146" s="155" t="s">
        <v>347</v>
      </c>
      <c r="H146" s="156">
        <v>0.378</v>
      </c>
      <c r="I146" s="157"/>
      <c r="L146" s="153"/>
      <c r="M146" s="158"/>
      <c r="T146" s="159"/>
      <c r="AT146" s="154" t="s">
        <v>141</v>
      </c>
      <c r="AU146" s="154" t="s">
        <v>83</v>
      </c>
      <c r="AV146" s="13" t="s">
        <v>83</v>
      </c>
      <c r="AW146" s="13" t="s">
        <v>30</v>
      </c>
      <c r="AX146" s="13" t="s">
        <v>73</v>
      </c>
      <c r="AY146" s="154" t="s">
        <v>123</v>
      </c>
    </row>
    <row r="147" spans="2:65" s="14" customFormat="1" ht="10.199999999999999">
      <c r="B147" s="160"/>
      <c r="D147" s="147" t="s">
        <v>141</v>
      </c>
      <c r="E147" s="161" t="s">
        <v>1</v>
      </c>
      <c r="F147" s="162" t="s">
        <v>145</v>
      </c>
      <c r="H147" s="163">
        <v>0.90500000000000003</v>
      </c>
      <c r="I147" s="164"/>
      <c r="L147" s="160"/>
      <c r="M147" s="165"/>
      <c r="T147" s="166"/>
      <c r="AT147" s="161" t="s">
        <v>141</v>
      </c>
      <c r="AU147" s="161" t="s">
        <v>83</v>
      </c>
      <c r="AV147" s="14" t="s">
        <v>129</v>
      </c>
      <c r="AW147" s="14" t="s">
        <v>30</v>
      </c>
      <c r="AX147" s="14" t="s">
        <v>81</v>
      </c>
      <c r="AY147" s="161" t="s">
        <v>123</v>
      </c>
    </row>
    <row r="148" spans="2:65" s="11" customFormat="1" ht="22.8" customHeight="1">
      <c r="B148" s="120"/>
      <c r="D148" s="121" t="s">
        <v>72</v>
      </c>
      <c r="E148" s="130" t="s">
        <v>129</v>
      </c>
      <c r="F148" s="130" t="s">
        <v>176</v>
      </c>
      <c r="I148" s="123"/>
      <c r="J148" s="131">
        <f>BK148</f>
        <v>0</v>
      </c>
      <c r="L148" s="120"/>
      <c r="M148" s="125"/>
      <c r="P148" s="126">
        <f>SUM(P149:P152)</f>
        <v>0</v>
      </c>
      <c r="R148" s="126">
        <f>SUM(R149:R152)</f>
        <v>104.88303060000001</v>
      </c>
      <c r="T148" s="127">
        <f>SUM(T149:T152)</f>
        <v>0</v>
      </c>
      <c r="AR148" s="121" t="s">
        <v>81</v>
      </c>
      <c r="AT148" s="128" t="s">
        <v>72</v>
      </c>
      <c r="AU148" s="128" t="s">
        <v>81</v>
      </c>
      <c r="AY148" s="121" t="s">
        <v>123</v>
      </c>
      <c r="BK148" s="129">
        <f>SUM(BK149:BK152)</f>
        <v>0</v>
      </c>
    </row>
    <row r="149" spans="2:65" s="1" customFormat="1" ht="24.15" customHeight="1">
      <c r="B149" s="31"/>
      <c r="C149" s="132" t="s">
        <v>161</v>
      </c>
      <c r="D149" s="132" t="s">
        <v>125</v>
      </c>
      <c r="E149" s="133" t="s">
        <v>220</v>
      </c>
      <c r="F149" s="134" t="s">
        <v>221</v>
      </c>
      <c r="G149" s="135" t="s">
        <v>128</v>
      </c>
      <c r="H149" s="136">
        <v>7.1059999999999999</v>
      </c>
      <c r="I149" s="137"/>
      <c r="J149" s="138">
        <f>ROUND(I149*H149,2)</f>
        <v>0</v>
      </c>
      <c r="K149" s="139"/>
      <c r="L149" s="31"/>
      <c r="M149" s="140" t="s">
        <v>1</v>
      </c>
      <c r="N149" s="141" t="s">
        <v>38</v>
      </c>
      <c r="P149" s="142">
        <f>O149*H149</f>
        <v>0</v>
      </c>
      <c r="Q149" s="142">
        <v>1.7535000000000001</v>
      </c>
      <c r="R149" s="142">
        <f>Q149*H149</f>
        <v>12.460371</v>
      </c>
      <c r="S149" s="142">
        <v>0</v>
      </c>
      <c r="T149" s="143">
        <f>S149*H149</f>
        <v>0</v>
      </c>
      <c r="AR149" s="144" t="s">
        <v>129</v>
      </c>
      <c r="AT149" s="144" t="s">
        <v>125</v>
      </c>
      <c r="AU149" s="144" t="s">
        <v>83</v>
      </c>
      <c r="AY149" s="16" t="s">
        <v>123</v>
      </c>
      <c r="BE149" s="145">
        <f>IF(N149="základní",J149,0)</f>
        <v>0</v>
      </c>
      <c r="BF149" s="145">
        <f>IF(N149="snížená",J149,0)</f>
        <v>0</v>
      </c>
      <c r="BG149" s="145">
        <f>IF(N149="zákl. přenesená",J149,0)</f>
        <v>0</v>
      </c>
      <c r="BH149" s="145">
        <f>IF(N149="sníž. přenesená",J149,0)</f>
        <v>0</v>
      </c>
      <c r="BI149" s="145">
        <f>IF(N149="nulová",J149,0)</f>
        <v>0</v>
      </c>
      <c r="BJ149" s="16" t="s">
        <v>81</v>
      </c>
      <c r="BK149" s="145">
        <f>ROUND(I149*H149,2)</f>
        <v>0</v>
      </c>
      <c r="BL149" s="16" t="s">
        <v>129</v>
      </c>
      <c r="BM149" s="144" t="s">
        <v>348</v>
      </c>
    </row>
    <row r="150" spans="2:65" s="13" customFormat="1" ht="10.199999999999999">
      <c r="B150" s="153"/>
      <c r="D150" s="147" t="s">
        <v>141</v>
      </c>
      <c r="E150" s="154" t="s">
        <v>1</v>
      </c>
      <c r="F150" s="155" t="s">
        <v>349</v>
      </c>
      <c r="H150" s="156">
        <v>7.1059999999999999</v>
      </c>
      <c r="I150" s="157"/>
      <c r="L150" s="153"/>
      <c r="M150" s="158"/>
      <c r="T150" s="159"/>
      <c r="AT150" s="154" t="s">
        <v>141</v>
      </c>
      <c r="AU150" s="154" t="s">
        <v>83</v>
      </c>
      <c r="AV150" s="13" t="s">
        <v>83</v>
      </c>
      <c r="AW150" s="13" t="s">
        <v>30</v>
      </c>
      <c r="AX150" s="13" t="s">
        <v>81</v>
      </c>
      <c r="AY150" s="154" t="s">
        <v>123</v>
      </c>
    </row>
    <row r="151" spans="2:65" s="1" customFormat="1" ht="33" customHeight="1">
      <c r="B151" s="31"/>
      <c r="C151" s="132" t="s">
        <v>165</v>
      </c>
      <c r="D151" s="132" t="s">
        <v>125</v>
      </c>
      <c r="E151" s="133" t="s">
        <v>350</v>
      </c>
      <c r="F151" s="134" t="s">
        <v>351</v>
      </c>
      <c r="G151" s="135" t="s">
        <v>168</v>
      </c>
      <c r="H151" s="136">
        <v>71.055000000000007</v>
      </c>
      <c r="I151" s="137"/>
      <c r="J151" s="138">
        <f>ROUND(I151*H151,2)</f>
        <v>0</v>
      </c>
      <c r="K151" s="139"/>
      <c r="L151" s="31"/>
      <c r="M151" s="140" t="s">
        <v>1</v>
      </c>
      <c r="N151" s="141" t="s">
        <v>38</v>
      </c>
      <c r="P151" s="142">
        <f>O151*H151</f>
        <v>0</v>
      </c>
      <c r="Q151" s="142">
        <v>0.48580000000000007</v>
      </c>
      <c r="R151" s="142">
        <f>Q151*H151</f>
        <v>34.518519000000005</v>
      </c>
      <c r="S151" s="142">
        <v>0</v>
      </c>
      <c r="T151" s="143">
        <f>S151*H151</f>
        <v>0</v>
      </c>
      <c r="AR151" s="144" t="s">
        <v>129</v>
      </c>
      <c r="AT151" s="144" t="s">
        <v>125</v>
      </c>
      <c r="AU151" s="144" t="s">
        <v>83</v>
      </c>
      <c r="AY151" s="16" t="s">
        <v>123</v>
      </c>
      <c r="BE151" s="145">
        <f>IF(N151="základní",J151,0)</f>
        <v>0</v>
      </c>
      <c r="BF151" s="145">
        <f>IF(N151="snížená",J151,0)</f>
        <v>0</v>
      </c>
      <c r="BG151" s="145">
        <f>IF(N151="zákl. přenesená",J151,0)</f>
        <v>0</v>
      </c>
      <c r="BH151" s="145">
        <f>IF(N151="sníž. přenesená",J151,0)</f>
        <v>0</v>
      </c>
      <c r="BI151" s="145">
        <f>IF(N151="nulová",J151,0)</f>
        <v>0</v>
      </c>
      <c r="BJ151" s="16" t="s">
        <v>81</v>
      </c>
      <c r="BK151" s="145">
        <f>ROUND(I151*H151,2)</f>
        <v>0</v>
      </c>
      <c r="BL151" s="16" t="s">
        <v>129</v>
      </c>
      <c r="BM151" s="144" t="s">
        <v>352</v>
      </c>
    </row>
    <row r="152" spans="2:65" s="1" customFormat="1" ht="33" customHeight="1">
      <c r="B152" s="31"/>
      <c r="C152" s="132" t="s">
        <v>171</v>
      </c>
      <c r="D152" s="132" t="s">
        <v>125</v>
      </c>
      <c r="E152" s="133" t="s">
        <v>353</v>
      </c>
      <c r="F152" s="134" t="s">
        <v>354</v>
      </c>
      <c r="G152" s="135" t="s">
        <v>168</v>
      </c>
      <c r="H152" s="136">
        <v>71.055000000000007</v>
      </c>
      <c r="I152" s="137"/>
      <c r="J152" s="138">
        <f>ROUND(I152*H152,2)</f>
        <v>0</v>
      </c>
      <c r="K152" s="139"/>
      <c r="L152" s="31"/>
      <c r="M152" s="140" t="s">
        <v>1</v>
      </c>
      <c r="N152" s="141" t="s">
        <v>38</v>
      </c>
      <c r="P152" s="142">
        <f>O152*H152</f>
        <v>0</v>
      </c>
      <c r="Q152" s="142">
        <v>0.81491999999999998</v>
      </c>
      <c r="R152" s="142">
        <f>Q152*H152</f>
        <v>57.904140600000005</v>
      </c>
      <c r="S152" s="142">
        <v>0</v>
      </c>
      <c r="T152" s="143">
        <f>S152*H152</f>
        <v>0</v>
      </c>
      <c r="AR152" s="144" t="s">
        <v>129</v>
      </c>
      <c r="AT152" s="144" t="s">
        <v>125</v>
      </c>
      <c r="AU152" s="144" t="s">
        <v>83</v>
      </c>
      <c r="AY152" s="16" t="s">
        <v>123</v>
      </c>
      <c r="BE152" s="145">
        <f>IF(N152="základní",J152,0)</f>
        <v>0</v>
      </c>
      <c r="BF152" s="145">
        <f>IF(N152="snížená",J152,0)</f>
        <v>0</v>
      </c>
      <c r="BG152" s="145">
        <f>IF(N152="zákl. přenesená",J152,0)</f>
        <v>0</v>
      </c>
      <c r="BH152" s="145">
        <f>IF(N152="sníž. přenesená",J152,0)</f>
        <v>0</v>
      </c>
      <c r="BI152" s="145">
        <f>IF(N152="nulová",J152,0)</f>
        <v>0</v>
      </c>
      <c r="BJ152" s="16" t="s">
        <v>81</v>
      </c>
      <c r="BK152" s="145">
        <f>ROUND(I152*H152,2)</f>
        <v>0</v>
      </c>
      <c r="BL152" s="16" t="s">
        <v>129</v>
      </c>
      <c r="BM152" s="144" t="s">
        <v>355</v>
      </c>
    </row>
    <row r="153" spans="2:65" s="11" customFormat="1" ht="22.8" customHeight="1">
      <c r="B153" s="120"/>
      <c r="D153" s="121" t="s">
        <v>72</v>
      </c>
      <c r="E153" s="130" t="s">
        <v>182</v>
      </c>
      <c r="F153" s="130" t="s">
        <v>183</v>
      </c>
      <c r="I153" s="123"/>
      <c r="J153" s="131">
        <f>BK153</f>
        <v>0</v>
      </c>
      <c r="L153" s="120"/>
      <c r="M153" s="125"/>
      <c r="P153" s="126">
        <f>P154</f>
        <v>0</v>
      </c>
      <c r="R153" s="126">
        <f>R154</f>
        <v>0</v>
      </c>
      <c r="T153" s="127">
        <f>T154</f>
        <v>0</v>
      </c>
      <c r="AR153" s="121" t="s">
        <v>81</v>
      </c>
      <c r="AT153" s="128" t="s">
        <v>72</v>
      </c>
      <c r="AU153" s="128" t="s">
        <v>81</v>
      </c>
      <c r="AY153" s="121" t="s">
        <v>123</v>
      </c>
      <c r="BK153" s="129">
        <f>BK154</f>
        <v>0</v>
      </c>
    </row>
    <row r="154" spans="2:65" s="1" customFormat="1" ht="24.15" customHeight="1">
      <c r="B154" s="31"/>
      <c r="C154" s="132" t="s">
        <v>177</v>
      </c>
      <c r="D154" s="132" t="s">
        <v>125</v>
      </c>
      <c r="E154" s="133" t="s">
        <v>326</v>
      </c>
      <c r="F154" s="134" t="s">
        <v>327</v>
      </c>
      <c r="G154" s="135" t="s">
        <v>186</v>
      </c>
      <c r="H154" s="136">
        <v>122.63</v>
      </c>
      <c r="I154" s="137"/>
      <c r="J154" s="138">
        <f>ROUND(I154*H154,2)</f>
        <v>0</v>
      </c>
      <c r="K154" s="139"/>
      <c r="L154" s="31"/>
      <c r="M154" s="167" t="s">
        <v>1</v>
      </c>
      <c r="N154" s="168" t="s">
        <v>38</v>
      </c>
      <c r="O154" s="169"/>
      <c r="P154" s="170">
        <f>O154*H154</f>
        <v>0</v>
      </c>
      <c r="Q154" s="170">
        <v>0</v>
      </c>
      <c r="R154" s="170">
        <f>Q154*H154</f>
        <v>0</v>
      </c>
      <c r="S154" s="170">
        <v>0</v>
      </c>
      <c r="T154" s="171">
        <f>S154*H154</f>
        <v>0</v>
      </c>
      <c r="AR154" s="144" t="s">
        <v>129</v>
      </c>
      <c r="AT154" s="144" t="s">
        <v>125</v>
      </c>
      <c r="AU154" s="144" t="s">
        <v>83</v>
      </c>
      <c r="AY154" s="16" t="s">
        <v>123</v>
      </c>
      <c r="BE154" s="145">
        <f>IF(N154="základní",J154,0)</f>
        <v>0</v>
      </c>
      <c r="BF154" s="145">
        <f>IF(N154="snížená",J154,0)</f>
        <v>0</v>
      </c>
      <c r="BG154" s="145">
        <f>IF(N154="zákl. přenesená",J154,0)</f>
        <v>0</v>
      </c>
      <c r="BH154" s="145">
        <f>IF(N154="sníž. přenesená",J154,0)</f>
        <v>0</v>
      </c>
      <c r="BI154" s="145">
        <f>IF(N154="nulová",J154,0)</f>
        <v>0</v>
      </c>
      <c r="BJ154" s="16" t="s">
        <v>81</v>
      </c>
      <c r="BK154" s="145">
        <f>ROUND(I154*H154,2)</f>
        <v>0</v>
      </c>
      <c r="BL154" s="16" t="s">
        <v>129</v>
      </c>
      <c r="BM154" s="144" t="s">
        <v>356</v>
      </c>
    </row>
    <row r="155" spans="2:65" s="1" customFormat="1" ht="6.9" customHeight="1">
      <c r="B155" s="43"/>
      <c r="C155" s="44"/>
      <c r="D155" s="44"/>
      <c r="E155" s="44"/>
      <c r="F155" s="44"/>
      <c r="G155" s="44"/>
      <c r="H155" s="44"/>
      <c r="I155" s="44"/>
      <c r="J155" s="44"/>
      <c r="K155" s="44"/>
      <c r="L155" s="31"/>
    </row>
  </sheetData>
  <sheetProtection algorithmName="SHA-512" hashValue="ek+je3LSw6pMhsa3Wou2NSvj0BQc1wjrUF0uiziCuXqSTuC2R+TM5NCzyXMODTP6j6GUKll+V5xLfZgFEYA+CA==" saltValue="jhjP+Ufv4J7DdYg6WdAj/Sl+KSgvupg27FDZNMdtdX9GGWat1la3W1mq3p+eMxe1PY85sIzIku8QEjA1Tr7YcQ==" spinCount="100000" sheet="1" objects="1" scenarios="1" formatColumns="0" formatRows="0" autoFilter="0"/>
  <autoFilter ref="C120:K154" xr:uid="{00000000-0009-0000-0000-000004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26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AT2" s="16" t="s">
        <v>95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83</v>
      </c>
    </row>
    <row r="4" spans="2:46" ht="24.9" customHeight="1">
      <c r="B4" s="19"/>
      <c r="D4" s="20" t="s">
        <v>96</v>
      </c>
      <c r="L4" s="19"/>
      <c r="M4" s="87" t="s">
        <v>10</v>
      </c>
      <c r="AT4" s="16" t="s">
        <v>4</v>
      </c>
    </row>
    <row r="5" spans="2:46" ht="6.9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21" t="str">
        <f>'Rekapitulace stavby'!K6</f>
        <v>Obnova rybníku na parc. č. 1123/1 v k.ú. Řečice</v>
      </c>
      <c r="F7" s="222"/>
      <c r="G7" s="222"/>
      <c r="H7" s="222"/>
      <c r="L7" s="19"/>
    </row>
    <row r="8" spans="2:46" s="1" customFormat="1" ht="12" customHeight="1">
      <c r="B8" s="31"/>
      <c r="D8" s="26" t="s">
        <v>97</v>
      </c>
      <c r="L8" s="31"/>
    </row>
    <row r="9" spans="2:46" s="1" customFormat="1" ht="16.5" customHeight="1">
      <c r="B9" s="31"/>
      <c r="E9" s="183" t="s">
        <v>357</v>
      </c>
      <c r="F9" s="223"/>
      <c r="G9" s="223"/>
      <c r="H9" s="223"/>
      <c r="L9" s="31"/>
    </row>
    <row r="10" spans="2:46" s="1" customFormat="1" ht="10.199999999999999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25. 6. 2025</v>
      </c>
      <c r="L12" s="31"/>
    </row>
    <row r="13" spans="2:46" s="1" customFormat="1" ht="10.8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26" t="s">
        <v>26</v>
      </c>
      <c r="J15" s="24" t="str">
        <f>IF('Rekapitulace stavby'!AN11="","",'Rekapitulace stavby'!AN11)</f>
        <v/>
      </c>
      <c r="L15" s="31"/>
    </row>
    <row r="16" spans="2:46" s="1" customFormat="1" ht="6.9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24" t="str">
        <f>'Rekapitulace stavby'!E14</f>
        <v>Vyplň údaj</v>
      </c>
      <c r="F18" s="205"/>
      <c r="G18" s="205"/>
      <c r="H18" s="205"/>
      <c r="I18" s="26" t="s">
        <v>26</v>
      </c>
      <c r="J18" s="27" t="str">
        <f>'Rekapitulace stavby'!AN14</f>
        <v>Vyplň údaj</v>
      </c>
      <c r="L18" s="31"/>
    </row>
    <row r="19" spans="2:12" s="1" customFormat="1" ht="6.9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 xml:space="preserve"> </v>
      </c>
      <c r="I21" s="26" t="s">
        <v>26</v>
      </c>
      <c r="J21" s="24" t="str">
        <f>IF('Rekapitulace stavby'!AN17="","",'Rekapitulace stavby'!AN17)</f>
        <v/>
      </c>
      <c r="L21" s="31"/>
    </row>
    <row r="22" spans="2:12" s="1" customFormat="1" ht="6.9" customHeight="1">
      <c r="B22" s="31"/>
      <c r="L22" s="31"/>
    </row>
    <row r="23" spans="2:12" s="1" customFormat="1" ht="12" customHeight="1">
      <c r="B23" s="31"/>
      <c r="D23" s="26" t="s">
        <v>31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26</v>
      </c>
      <c r="J24" s="24" t="str">
        <f>IF('Rekapitulace stavby'!AN20="","",'Rekapitulace stavby'!AN20)</f>
        <v/>
      </c>
      <c r="L24" s="31"/>
    </row>
    <row r="25" spans="2:12" s="1" customFormat="1" ht="6.9" customHeight="1">
      <c r="B25" s="31"/>
      <c r="L25" s="31"/>
    </row>
    <row r="26" spans="2:12" s="1" customFormat="1" ht="12" customHeight="1">
      <c r="B26" s="31"/>
      <c r="D26" s="26" t="s">
        <v>32</v>
      </c>
      <c r="L26" s="31"/>
    </row>
    <row r="27" spans="2:12" s="7" customFormat="1" ht="16.5" customHeight="1">
      <c r="B27" s="88"/>
      <c r="E27" s="210" t="s">
        <v>1</v>
      </c>
      <c r="F27" s="210"/>
      <c r="G27" s="210"/>
      <c r="H27" s="210"/>
      <c r="L27" s="88"/>
    </row>
    <row r="28" spans="2:12" s="1" customFormat="1" ht="6.9" customHeight="1">
      <c r="B28" s="31"/>
      <c r="L28" s="31"/>
    </row>
    <row r="29" spans="2:12" s="1" customFormat="1" ht="6.9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33</v>
      </c>
      <c r="J30" s="65">
        <f>ROUND(J119, 2)</f>
        <v>0</v>
      </c>
      <c r="L30" s="31"/>
    </row>
    <row r="31" spans="2:12" s="1" customFormat="1" ht="6.9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" customHeight="1">
      <c r="B32" s="31"/>
      <c r="F32" s="34" t="s">
        <v>35</v>
      </c>
      <c r="I32" s="34" t="s">
        <v>34</v>
      </c>
      <c r="J32" s="34" t="s">
        <v>36</v>
      </c>
      <c r="L32" s="31"/>
    </row>
    <row r="33" spans="2:12" s="1" customFormat="1" ht="14.4" customHeight="1">
      <c r="B33" s="31"/>
      <c r="D33" s="54" t="s">
        <v>37</v>
      </c>
      <c r="E33" s="26" t="s">
        <v>38</v>
      </c>
      <c r="F33" s="90">
        <f>ROUND((SUM(BE119:BE125)),  2)</f>
        <v>0</v>
      </c>
      <c r="I33" s="91">
        <v>0.21</v>
      </c>
      <c r="J33" s="90">
        <f>ROUND(((SUM(BE119:BE125))*I33),  2)</f>
        <v>0</v>
      </c>
      <c r="L33" s="31"/>
    </row>
    <row r="34" spans="2:12" s="1" customFormat="1" ht="14.4" customHeight="1">
      <c r="B34" s="31"/>
      <c r="E34" s="26" t="s">
        <v>39</v>
      </c>
      <c r="F34" s="90">
        <f>ROUND((SUM(BF119:BF125)),  2)</f>
        <v>0</v>
      </c>
      <c r="I34" s="91">
        <v>0.12</v>
      </c>
      <c r="J34" s="90">
        <f>ROUND(((SUM(BF119:BF125))*I34),  2)</f>
        <v>0</v>
      </c>
      <c r="L34" s="31"/>
    </row>
    <row r="35" spans="2:12" s="1" customFormat="1" ht="14.4" hidden="1" customHeight="1">
      <c r="B35" s="31"/>
      <c r="E35" s="26" t="s">
        <v>40</v>
      </c>
      <c r="F35" s="90">
        <f>ROUND((SUM(BG119:BG125)),  2)</f>
        <v>0</v>
      </c>
      <c r="I35" s="91">
        <v>0.21</v>
      </c>
      <c r="J35" s="90">
        <f>0</f>
        <v>0</v>
      </c>
      <c r="L35" s="31"/>
    </row>
    <row r="36" spans="2:12" s="1" customFormat="1" ht="14.4" hidden="1" customHeight="1">
      <c r="B36" s="31"/>
      <c r="E36" s="26" t="s">
        <v>41</v>
      </c>
      <c r="F36" s="90">
        <f>ROUND((SUM(BH119:BH125)),  2)</f>
        <v>0</v>
      </c>
      <c r="I36" s="91">
        <v>0.12</v>
      </c>
      <c r="J36" s="90">
        <f>0</f>
        <v>0</v>
      </c>
      <c r="L36" s="31"/>
    </row>
    <row r="37" spans="2:12" s="1" customFormat="1" ht="14.4" hidden="1" customHeight="1">
      <c r="B37" s="31"/>
      <c r="E37" s="26" t="s">
        <v>42</v>
      </c>
      <c r="F37" s="90">
        <f>ROUND((SUM(BI119:BI125)),  2)</f>
        <v>0</v>
      </c>
      <c r="I37" s="91">
        <v>0</v>
      </c>
      <c r="J37" s="90">
        <f>0</f>
        <v>0</v>
      </c>
      <c r="L37" s="31"/>
    </row>
    <row r="38" spans="2:12" s="1" customFormat="1" ht="6.9" customHeight="1">
      <c r="B38" s="31"/>
      <c r="L38" s="31"/>
    </row>
    <row r="39" spans="2:12" s="1" customFormat="1" ht="25.35" customHeight="1">
      <c r="B39" s="31"/>
      <c r="C39" s="92"/>
      <c r="D39" s="93" t="s">
        <v>43</v>
      </c>
      <c r="E39" s="56"/>
      <c r="F39" s="56"/>
      <c r="G39" s="94" t="s">
        <v>44</v>
      </c>
      <c r="H39" s="95" t="s">
        <v>45</v>
      </c>
      <c r="I39" s="56"/>
      <c r="J39" s="96">
        <f>SUM(J30:J37)</f>
        <v>0</v>
      </c>
      <c r="K39" s="97"/>
      <c r="L39" s="31"/>
    </row>
    <row r="40" spans="2:12" s="1" customFormat="1" ht="14.4" customHeight="1">
      <c r="B40" s="31"/>
      <c r="L40" s="31"/>
    </row>
    <row r="41" spans="2:12" ht="14.4" customHeight="1">
      <c r="B41" s="19"/>
      <c r="L41" s="19"/>
    </row>
    <row r="42" spans="2:12" ht="14.4" customHeight="1">
      <c r="B42" s="19"/>
      <c r="L42" s="19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1"/>
    </row>
    <row r="51" spans="2:12" ht="10.199999999999999">
      <c r="B51" s="19"/>
      <c r="L51" s="19"/>
    </row>
    <row r="52" spans="2:12" ht="10.199999999999999">
      <c r="B52" s="19"/>
      <c r="L52" s="19"/>
    </row>
    <row r="53" spans="2:12" ht="10.199999999999999">
      <c r="B53" s="19"/>
      <c r="L53" s="19"/>
    </row>
    <row r="54" spans="2:12" ht="10.199999999999999">
      <c r="B54" s="19"/>
      <c r="L54" s="19"/>
    </row>
    <row r="55" spans="2:12" ht="10.199999999999999">
      <c r="B55" s="19"/>
      <c r="L55" s="19"/>
    </row>
    <row r="56" spans="2:12" ht="10.199999999999999">
      <c r="B56" s="19"/>
      <c r="L56" s="19"/>
    </row>
    <row r="57" spans="2:12" ht="10.199999999999999">
      <c r="B57" s="19"/>
      <c r="L57" s="19"/>
    </row>
    <row r="58" spans="2:12" ht="10.199999999999999">
      <c r="B58" s="19"/>
      <c r="L58" s="19"/>
    </row>
    <row r="59" spans="2:12" ht="10.199999999999999">
      <c r="B59" s="19"/>
      <c r="L59" s="19"/>
    </row>
    <row r="60" spans="2:12" ht="10.199999999999999">
      <c r="B60" s="19"/>
      <c r="L60" s="19"/>
    </row>
    <row r="61" spans="2:12" s="1" customFormat="1" ht="13.2">
      <c r="B61" s="31"/>
      <c r="D61" s="42" t="s">
        <v>48</v>
      </c>
      <c r="E61" s="33"/>
      <c r="F61" s="98" t="s">
        <v>49</v>
      </c>
      <c r="G61" s="42" t="s">
        <v>48</v>
      </c>
      <c r="H61" s="33"/>
      <c r="I61" s="33"/>
      <c r="J61" s="99" t="s">
        <v>49</v>
      </c>
      <c r="K61" s="33"/>
      <c r="L61" s="31"/>
    </row>
    <row r="62" spans="2:12" ht="10.199999999999999">
      <c r="B62" s="19"/>
      <c r="L62" s="19"/>
    </row>
    <row r="63" spans="2:12" ht="10.199999999999999">
      <c r="B63" s="19"/>
      <c r="L63" s="19"/>
    </row>
    <row r="64" spans="2:12" ht="10.199999999999999">
      <c r="B64" s="19"/>
      <c r="L64" s="19"/>
    </row>
    <row r="65" spans="2:12" s="1" customFormat="1" ht="13.2">
      <c r="B65" s="31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31"/>
    </row>
    <row r="66" spans="2:12" ht="10.199999999999999">
      <c r="B66" s="19"/>
      <c r="L66" s="19"/>
    </row>
    <row r="67" spans="2:12" ht="10.199999999999999">
      <c r="B67" s="19"/>
      <c r="L67" s="19"/>
    </row>
    <row r="68" spans="2:12" ht="10.199999999999999">
      <c r="B68" s="19"/>
      <c r="L68" s="19"/>
    </row>
    <row r="69" spans="2:12" ht="10.199999999999999">
      <c r="B69" s="19"/>
      <c r="L69" s="19"/>
    </row>
    <row r="70" spans="2:12" ht="10.199999999999999">
      <c r="B70" s="19"/>
      <c r="L70" s="19"/>
    </row>
    <row r="71" spans="2:12" ht="10.199999999999999">
      <c r="B71" s="19"/>
      <c r="L71" s="19"/>
    </row>
    <row r="72" spans="2:12" ht="10.199999999999999">
      <c r="B72" s="19"/>
      <c r="L72" s="19"/>
    </row>
    <row r="73" spans="2:12" ht="10.199999999999999">
      <c r="B73" s="19"/>
      <c r="L73" s="19"/>
    </row>
    <row r="74" spans="2:12" ht="10.199999999999999">
      <c r="B74" s="19"/>
      <c r="L74" s="19"/>
    </row>
    <row r="75" spans="2:12" ht="10.199999999999999">
      <c r="B75" s="19"/>
      <c r="L75" s="19"/>
    </row>
    <row r="76" spans="2:12" s="1" customFormat="1" ht="13.2">
      <c r="B76" s="31"/>
      <c r="D76" s="42" t="s">
        <v>48</v>
      </c>
      <c r="E76" s="33"/>
      <c r="F76" s="98" t="s">
        <v>49</v>
      </c>
      <c r="G76" s="42" t="s">
        <v>48</v>
      </c>
      <c r="H76" s="33"/>
      <c r="I76" s="33"/>
      <c r="J76" s="99" t="s">
        <v>49</v>
      </c>
      <c r="K76" s="33"/>
      <c r="L76" s="31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" customHeight="1">
      <c r="B82" s="31"/>
      <c r="C82" s="20" t="s">
        <v>99</v>
      </c>
      <c r="L82" s="31"/>
    </row>
    <row r="83" spans="2:47" s="1" customFormat="1" ht="6.9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21" t="str">
        <f>E7</f>
        <v>Obnova rybníku na parc. č. 1123/1 v k.ú. Řečice</v>
      </c>
      <c r="F85" s="222"/>
      <c r="G85" s="222"/>
      <c r="H85" s="222"/>
      <c r="L85" s="31"/>
    </row>
    <row r="86" spans="2:47" s="1" customFormat="1" ht="12" customHeight="1">
      <c r="B86" s="31"/>
      <c r="C86" s="26" t="s">
        <v>97</v>
      </c>
      <c r="L86" s="31"/>
    </row>
    <row r="87" spans="2:47" s="1" customFormat="1" ht="16.5" customHeight="1">
      <c r="B87" s="31"/>
      <c r="E87" s="183" t="str">
        <f>E9</f>
        <v>VN - Vedlejší náklady</v>
      </c>
      <c r="F87" s="223"/>
      <c r="G87" s="223"/>
      <c r="H87" s="223"/>
      <c r="L87" s="31"/>
    </row>
    <row r="88" spans="2:47" s="1" customFormat="1" ht="6.9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 t="str">
        <f>IF(J12="","",J12)</f>
        <v>25. 6. 2025</v>
      </c>
      <c r="L89" s="31"/>
    </row>
    <row r="90" spans="2:47" s="1" customFormat="1" ht="6.9" customHeight="1">
      <c r="B90" s="31"/>
      <c r="L90" s="31"/>
    </row>
    <row r="91" spans="2:47" s="1" customFormat="1" ht="15.15" customHeight="1">
      <c r="B91" s="31"/>
      <c r="C91" s="26" t="s">
        <v>24</v>
      </c>
      <c r="F91" s="24" t="str">
        <f>E15</f>
        <v xml:space="preserve"> </v>
      </c>
      <c r="I91" s="26" t="s">
        <v>29</v>
      </c>
      <c r="J91" s="29" t="str">
        <f>E21</f>
        <v xml:space="preserve"> </v>
      </c>
      <c r="L91" s="31"/>
    </row>
    <row r="92" spans="2:47" s="1" customFormat="1" ht="15.15" customHeight="1">
      <c r="B92" s="31"/>
      <c r="C92" s="26" t="s">
        <v>27</v>
      </c>
      <c r="F92" s="24" t="str">
        <f>IF(E18="","",E18)</f>
        <v>Vyplň údaj</v>
      </c>
      <c r="I92" s="26" t="s">
        <v>31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100</v>
      </c>
      <c r="D94" s="92"/>
      <c r="E94" s="92"/>
      <c r="F94" s="92"/>
      <c r="G94" s="92"/>
      <c r="H94" s="92"/>
      <c r="I94" s="92"/>
      <c r="J94" s="101" t="s">
        <v>101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8" customHeight="1">
      <c r="B96" s="31"/>
      <c r="C96" s="102" t="s">
        <v>102</v>
      </c>
      <c r="J96" s="65">
        <f>J119</f>
        <v>0</v>
      </c>
      <c r="L96" s="31"/>
      <c r="AU96" s="16" t="s">
        <v>103</v>
      </c>
    </row>
    <row r="97" spans="2:12" s="8" customFormat="1" ht="24.9" customHeight="1">
      <c r="B97" s="103"/>
      <c r="D97" s="104" t="s">
        <v>358</v>
      </c>
      <c r="E97" s="105"/>
      <c r="F97" s="105"/>
      <c r="G97" s="105"/>
      <c r="H97" s="105"/>
      <c r="I97" s="105"/>
      <c r="J97" s="106">
        <f>J120</f>
        <v>0</v>
      </c>
      <c r="L97" s="103"/>
    </row>
    <row r="98" spans="2:12" s="9" customFormat="1" ht="19.95" customHeight="1">
      <c r="B98" s="107"/>
      <c r="D98" s="108" t="s">
        <v>359</v>
      </c>
      <c r="E98" s="109"/>
      <c r="F98" s="109"/>
      <c r="G98" s="109"/>
      <c r="H98" s="109"/>
      <c r="I98" s="109"/>
      <c r="J98" s="110">
        <f>J121</f>
        <v>0</v>
      </c>
      <c r="L98" s="107"/>
    </row>
    <row r="99" spans="2:12" s="9" customFormat="1" ht="19.95" customHeight="1">
      <c r="B99" s="107"/>
      <c r="D99" s="108" t="s">
        <v>360</v>
      </c>
      <c r="E99" s="109"/>
      <c r="F99" s="109"/>
      <c r="G99" s="109"/>
      <c r="H99" s="109"/>
      <c r="I99" s="109"/>
      <c r="J99" s="110">
        <f>J124</f>
        <v>0</v>
      </c>
      <c r="L99" s="107"/>
    </row>
    <row r="100" spans="2:12" s="1" customFormat="1" ht="21.75" customHeight="1">
      <c r="B100" s="31"/>
      <c r="L100" s="31"/>
    </row>
    <row r="101" spans="2:12" s="1" customFormat="1" ht="6.9" customHeight="1">
      <c r="B101" s="43"/>
      <c r="C101" s="44"/>
      <c r="D101" s="44"/>
      <c r="E101" s="44"/>
      <c r="F101" s="44"/>
      <c r="G101" s="44"/>
      <c r="H101" s="44"/>
      <c r="I101" s="44"/>
      <c r="J101" s="44"/>
      <c r="K101" s="44"/>
      <c r="L101" s="31"/>
    </row>
    <row r="105" spans="2:12" s="1" customFormat="1" ht="6.9" customHeight="1">
      <c r="B105" s="45"/>
      <c r="C105" s="46"/>
      <c r="D105" s="46"/>
      <c r="E105" s="46"/>
      <c r="F105" s="46"/>
      <c r="G105" s="46"/>
      <c r="H105" s="46"/>
      <c r="I105" s="46"/>
      <c r="J105" s="46"/>
      <c r="K105" s="46"/>
      <c r="L105" s="31"/>
    </row>
    <row r="106" spans="2:12" s="1" customFormat="1" ht="24.9" customHeight="1">
      <c r="B106" s="31"/>
      <c r="C106" s="20" t="s">
        <v>108</v>
      </c>
      <c r="L106" s="31"/>
    </row>
    <row r="107" spans="2:12" s="1" customFormat="1" ht="6.9" customHeight="1">
      <c r="B107" s="31"/>
      <c r="L107" s="31"/>
    </row>
    <row r="108" spans="2:12" s="1" customFormat="1" ht="12" customHeight="1">
      <c r="B108" s="31"/>
      <c r="C108" s="26" t="s">
        <v>16</v>
      </c>
      <c r="L108" s="31"/>
    </row>
    <row r="109" spans="2:12" s="1" customFormat="1" ht="16.5" customHeight="1">
      <c r="B109" s="31"/>
      <c r="E109" s="221" t="str">
        <f>E7</f>
        <v>Obnova rybníku na parc. č. 1123/1 v k.ú. Řečice</v>
      </c>
      <c r="F109" s="222"/>
      <c r="G109" s="222"/>
      <c r="H109" s="222"/>
      <c r="L109" s="31"/>
    </row>
    <row r="110" spans="2:12" s="1" customFormat="1" ht="12" customHeight="1">
      <c r="B110" s="31"/>
      <c r="C110" s="26" t="s">
        <v>97</v>
      </c>
      <c r="L110" s="31"/>
    </row>
    <row r="111" spans="2:12" s="1" customFormat="1" ht="16.5" customHeight="1">
      <c r="B111" s="31"/>
      <c r="E111" s="183" t="str">
        <f>E9</f>
        <v>VN - Vedlejší náklady</v>
      </c>
      <c r="F111" s="223"/>
      <c r="G111" s="223"/>
      <c r="H111" s="223"/>
      <c r="L111" s="31"/>
    </row>
    <row r="112" spans="2:12" s="1" customFormat="1" ht="6.9" customHeight="1">
      <c r="B112" s="31"/>
      <c r="L112" s="31"/>
    </row>
    <row r="113" spans="2:65" s="1" customFormat="1" ht="12" customHeight="1">
      <c r="B113" s="31"/>
      <c r="C113" s="26" t="s">
        <v>20</v>
      </c>
      <c r="F113" s="24" t="str">
        <f>F12</f>
        <v xml:space="preserve"> </v>
      </c>
      <c r="I113" s="26" t="s">
        <v>22</v>
      </c>
      <c r="J113" s="51" t="str">
        <f>IF(J12="","",J12)</f>
        <v>25. 6. 2025</v>
      </c>
      <c r="L113" s="31"/>
    </row>
    <row r="114" spans="2:65" s="1" customFormat="1" ht="6.9" customHeight="1">
      <c r="B114" s="31"/>
      <c r="L114" s="31"/>
    </row>
    <row r="115" spans="2:65" s="1" customFormat="1" ht="15.15" customHeight="1">
      <c r="B115" s="31"/>
      <c r="C115" s="26" t="s">
        <v>24</v>
      </c>
      <c r="F115" s="24" t="str">
        <f>E15</f>
        <v xml:space="preserve"> </v>
      </c>
      <c r="I115" s="26" t="s">
        <v>29</v>
      </c>
      <c r="J115" s="29" t="str">
        <f>E21</f>
        <v xml:space="preserve"> </v>
      </c>
      <c r="L115" s="31"/>
    </row>
    <row r="116" spans="2:65" s="1" customFormat="1" ht="15.15" customHeight="1">
      <c r="B116" s="31"/>
      <c r="C116" s="26" t="s">
        <v>27</v>
      </c>
      <c r="F116" s="24" t="str">
        <f>IF(E18="","",E18)</f>
        <v>Vyplň údaj</v>
      </c>
      <c r="I116" s="26" t="s">
        <v>31</v>
      </c>
      <c r="J116" s="29" t="str">
        <f>E24</f>
        <v xml:space="preserve"> </v>
      </c>
      <c r="L116" s="31"/>
    </row>
    <row r="117" spans="2:65" s="1" customFormat="1" ht="10.35" customHeight="1">
      <c r="B117" s="31"/>
      <c r="L117" s="31"/>
    </row>
    <row r="118" spans="2:65" s="10" customFormat="1" ht="29.25" customHeight="1">
      <c r="B118" s="111"/>
      <c r="C118" s="112" t="s">
        <v>109</v>
      </c>
      <c r="D118" s="113" t="s">
        <v>58</v>
      </c>
      <c r="E118" s="113" t="s">
        <v>54</v>
      </c>
      <c r="F118" s="113" t="s">
        <v>55</v>
      </c>
      <c r="G118" s="113" t="s">
        <v>110</v>
      </c>
      <c r="H118" s="113" t="s">
        <v>111</v>
      </c>
      <c r="I118" s="113" t="s">
        <v>112</v>
      </c>
      <c r="J118" s="114" t="s">
        <v>101</v>
      </c>
      <c r="K118" s="115" t="s">
        <v>113</v>
      </c>
      <c r="L118" s="111"/>
      <c r="M118" s="58" t="s">
        <v>1</v>
      </c>
      <c r="N118" s="59" t="s">
        <v>37</v>
      </c>
      <c r="O118" s="59" t="s">
        <v>114</v>
      </c>
      <c r="P118" s="59" t="s">
        <v>115</v>
      </c>
      <c r="Q118" s="59" t="s">
        <v>116</v>
      </c>
      <c r="R118" s="59" t="s">
        <v>117</v>
      </c>
      <c r="S118" s="59" t="s">
        <v>118</v>
      </c>
      <c r="T118" s="60" t="s">
        <v>119</v>
      </c>
    </row>
    <row r="119" spans="2:65" s="1" customFormat="1" ht="22.8" customHeight="1">
      <c r="B119" s="31"/>
      <c r="C119" s="63" t="s">
        <v>120</v>
      </c>
      <c r="J119" s="116">
        <f>BK119</f>
        <v>0</v>
      </c>
      <c r="L119" s="31"/>
      <c r="M119" s="61"/>
      <c r="N119" s="52"/>
      <c r="O119" s="52"/>
      <c r="P119" s="117">
        <f>P120</f>
        <v>0</v>
      </c>
      <c r="Q119" s="52"/>
      <c r="R119" s="117">
        <f>R120</f>
        <v>0</v>
      </c>
      <c r="S119" s="52"/>
      <c r="T119" s="118">
        <f>T120</f>
        <v>0</v>
      </c>
      <c r="AT119" s="16" t="s">
        <v>72</v>
      </c>
      <c r="AU119" s="16" t="s">
        <v>103</v>
      </c>
      <c r="BK119" s="119">
        <f>BK120</f>
        <v>0</v>
      </c>
    </row>
    <row r="120" spans="2:65" s="11" customFormat="1" ht="25.95" customHeight="1">
      <c r="B120" s="120"/>
      <c r="D120" s="121" t="s">
        <v>72</v>
      </c>
      <c r="E120" s="122" t="s">
        <v>361</v>
      </c>
      <c r="F120" s="122" t="s">
        <v>362</v>
      </c>
      <c r="I120" s="123"/>
      <c r="J120" s="124">
        <f>BK120</f>
        <v>0</v>
      </c>
      <c r="L120" s="120"/>
      <c r="M120" s="125"/>
      <c r="P120" s="126">
        <f>P121+P124</f>
        <v>0</v>
      </c>
      <c r="R120" s="126">
        <f>R121+R124</f>
        <v>0</v>
      </c>
      <c r="T120" s="127">
        <f>T121+T124</f>
        <v>0</v>
      </c>
      <c r="AR120" s="121" t="s">
        <v>146</v>
      </c>
      <c r="AT120" s="128" t="s">
        <v>72</v>
      </c>
      <c r="AU120" s="128" t="s">
        <v>73</v>
      </c>
      <c r="AY120" s="121" t="s">
        <v>123</v>
      </c>
      <c r="BK120" s="129">
        <f>BK121+BK124</f>
        <v>0</v>
      </c>
    </row>
    <row r="121" spans="2:65" s="11" customFormat="1" ht="22.8" customHeight="1">
      <c r="B121" s="120"/>
      <c r="D121" s="121" t="s">
        <v>72</v>
      </c>
      <c r="E121" s="130" t="s">
        <v>363</v>
      </c>
      <c r="F121" s="130" t="s">
        <v>364</v>
      </c>
      <c r="I121" s="123"/>
      <c r="J121" s="131">
        <f>BK121</f>
        <v>0</v>
      </c>
      <c r="L121" s="120"/>
      <c r="M121" s="125"/>
      <c r="P121" s="126">
        <f>SUM(P122:P123)</f>
        <v>0</v>
      </c>
      <c r="R121" s="126">
        <f>SUM(R122:R123)</f>
        <v>0</v>
      </c>
      <c r="T121" s="127">
        <f>SUM(T122:T123)</f>
        <v>0</v>
      </c>
      <c r="AR121" s="121" t="s">
        <v>146</v>
      </c>
      <c r="AT121" s="128" t="s">
        <v>72</v>
      </c>
      <c r="AU121" s="128" t="s">
        <v>81</v>
      </c>
      <c r="AY121" s="121" t="s">
        <v>123</v>
      </c>
      <c r="BK121" s="129">
        <f>SUM(BK122:BK123)</f>
        <v>0</v>
      </c>
    </row>
    <row r="122" spans="2:65" s="1" customFormat="1" ht="16.5" customHeight="1">
      <c r="B122" s="31"/>
      <c r="C122" s="132" t="s">
        <v>83</v>
      </c>
      <c r="D122" s="132" t="s">
        <v>125</v>
      </c>
      <c r="E122" s="133" t="s">
        <v>365</v>
      </c>
      <c r="F122" s="134" t="s">
        <v>366</v>
      </c>
      <c r="G122" s="135" t="s">
        <v>367</v>
      </c>
      <c r="H122" s="136">
        <v>1</v>
      </c>
      <c r="I122" s="137"/>
      <c r="J122" s="138">
        <f>ROUND(I122*H122,2)</f>
        <v>0</v>
      </c>
      <c r="K122" s="139"/>
      <c r="L122" s="31"/>
      <c r="M122" s="140" t="s">
        <v>1</v>
      </c>
      <c r="N122" s="141" t="s">
        <v>38</v>
      </c>
      <c r="P122" s="142">
        <f>O122*H122</f>
        <v>0</v>
      </c>
      <c r="Q122" s="142">
        <v>0</v>
      </c>
      <c r="R122" s="142">
        <f>Q122*H122</f>
        <v>0</v>
      </c>
      <c r="S122" s="142">
        <v>0</v>
      </c>
      <c r="T122" s="143">
        <f>S122*H122</f>
        <v>0</v>
      </c>
      <c r="AR122" s="144" t="s">
        <v>368</v>
      </c>
      <c r="AT122" s="144" t="s">
        <v>125</v>
      </c>
      <c r="AU122" s="144" t="s">
        <v>83</v>
      </c>
      <c r="AY122" s="16" t="s">
        <v>123</v>
      </c>
      <c r="BE122" s="145">
        <f>IF(N122="základní",J122,0)</f>
        <v>0</v>
      </c>
      <c r="BF122" s="145">
        <f>IF(N122="snížená",J122,0)</f>
        <v>0</v>
      </c>
      <c r="BG122" s="145">
        <f>IF(N122="zákl. přenesená",J122,0)</f>
        <v>0</v>
      </c>
      <c r="BH122" s="145">
        <f>IF(N122="sníž. přenesená",J122,0)</f>
        <v>0</v>
      </c>
      <c r="BI122" s="145">
        <f>IF(N122="nulová",J122,0)</f>
        <v>0</v>
      </c>
      <c r="BJ122" s="16" t="s">
        <v>81</v>
      </c>
      <c r="BK122" s="145">
        <f>ROUND(I122*H122,2)</f>
        <v>0</v>
      </c>
      <c r="BL122" s="16" t="s">
        <v>368</v>
      </c>
      <c r="BM122" s="144" t="s">
        <v>369</v>
      </c>
    </row>
    <row r="123" spans="2:65" s="1" customFormat="1" ht="16.5" customHeight="1">
      <c r="B123" s="31"/>
      <c r="C123" s="132" t="s">
        <v>134</v>
      </c>
      <c r="D123" s="132" t="s">
        <v>125</v>
      </c>
      <c r="E123" s="133" t="s">
        <v>370</v>
      </c>
      <c r="F123" s="134" t="s">
        <v>371</v>
      </c>
      <c r="G123" s="135" t="s">
        <v>367</v>
      </c>
      <c r="H123" s="136">
        <v>1</v>
      </c>
      <c r="I123" s="137"/>
      <c r="J123" s="138">
        <f>ROUND(I123*H123,2)</f>
        <v>0</v>
      </c>
      <c r="K123" s="139"/>
      <c r="L123" s="31"/>
      <c r="M123" s="140" t="s">
        <v>1</v>
      </c>
      <c r="N123" s="141" t="s">
        <v>38</v>
      </c>
      <c r="P123" s="142">
        <f>O123*H123</f>
        <v>0</v>
      </c>
      <c r="Q123" s="142">
        <v>0</v>
      </c>
      <c r="R123" s="142">
        <f>Q123*H123</f>
        <v>0</v>
      </c>
      <c r="S123" s="142">
        <v>0</v>
      </c>
      <c r="T123" s="143">
        <f>S123*H123</f>
        <v>0</v>
      </c>
      <c r="AR123" s="144" t="s">
        <v>368</v>
      </c>
      <c r="AT123" s="144" t="s">
        <v>125</v>
      </c>
      <c r="AU123" s="144" t="s">
        <v>83</v>
      </c>
      <c r="AY123" s="16" t="s">
        <v>123</v>
      </c>
      <c r="BE123" s="145">
        <f>IF(N123="základní",J123,0)</f>
        <v>0</v>
      </c>
      <c r="BF123" s="145">
        <f>IF(N123="snížená",J123,0)</f>
        <v>0</v>
      </c>
      <c r="BG123" s="145">
        <f>IF(N123="zákl. přenesená",J123,0)</f>
        <v>0</v>
      </c>
      <c r="BH123" s="145">
        <f>IF(N123="sníž. přenesená",J123,0)</f>
        <v>0</v>
      </c>
      <c r="BI123" s="145">
        <f>IF(N123="nulová",J123,0)</f>
        <v>0</v>
      </c>
      <c r="BJ123" s="16" t="s">
        <v>81</v>
      </c>
      <c r="BK123" s="145">
        <f>ROUND(I123*H123,2)</f>
        <v>0</v>
      </c>
      <c r="BL123" s="16" t="s">
        <v>368</v>
      </c>
      <c r="BM123" s="144" t="s">
        <v>372</v>
      </c>
    </row>
    <row r="124" spans="2:65" s="11" customFormat="1" ht="22.8" customHeight="1">
      <c r="B124" s="120"/>
      <c r="D124" s="121" t="s">
        <v>72</v>
      </c>
      <c r="E124" s="130" t="s">
        <v>373</v>
      </c>
      <c r="F124" s="130" t="s">
        <v>374</v>
      </c>
      <c r="I124" s="123"/>
      <c r="J124" s="131">
        <f>BK124</f>
        <v>0</v>
      </c>
      <c r="L124" s="120"/>
      <c r="M124" s="125"/>
      <c r="P124" s="126">
        <f>P125</f>
        <v>0</v>
      </c>
      <c r="R124" s="126">
        <f>R125</f>
        <v>0</v>
      </c>
      <c r="T124" s="127">
        <f>T125</f>
        <v>0</v>
      </c>
      <c r="AR124" s="121" t="s">
        <v>146</v>
      </c>
      <c r="AT124" s="128" t="s">
        <v>72</v>
      </c>
      <c r="AU124" s="128" t="s">
        <v>81</v>
      </c>
      <c r="AY124" s="121" t="s">
        <v>123</v>
      </c>
      <c r="BK124" s="129">
        <f>BK125</f>
        <v>0</v>
      </c>
    </row>
    <row r="125" spans="2:65" s="1" customFormat="1" ht="16.5" customHeight="1">
      <c r="B125" s="31"/>
      <c r="C125" s="132" t="s">
        <v>81</v>
      </c>
      <c r="D125" s="132" t="s">
        <v>125</v>
      </c>
      <c r="E125" s="133" t="s">
        <v>375</v>
      </c>
      <c r="F125" s="134" t="s">
        <v>374</v>
      </c>
      <c r="G125" s="135" t="s">
        <v>367</v>
      </c>
      <c r="H125" s="136">
        <v>1</v>
      </c>
      <c r="I125" s="137"/>
      <c r="J125" s="138">
        <f>ROUND(I125*H125,2)</f>
        <v>0</v>
      </c>
      <c r="K125" s="139"/>
      <c r="L125" s="31"/>
      <c r="M125" s="167" t="s">
        <v>1</v>
      </c>
      <c r="N125" s="168" t="s">
        <v>38</v>
      </c>
      <c r="O125" s="169"/>
      <c r="P125" s="170">
        <f>O125*H125</f>
        <v>0</v>
      </c>
      <c r="Q125" s="170">
        <v>0</v>
      </c>
      <c r="R125" s="170">
        <f>Q125*H125</f>
        <v>0</v>
      </c>
      <c r="S125" s="170">
        <v>0</v>
      </c>
      <c r="T125" s="171">
        <f>S125*H125</f>
        <v>0</v>
      </c>
      <c r="AR125" s="144" t="s">
        <v>368</v>
      </c>
      <c r="AT125" s="144" t="s">
        <v>125</v>
      </c>
      <c r="AU125" s="144" t="s">
        <v>83</v>
      </c>
      <c r="AY125" s="16" t="s">
        <v>123</v>
      </c>
      <c r="BE125" s="145">
        <f>IF(N125="základní",J125,0)</f>
        <v>0</v>
      </c>
      <c r="BF125" s="145">
        <f>IF(N125="snížená",J125,0)</f>
        <v>0</v>
      </c>
      <c r="BG125" s="145">
        <f>IF(N125="zákl. přenesená",J125,0)</f>
        <v>0</v>
      </c>
      <c r="BH125" s="145">
        <f>IF(N125="sníž. přenesená",J125,0)</f>
        <v>0</v>
      </c>
      <c r="BI125" s="145">
        <f>IF(N125="nulová",J125,0)</f>
        <v>0</v>
      </c>
      <c r="BJ125" s="16" t="s">
        <v>81</v>
      </c>
      <c r="BK125" s="145">
        <f>ROUND(I125*H125,2)</f>
        <v>0</v>
      </c>
      <c r="BL125" s="16" t="s">
        <v>368</v>
      </c>
      <c r="BM125" s="144" t="s">
        <v>376</v>
      </c>
    </row>
    <row r="126" spans="2:65" s="1" customFormat="1" ht="6.9" customHeight="1">
      <c r="B126" s="43"/>
      <c r="C126" s="44"/>
      <c r="D126" s="44"/>
      <c r="E126" s="44"/>
      <c r="F126" s="44"/>
      <c r="G126" s="44"/>
      <c r="H126" s="44"/>
      <c r="I126" s="44"/>
      <c r="J126" s="44"/>
      <c r="K126" s="44"/>
      <c r="L126" s="31"/>
    </row>
  </sheetData>
  <sheetProtection algorithmName="SHA-512" hashValue="QoxzaF2U8jRd4oSqjPgtr4pz/r0zIlEPj+RdcYEv/6cydvE9J2aHjC0IL3R0JqC3sHkzz2OUMwcxr8/PKHsylQ==" saltValue="vTeyrFR3cBvBFgcurPxwDGcfAjb0PBwHjLA8xUA+K9h+Hpiry60cj7O2WAeowR/Oz1/KqHSrP+Nm5dMfrKs4CQ==" spinCount="100000" sheet="1" objects="1" scenarios="1" formatColumns="0" formatRows="0" autoFilter="0"/>
  <autoFilter ref="C118:K125" xr:uid="{00000000-0009-0000-0000-000005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20F04A6B7C41741997D1116E3B3B55F" ma:contentTypeVersion="19" ma:contentTypeDescription="Vytvoří nový dokument" ma:contentTypeScope="" ma:versionID="5a025c5049adbe89f743e5027c786365">
  <xsd:schema xmlns:xsd="http://www.w3.org/2001/XMLSchema" xmlns:xs="http://www.w3.org/2001/XMLSchema" xmlns:p="http://schemas.microsoft.com/office/2006/metadata/properties" xmlns:ns2="80ddf360-3a75-4854-9631-9978f649aa7d" xmlns:ns3="5303da8a-7264-4ae4-8bc4-9af41081c5d5" targetNamespace="http://schemas.microsoft.com/office/2006/metadata/properties" ma:root="true" ma:fieldsID="8a820458a7be2bca0155fa5c5c30b936" ns2:_="" ns3:_="">
    <xsd:import namespace="80ddf360-3a75-4854-9631-9978f649aa7d"/>
    <xsd:import namespace="5303da8a-7264-4ae4-8bc4-9af41081c5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_Flow_SignoffStatu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ddf360-3a75-4854-9631-9978f649aa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Stav odsouhlasení" ma:internalName="Stav_x0020_odsouhlasen_x00ed_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Značky obrázků" ma:readOnly="false" ma:fieldId="{5cf76f15-5ced-4ddc-b409-7134ff3c332f}" ma:taxonomyMulti="true" ma:sspId="44d7a296-6311-48b6-b79a-b18a11767d5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03da8a-7264-4ae4-8bc4-9af41081c5d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dílené s podrobnostmi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f96f72cf-3b4c-4b2f-a9e8-f7218f196fc7}" ma:internalName="TaxCatchAll" ma:showField="CatchAllData" ma:web="5303da8a-7264-4ae4-8bc4-9af41081c5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03da8a-7264-4ae4-8bc4-9af41081c5d5" xsi:nil="true"/>
    <lcf76f155ced4ddcb4097134ff3c332f xmlns="80ddf360-3a75-4854-9631-9978f649aa7d">
      <Terms xmlns="http://schemas.microsoft.com/office/infopath/2007/PartnerControls"/>
    </lcf76f155ced4ddcb4097134ff3c332f>
    <_Flow_SignoffStatus xmlns="80ddf360-3a75-4854-9631-9978f649aa7d" xsi:nil="true"/>
  </documentManagement>
</p:properties>
</file>

<file path=customXml/itemProps1.xml><?xml version="1.0" encoding="utf-8"?>
<ds:datastoreItem xmlns:ds="http://schemas.openxmlformats.org/officeDocument/2006/customXml" ds:itemID="{35E0208B-E0E0-4EE9-978B-88BDC0A0C891}"/>
</file>

<file path=customXml/itemProps2.xml><?xml version="1.0" encoding="utf-8"?>
<ds:datastoreItem xmlns:ds="http://schemas.openxmlformats.org/officeDocument/2006/customXml" ds:itemID="{D8FC19E5-9DAE-44DA-9565-4F2AA5192ABC}"/>
</file>

<file path=customXml/itemProps3.xml><?xml version="1.0" encoding="utf-8"?>
<ds:datastoreItem xmlns:ds="http://schemas.openxmlformats.org/officeDocument/2006/customXml" ds:itemID="{C4E30B47-A0EC-4652-9432-C722B87520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12</vt:i4>
      </vt:variant>
    </vt:vector>
  </HeadingPairs>
  <TitlesOfParts>
    <vt:vector size="18" baseType="lpstr">
      <vt:lpstr>Rekapitulace stavby</vt:lpstr>
      <vt:lpstr>01 - Úpravy v zátopě</vt:lpstr>
      <vt:lpstr>02 - Zemní hráz</vt:lpstr>
      <vt:lpstr>03 - Výpustné zařízení</vt:lpstr>
      <vt:lpstr>04 - Bezpečnostní přeliv</vt:lpstr>
      <vt:lpstr>VN - Vedlejší náklady</vt:lpstr>
      <vt:lpstr>'01 - Úpravy v zátopě'!Názvy_tisku</vt:lpstr>
      <vt:lpstr>'02 - Zemní hráz'!Názvy_tisku</vt:lpstr>
      <vt:lpstr>'03 - Výpustné zařízení'!Názvy_tisku</vt:lpstr>
      <vt:lpstr>'04 - Bezpečnostní přeliv'!Názvy_tisku</vt:lpstr>
      <vt:lpstr>'Rekapitulace stavby'!Názvy_tisku</vt:lpstr>
      <vt:lpstr>'VN - Vedlejší náklady'!Názvy_tisku</vt:lpstr>
      <vt:lpstr>'01 - Úpravy v zátopě'!Oblast_tisku</vt:lpstr>
      <vt:lpstr>'02 - Zemní hráz'!Oblast_tisku</vt:lpstr>
      <vt:lpstr>'03 - Výpustné zařízení'!Oblast_tisku</vt:lpstr>
      <vt:lpstr>'04 - Bezpečnostní přeliv'!Oblast_tisku</vt:lpstr>
      <vt:lpstr>'Rekapitulace stavby'!Oblast_tisku</vt:lpstr>
      <vt:lpstr>'VN - Vedlejší náklady'!Oblast_tisku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MARTINIMNEK82CA\martin</dc:creator>
  <cp:lastModifiedBy>Eduard Materna</cp:lastModifiedBy>
  <dcterms:created xsi:type="dcterms:W3CDTF">2025-06-26T13:53:42Z</dcterms:created>
  <dcterms:modified xsi:type="dcterms:W3CDTF">2025-06-30T06:25:21Z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0x010100A20F04A6B7C41741997D1116E3B3B55F</vt:lpwstr>
  </property>
</Properties>
</file>