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G:\Můj disk\Práce\Dačice\Knihovna MM_vybavení\VZ\04 Vysvětlení, doplnění, změny ZD\č. 1\"/>
    </mc:Choice>
  </mc:AlternateContent>
  <bookViews>
    <workbookView xWindow="-28920" yWindow="-120" windowWidth="29040" windowHeight="15840" activeTab="2"/>
  </bookViews>
  <sheets>
    <sheet name="Rekapitulace" sheetId="1" r:id="rId1"/>
    <sheet name="01 - Vybavení_projekt _2245" sheetId="2" r:id="rId2"/>
    <sheet name="02 - Vybavení_projekt _4551" sheetId="3" r:id="rId3"/>
  </sheets>
  <definedNames>
    <definedName name="_xlnm._FilterDatabase" localSheetId="1" hidden="1">'01 - Vybavení_projekt _2245'!$C$122:$K$305</definedName>
    <definedName name="_xlnm._FilterDatabase" localSheetId="2" hidden="1">'02 - Vybavení_projekt _4551'!$C$121:$K$205</definedName>
    <definedName name="_xlnm.Print_Titles" localSheetId="1">'01 - Vybavení_projekt _2245'!$122:$122</definedName>
    <definedName name="_xlnm.Print_Titles" localSheetId="2">'02 - Vybavení_projekt _4551'!$121:$121</definedName>
    <definedName name="_xlnm.Print_Titles" localSheetId="0">Rekapitulace!$92:$92</definedName>
    <definedName name="_xlnm.Print_Area" localSheetId="1">'01 - Vybavení_projekt _2245'!$C$4:$J$76,'01 - Vybavení_projekt _2245'!$C$82:$J$102,'01 - Vybavení_projekt _2245'!$C$108:$K$305</definedName>
    <definedName name="_xlnm.Print_Area" localSheetId="2">'02 - Vybavení_projekt _4551'!$C$4:$J$76,'02 - Vybavení_projekt _4551'!$C$82:$J$101,'02 - Vybavení_projekt _4551'!$C$107:$K$205</definedName>
    <definedName name="_xlnm.Print_Area" localSheetId="0">Rekapitulace!$D$4:$AO$76,Rekapitulace!$C$82:$AQ$99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9" i="2" l="1"/>
  <c r="J39" i="3" l="1"/>
  <c r="J38" i="3"/>
  <c r="AY98" i="1" s="1"/>
  <c r="J37" i="3"/>
  <c r="AX98" i="1" s="1"/>
  <c r="BI203" i="3"/>
  <c r="BH203" i="3"/>
  <c r="BG203" i="3"/>
  <c r="BF203" i="3"/>
  <c r="T203" i="3"/>
  <c r="R203" i="3"/>
  <c r="P203" i="3"/>
  <c r="BI200" i="3"/>
  <c r="BH200" i="3"/>
  <c r="BG200" i="3"/>
  <c r="BF200" i="3"/>
  <c r="T200" i="3"/>
  <c r="R200" i="3"/>
  <c r="P200" i="3"/>
  <c r="BI198" i="3"/>
  <c r="BH198" i="3"/>
  <c r="BG198" i="3"/>
  <c r="BF198" i="3"/>
  <c r="T198" i="3"/>
  <c r="R198" i="3"/>
  <c r="P198" i="3"/>
  <c r="BI197" i="3"/>
  <c r="BH197" i="3"/>
  <c r="BG197" i="3"/>
  <c r="BF197" i="3"/>
  <c r="T197" i="3"/>
  <c r="R197" i="3"/>
  <c r="P197" i="3"/>
  <c r="BI194" i="3"/>
  <c r="BH194" i="3"/>
  <c r="BG194" i="3"/>
  <c r="BF194" i="3"/>
  <c r="T194" i="3"/>
  <c r="R194" i="3"/>
  <c r="P194" i="3"/>
  <c r="BI192" i="3"/>
  <c r="BH192" i="3"/>
  <c r="BG192" i="3"/>
  <c r="BF192" i="3"/>
  <c r="T192" i="3"/>
  <c r="R192" i="3"/>
  <c r="P192" i="3"/>
  <c r="BI189" i="3"/>
  <c r="BH189" i="3"/>
  <c r="BG189" i="3"/>
  <c r="BF189" i="3"/>
  <c r="T189" i="3"/>
  <c r="R189" i="3"/>
  <c r="P189" i="3"/>
  <c r="BI187" i="3"/>
  <c r="BH187" i="3"/>
  <c r="BG187" i="3"/>
  <c r="BF187" i="3"/>
  <c r="T187" i="3"/>
  <c r="R187" i="3"/>
  <c r="P187" i="3"/>
  <c r="BI185" i="3"/>
  <c r="BH185" i="3"/>
  <c r="BG185" i="3"/>
  <c r="BF185" i="3"/>
  <c r="T185" i="3"/>
  <c r="R185" i="3"/>
  <c r="P185" i="3"/>
  <c r="BI183" i="3"/>
  <c r="BH183" i="3"/>
  <c r="BG183" i="3"/>
  <c r="BF183" i="3"/>
  <c r="T183" i="3"/>
  <c r="R183" i="3"/>
  <c r="P183" i="3"/>
  <c r="BI181" i="3"/>
  <c r="BH181" i="3"/>
  <c r="BG181" i="3"/>
  <c r="BF181" i="3"/>
  <c r="T181" i="3"/>
  <c r="R181" i="3"/>
  <c r="P181" i="3"/>
  <c r="BI179" i="3"/>
  <c r="BH179" i="3"/>
  <c r="BG179" i="3"/>
  <c r="BF179" i="3"/>
  <c r="T179" i="3"/>
  <c r="R179" i="3"/>
  <c r="P179" i="3"/>
  <c r="BI177" i="3"/>
  <c r="BH177" i="3"/>
  <c r="BG177" i="3"/>
  <c r="BF177" i="3"/>
  <c r="T177" i="3"/>
  <c r="R177" i="3"/>
  <c r="P177" i="3"/>
  <c r="BI175" i="3"/>
  <c r="BH175" i="3"/>
  <c r="BG175" i="3"/>
  <c r="BF175" i="3"/>
  <c r="T175" i="3"/>
  <c r="R175" i="3"/>
  <c r="P175" i="3"/>
  <c r="BI173" i="3"/>
  <c r="BH173" i="3"/>
  <c r="BG173" i="3"/>
  <c r="BF173" i="3"/>
  <c r="T173" i="3"/>
  <c r="R173" i="3"/>
  <c r="P173" i="3"/>
  <c r="BI170" i="3"/>
  <c r="BH170" i="3"/>
  <c r="BG170" i="3"/>
  <c r="BF170" i="3"/>
  <c r="T170" i="3"/>
  <c r="R170" i="3"/>
  <c r="P170" i="3"/>
  <c r="BI168" i="3"/>
  <c r="BH168" i="3"/>
  <c r="BG168" i="3"/>
  <c r="BF168" i="3"/>
  <c r="T168" i="3"/>
  <c r="R168" i="3"/>
  <c r="P168" i="3"/>
  <c r="BI166" i="3"/>
  <c r="BH166" i="3"/>
  <c r="BG166" i="3"/>
  <c r="BF166" i="3"/>
  <c r="T166" i="3"/>
  <c r="R166" i="3"/>
  <c r="P166" i="3"/>
  <c r="BI163" i="3"/>
  <c r="BH163" i="3"/>
  <c r="BG163" i="3"/>
  <c r="BF163" i="3"/>
  <c r="T163" i="3"/>
  <c r="R163" i="3"/>
  <c r="P163" i="3"/>
  <c r="BI160" i="3"/>
  <c r="BH160" i="3"/>
  <c r="BG160" i="3"/>
  <c r="BF160" i="3"/>
  <c r="T160" i="3"/>
  <c r="R160" i="3"/>
  <c r="P160" i="3"/>
  <c r="BI158" i="3"/>
  <c r="BH158" i="3"/>
  <c r="BG158" i="3"/>
  <c r="BF158" i="3"/>
  <c r="T158" i="3"/>
  <c r="R158" i="3"/>
  <c r="P158" i="3"/>
  <c r="BI156" i="3"/>
  <c r="BH156" i="3"/>
  <c r="BG156" i="3"/>
  <c r="BF156" i="3"/>
  <c r="T156" i="3"/>
  <c r="R156" i="3"/>
  <c r="P156" i="3"/>
  <c r="BI154" i="3"/>
  <c r="BH154" i="3"/>
  <c r="BG154" i="3"/>
  <c r="BF154" i="3"/>
  <c r="T154" i="3"/>
  <c r="R154" i="3"/>
  <c r="P154" i="3"/>
  <c r="BI152" i="3"/>
  <c r="BH152" i="3"/>
  <c r="BG152" i="3"/>
  <c r="BF152" i="3"/>
  <c r="T152" i="3"/>
  <c r="R152" i="3"/>
  <c r="P152" i="3"/>
  <c r="BI150" i="3"/>
  <c r="BH150" i="3"/>
  <c r="BG150" i="3"/>
  <c r="BF150" i="3"/>
  <c r="T150" i="3"/>
  <c r="R150" i="3"/>
  <c r="P150" i="3"/>
  <c r="BI148" i="3"/>
  <c r="BH148" i="3"/>
  <c r="BG148" i="3"/>
  <c r="BF148" i="3"/>
  <c r="T148" i="3"/>
  <c r="R148" i="3"/>
  <c r="P148" i="3"/>
  <c r="BI146" i="3"/>
  <c r="BH146" i="3"/>
  <c r="BG146" i="3"/>
  <c r="BF146" i="3"/>
  <c r="T146" i="3"/>
  <c r="R146" i="3"/>
  <c r="P146" i="3"/>
  <c r="BI143" i="3"/>
  <c r="BH143" i="3"/>
  <c r="BG143" i="3"/>
  <c r="BF143" i="3"/>
  <c r="T143" i="3"/>
  <c r="R143" i="3"/>
  <c r="P143" i="3"/>
  <c r="BI140" i="3"/>
  <c r="BH140" i="3"/>
  <c r="BG140" i="3"/>
  <c r="BF140" i="3"/>
  <c r="T140" i="3"/>
  <c r="R140" i="3"/>
  <c r="P140" i="3"/>
  <c r="BI137" i="3"/>
  <c r="BH137" i="3"/>
  <c r="BG137" i="3"/>
  <c r="BF137" i="3"/>
  <c r="T137" i="3"/>
  <c r="R137" i="3"/>
  <c r="P137" i="3"/>
  <c r="BI132" i="3"/>
  <c r="BH132" i="3"/>
  <c r="BG132" i="3"/>
  <c r="BF132" i="3"/>
  <c r="T132" i="3"/>
  <c r="R132" i="3"/>
  <c r="P132" i="3"/>
  <c r="BI130" i="3"/>
  <c r="BH130" i="3"/>
  <c r="BG130" i="3"/>
  <c r="BF130" i="3"/>
  <c r="T130" i="3"/>
  <c r="R130" i="3"/>
  <c r="P130" i="3"/>
  <c r="BI124" i="3"/>
  <c r="BH124" i="3"/>
  <c r="BG124" i="3"/>
  <c r="BF124" i="3"/>
  <c r="T124" i="3"/>
  <c r="R124" i="3"/>
  <c r="P124" i="3"/>
  <c r="J118" i="3"/>
  <c r="F118" i="3"/>
  <c r="F116" i="3"/>
  <c r="E114" i="3"/>
  <c r="J93" i="3"/>
  <c r="F93" i="3"/>
  <c r="F91" i="3"/>
  <c r="E89" i="3"/>
  <c r="J26" i="3"/>
  <c r="E26" i="3"/>
  <c r="J94" i="3" s="1"/>
  <c r="J25" i="3"/>
  <c r="J20" i="3"/>
  <c r="E20" i="3"/>
  <c r="F94" i="3" s="1"/>
  <c r="J19" i="3"/>
  <c r="J14" i="3"/>
  <c r="J91" i="3" s="1"/>
  <c r="E7" i="3"/>
  <c r="E85" i="3" s="1"/>
  <c r="J39" i="2"/>
  <c r="J38" i="2"/>
  <c r="AY96" i="1" s="1"/>
  <c r="J37" i="2"/>
  <c r="AX96" i="1" s="1"/>
  <c r="BI303" i="2"/>
  <c r="BH303" i="2"/>
  <c r="BG303" i="2"/>
  <c r="BF303" i="2"/>
  <c r="T303" i="2"/>
  <c r="R303" i="2"/>
  <c r="P303" i="2"/>
  <c r="BI300" i="2"/>
  <c r="BH300" i="2"/>
  <c r="BG300" i="2"/>
  <c r="BF300" i="2"/>
  <c r="T300" i="2"/>
  <c r="R300" i="2"/>
  <c r="P300" i="2"/>
  <c r="BI287" i="2"/>
  <c r="BH287" i="2"/>
  <c r="BG287" i="2"/>
  <c r="BF287" i="2"/>
  <c r="T287" i="2"/>
  <c r="R287" i="2"/>
  <c r="P287" i="2"/>
  <c r="BI277" i="2"/>
  <c r="BH277" i="2"/>
  <c r="BG277" i="2"/>
  <c r="BF277" i="2"/>
  <c r="T277" i="2"/>
  <c r="R277" i="2"/>
  <c r="P277" i="2"/>
  <c r="BI266" i="2"/>
  <c r="BH266" i="2"/>
  <c r="BG266" i="2"/>
  <c r="BF266" i="2"/>
  <c r="T266" i="2"/>
  <c r="R266" i="2"/>
  <c r="P266" i="2"/>
  <c r="BI256" i="2"/>
  <c r="BH256" i="2"/>
  <c r="BG256" i="2"/>
  <c r="BF256" i="2"/>
  <c r="T256" i="2"/>
  <c r="R256" i="2"/>
  <c r="P256" i="2"/>
  <c r="BI246" i="2"/>
  <c r="BH246" i="2"/>
  <c r="BG246" i="2"/>
  <c r="BF246" i="2"/>
  <c r="T246" i="2"/>
  <c r="R246" i="2"/>
  <c r="P246" i="2"/>
  <c r="BI236" i="2"/>
  <c r="BH236" i="2"/>
  <c r="BG236" i="2"/>
  <c r="BF236" i="2"/>
  <c r="T236" i="2"/>
  <c r="R236" i="2"/>
  <c r="P236" i="2"/>
  <c r="BI226" i="2"/>
  <c r="BH226" i="2"/>
  <c r="BG226" i="2"/>
  <c r="BF226" i="2"/>
  <c r="T226" i="2"/>
  <c r="R226" i="2"/>
  <c r="P226" i="2"/>
  <c r="BI225" i="2"/>
  <c r="BH225" i="2"/>
  <c r="BG225" i="2"/>
  <c r="BF225" i="2"/>
  <c r="T225" i="2"/>
  <c r="R225" i="2"/>
  <c r="P225" i="2"/>
  <c r="BI223" i="2"/>
  <c r="BH223" i="2"/>
  <c r="BG223" i="2"/>
  <c r="BF223" i="2"/>
  <c r="T223" i="2"/>
  <c r="R223" i="2"/>
  <c r="P223" i="2"/>
  <c r="BI221" i="2"/>
  <c r="BH221" i="2"/>
  <c r="BG221" i="2"/>
  <c r="BF221" i="2"/>
  <c r="T221" i="2"/>
  <c r="R221" i="2"/>
  <c r="P221" i="2"/>
  <c r="BI219" i="2"/>
  <c r="BH219" i="2"/>
  <c r="BG219" i="2"/>
  <c r="BF219" i="2"/>
  <c r="T219" i="2"/>
  <c r="R219" i="2"/>
  <c r="P219" i="2"/>
  <c r="BI217" i="2"/>
  <c r="BH217" i="2"/>
  <c r="BG217" i="2"/>
  <c r="BF217" i="2"/>
  <c r="T217" i="2"/>
  <c r="R217" i="2"/>
  <c r="P217" i="2"/>
  <c r="BI215" i="2"/>
  <c r="BH215" i="2"/>
  <c r="BG215" i="2"/>
  <c r="BF215" i="2"/>
  <c r="T215" i="2"/>
  <c r="R215" i="2"/>
  <c r="P215" i="2"/>
  <c r="BI213" i="2"/>
  <c r="BH213" i="2"/>
  <c r="BG213" i="2"/>
  <c r="BF213" i="2"/>
  <c r="T213" i="2"/>
  <c r="R213" i="2"/>
  <c r="P213" i="2"/>
  <c r="BI212" i="2"/>
  <c r="BH212" i="2"/>
  <c r="BG212" i="2"/>
  <c r="BF212" i="2"/>
  <c r="T212" i="2"/>
  <c r="R212" i="2"/>
  <c r="P212" i="2"/>
  <c r="BI211" i="2"/>
  <c r="BH211" i="2"/>
  <c r="BG211" i="2"/>
  <c r="BF211" i="2"/>
  <c r="T211" i="2"/>
  <c r="R211" i="2"/>
  <c r="P211" i="2"/>
  <c r="BI206" i="2"/>
  <c r="BH206" i="2"/>
  <c r="BG206" i="2"/>
  <c r="BF206" i="2"/>
  <c r="T206" i="2"/>
  <c r="R206" i="2"/>
  <c r="P206" i="2"/>
  <c r="BI201" i="2"/>
  <c r="BH201" i="2"/>
  <c r="BG201" i="2"/>
  <c r="BF201" i="2"/>
  <c r="T201" i="2"/>
  <c r="R201" i="2"/>
  <c r="P201" i="2"/>
  <c r="BI195" i="2"/>
  <c r="BH195" i="2"/>
  <c r="BG195" i="2"/>
  <c r="BF195" i="2"/>
  <c r="T195" i="2"/>
  <c r="R195" i="2"/>
  <c r="P195" i="2"/>
  <c r="BI188" i="2"/>
  <c r="BH188" i="2"/>
  <c r="BG188" i="2"/>
  <c r="BF188" i="2"/>
  <c r="T188" i="2"/>
  <c r="R188" i="2"/>
  <c r="P188" i="2"/>
  <c r="BI182" i="2"/>
  <c r="BH182" i="2"/>
  <c r="BG182" i="2"/>
  <c r="BF182" i="2"/>
  <c r="T182" i="2"/>
  <c r="R182" i="2"/>
  <c r="P182" i="2"/>
  <c r="BI171" i="2"/>
  <c r="BH171" i="2"/>
  <c r="BG171" i="2"/>
  <c r="BF171" i="2"/>
  <c r="T171" i="2"/>
  <c r="R171" i="2"/>
  <c r="P171" i="2"/>
  <c r="BI159" i="2"/>
  <c r="BH159" i="2"/>
  <c r="BG159" i="2"/>
  <c r="BF159" i="2"/>
  <c r="T159" i="2"/>
  <c r="R159" i="2"/>
  <c r="P159" i="2"/>
  <c r="BI147" i="2"/>
  <c r="BH147" i="2"/>
  <c r="BG147" i="2"/>
  <c r="BF147" i="2"/>
  <c r="T147" i="2"/>
  <c r="R147" i="2"/>
  <c r="P147" i="2"/>
  <c r="BI136" i="2"/>
  <c r="BH136" i="2"/>
  <c r="BG136" i="2"/>
  <c r="BF136" i="2"/>
  <c r="T136" i="2"/>
  <c r="R136" i="2"/>
  <c r="P136" i="2"/>
  <c r="BI126" i="2"/>
  <c r="BH126" i="2"/>
  <c r="BG126" i="2"/>
  <c r="BF126" i="2"/>
  <c r="T126" i="2"/>
  <c r="R126" i="2"/>
  <c r="P126" i="2"/>
  <c r="J119" i="2"/>
  <c r="F119" i="2"/>
  <c r="F117" i="2"/>
  <c r="E115" i="2"/>
  <c r="J93" i="2"/>
  <c r="F93" i="2"/>
  <c r="F91" i="2"/>
  <c r="J26" i="2"/>
  <c r="E26" i="2"/>
  <c r="J94" i="2" s="1"/>
  <c r="J25" i="2"/>
  <c r="J20" i="2"/>
  <c r="E20" i="2"/>
  <c r="F120" i="2" s="1"/>
  <c r="J19" i="2"/>
  <c r="J14" i="2"/>
  <c r="J91" i="2" s="1"/>
  <c r="E7" i="2"/>
  <c r="E85" i="2" s="1"/>
  <c r="L90" i="1"/>
  <c r="AM90" i="1"/>
  <c r="AM89" i="1"/>
  <c r="L89" i="1"/>
  <c r="AM87" i="1"/>
  <c r="L87" i="1"/>
  <c r="L85" i="1"/>
  <c r="L84" i="1"/>
  <c r="J303" i="2"/>
  <c r="BK215" i="2"/>
  <c r="J300" i="2"/>
  <c r="BK188" i="2"/>
  <c r="BK300" i="2"/>
  <c r="BK136" i="2"/>
  <c r="BK221" i="2"/>
  <c r="J256" i="2"/>
  <c r="BK160" i="3"/>
  <c r="J183" i="3"/>
  <c r="J148" i="3"/>
  <c r="J197" i="3"/>
  <c r="BK177" i="3"/>
  <c r="BK203" i="3"/>
  <c r="BK192" i="3"/>
  <c r="J266" i="2"/>
  <c r="J195" i="2"/>
  <c r="BK266" i="2"/>
  <c r="BK213" i="2"/>
  <c r="AS97" i="1"/>
  <c r="J217" i="2"/>
  <c r="BK287" i="2"/>
  <c r="J212" i="2"/>
  <c r="J206" i="2"/>
  <c r="BK198" i="3"/>
  <c r="J156" i="3"/>
  <c r="J198" i="3"/>
  <c r="J160" i="3"/>
  <c r="J163" i="3"/>
  <c r="BK179" i="3"/>
  <c r="J154" i="3"/>
  <c r="BK170" i="3"/>
  <c r="BK194" i="3"/>
  <c r="BK217" i="2"/>
  <c r="BK171" i="2"/>
  <c r="J236" i="2"/>
  <c r="J136" i="2"/>
  <c r="J213" i="2"/>
  <c r="J277" i="2"/>
  <c r="J147" i="2"/>
  <c r="BK159" i="2"/>
  <c r="BK181" i="3"/>
  <c r="J143" i="3"/>
  <c r="BK175" i="3"/>
  <c r="J177" i="3"/>
  <c r="J130" i="3"/>
  <c r="J158" i="3"/>
  <c r="J173" i="3"/>
  <c r="BK197" i="3"/>
  <c r="BK189" i="3"/>
  <c r="J226" i="2"/>
  <c r="BK130" i="3"/>
  <c r="J170" i="3"/>
  <c r="BK152" i="3"/>
  <c r="BK124" i="3"/>
  <c r="BK236" i="2"/>
  <c r="BK303" i="2"/>
  <c r="J211" i="2"/>
  <c r="J223" i="2"/>
  <c r="BK195" i="2"/>
  <c r="BK223" i="2"/>
  <c r="J171" i="2"/>
  <c r="BK182" i="2"/>
  <c r="J179" i="3"/>
  <c r="J200" i="3"/>
  <c r="BK154" i="3"/>
  <c r="BK158" i="3"/>
  <c r="J189" i="3"/>
  <c r="BK148" i="3"/>
  <c r="J166" i="3"/>
  <c r="J187" i="3"/>
  <c r="BK246" i="2"/>
  <c r="BK201" i="2"/>
  <c r="BK219" i="2"/>
  <c r="BK147" i="2"/>
  <c r="BK212" i="2"/>
  <c r="BK126" i="2"/>
  <c r="J215" i="2"/>
  <c r="BK226" i="2"/>
  <c r="BK173" i="3"/>
  <c r="BK137" i="3"/>
  <c r="BK183" i="3"/>
  <c r="J132" i="3"/>
  <c r="J150" i="3"/>
  <c r="BK185" i="3"/>
  <c r="J185" i="3"/>
  <c r="BK132" i="3"/>
  <c r="J140" i="3"/>
  <c r="BK150" i="3"/>
  <c r="J219" i="2"/>
  <c r="J182" i="2"/>
  <c r="J246" i="2"/>
  <c r="J159" i="2"/>
  <c r="BK225" i="2"/>
  <c r="BK211" i="2"/>
  <c r="BK256" i="2"/>
  <c r="J126" i="2"/>
  <c r="J192" i="3"/>
  <c r="J146" i="3"/>
  <c r="J194" i="3"/>
  <c r="BK143" i="3"/>
  <c r="BK146" i="3"/>
  <c r="BK166" i="3"/>
  <c r="BK163" i="3"/>
  <c r="J175" i="3"/>
  <c r="BK156" i="3"/>
  <c r="J221" i="2"/>
  <c r="J287" i="2"/>
  <c r="J201" i="2"/>
  <c r="BK277" i="2"/>
  <c r="BK206" i="2"/>
  <c r="J225" i="2"/>
  <c r="J188" i="2"/>
  <c r="AS95" i="1"/>
  <c r="BK187" i="3"/>
  <c r="J152" i="3"/>
  <c r="BK168" i="3"/>
  <c r="J168" i="3"/>
  <c r="J203" i="3"/>
  <c r="BK200" i="3"/>
  <c r="J181" i="3"/>
  <c r="J124" i="3"/>
  <c r="J137" i="3"/>
  <c r="BK140" i="3"/>
  <c r="F36" i="2" l="1"/>
  <c r="BA96" i="1" s="1"/>
  <c r="BA95" i="1" s="1"/>
  <c r="P125" i="2"/>
  <c r="P124" i="2" s="1"/>
  <c r="T125" i="2"/>
  <c r="T124" i="2" s="1"/>
  <c r="R299" i="2"/>
  <c r="BK125" i="2"/>
  <c r="J125" i="2" s="1"/>
  <c r="J100" i="2" s="1"/>
  <c r="BK123" i="3"/>
  <c r="J123" i="3" s="1"/>
  <c r="J99" i="3" s="1"/>
  <c r="P299" i="2"/>
  <c r="BK199" i="3"/>
  <c r="J199" i="3" s="1"/>
  <c r="J100" i="3" s="1"/>
  <c r="BK299" i="2"/>
  <c r="J299" i="2" s="1"/>
  <c r="J101" i="2" s="1"/>
  <c r="R123" i="3"/>
  <c r="P199" i="3"/>
  <c r="R125" i="2"/>
  <c r="R124" i="2" s="1"/>
  <c r="R123" i="2" s="1"/>
  <c r="T123" i="3"/>
  <c r="T199" i="3"/>
  <c r="T299" i="2"/>
  <c r="P123" i="3"/>
  <c r="R199" i="3"/>
  <c r="BE137" i="3"/>
  <c r="BE179" i="3"/>
  <c r="E110" i="3"/>
  <c r="F119" i="3"/>
  <c r="BE156" i="3"/>
  <c r="BE158" i="3"/>
  <c r="BE160" i="3"/>
  <c r="BE163" i="3"/>
  <c r="BE168" i="3"/>
  <c r="BE173" i="3"/>
  <c r="BE181" i="3"/>
  <c r="BE183" i="3"/>
  <c r="BE185" i="3"/>
  <c r="BE187" i="3"/>
  <c r="BE189" i="3"/>
  <c r="J116" i="3"/>
  <c r="BE140" i="3"/>
  <c r="BE146" i="3"/>
  <c r="BE150" i="3"/>
  <c r="BE192" i="3"/>
  <c r="BE194" i="3"/>
  <c r="BE203" i="3"/>
  <c r="BE198" i="3"/>
  <c r="BE143" i="3"/>
  <c r="BE152" i="3"/>
  <c r="BE154" i="3"/>
  <c r="J119" i="3"/>
  <c r="BE148" i="3"/>
  <c r="BE166" i="3"/>
  <c r="BE124" i="3"/>
  <c r="BE130" i="3"/>
  <c r="BE132" i="3"/>
  <c r="BE170" i="3"/>
  <c r="BE175" i="3"/>
  <c r="BE177" i="3"/>
  <c r="BE197" i="3"/>
  <c r="BE200" i="3"/>
  <c r="F94" i="2"/>
  <c r="J117" i="2"/>
  <c r="BE171" i="2"/>
  <c r="BE201" i="2"/>
  <c r="BE213" i="2"/>
  <c r="BE217" i="2"/>
  <c r="BE219" i="2"/>
  <c r="BE246" i="2"/>
  <c r="BE266" i="2"/>
  <c r="BE300" i="2"/>
  <c r="BE126" i="2"/>
  <c r="BE159" i="2"/>
  <c r="BE182" i="2"/>
  <c r="BE206" i="2"/>
  <c r="BE211" i="2"/>
  <c r="BE236" i="2"/>
  <c r="E111" i="2"/>
  <c r="BE147" i="2"/>
  <c r="BE188" i="2"/>
  <c r="BE221" i="2"/>
  <c r="BE256" i="2"/>
  <c r="BE287" i="2"/>
  <c r="J120" i="2"/>
  <c r="BE212" i="2"/>
  <c r="BE215" i="2"/>
  <c r="BE223" i="2"/>
  <c r="BE225" i="2"/>
  <c r="BE226" i="2"/>
  <c r="BE277" i="2"/>
  <c r="BE136" i="2"/>
  <c r="BE195" i="2"/>
  <c r="BE303" i="2"/>
  <c r="J36" i="2"/>
  <c r="AW96" i="1" s="1"/>
  <c r="F39" i="3"/>
  <c r="BD98" i="1" s="1"/>
  <c r="BD97" i="1" s="1"/>
  <c r="F37" i="3"/>
  <c r="BB98" i="1" s="1"/>
  <c r="BB97" i="1" s="1"/>
  <c r="AX97" i="1" s="1"/>
  <c r="F39" i="2"/>
  <c r="BD96" i="1" s="1"/>
  <c r="BD95" i="1" s="1"/>
  <c r="J36" i="3"/>
  <c r="AW98" i="1" s="1"/>
  <c r="AS94" i="1"/>
  <c r="F38" i="3"/>
  <c r="BC98" i="1" s="1"/>
  <c r="BC97" i="1" s="1"/>
  <c r="AY97" i="1" s="1"/>
  <c r="F38" i="2"/>
  <c r="BC96" i="1" s="1"/>
  <c r="BC95" i="1" s="1"/>
  <c r="F37" i="2"/>
  <c r="BB96" i="1" s="1"/>
  <c r="BB95" i="1" s="1"/>
  <c r="AX95" i="1" s="1"/>
  <c r="F36" i="3"/>
  <c r="BA98" i="1" s="1"/>
  <c r="BA97" i="1" s="1"/>
  <c r="AW97" i="1" s="1"/>
  <c r="P123" i="2" l="1"/>
  <c r="AU96" i="1" s="1"/>
  <c r="AU95" i="1" s="1"/>
  <c r="P122" i="3"/>
  <c r="AU98" i="1" s="1"/>
  <c r="AU97" i="1" s="1"/>
  <c r="T122" i="3"/>
  <c r="BK124" i="2"/>
  <c r="BK123" i="2" s="1"/>
  <c r="J123" i="2" s="1"/>
  <c r="J98" i="2" s="1"/>
  <c r="R122" i="3"/>
  <c r="T123" i="2"/>
  <c r="BK122" i="3"/>
  <c r="J122" i="3" s="1"/>
  <c r="J32" i="3" s="1"/>
  <c r="AI98" i="1" s="1"/>
  <c r="AG97" i="1" s="1"/>
  <c r="J35" i="2"/>
  <c r="AV96" i="1" s="1"/>
  <c r="AT96" i="1" s="1"/>
  <c r="AW95" i="1"/>
  <c r="BA94" i="1"/>
  <c r="AW94" i="1" s="1"/>
  <c r="AK30" i="1" s="1"/>
  <c r="F35" i="3"/>
  <c r="AZ98" i="1" s="1"/>
  <c r="AZ97" i="1" s="1"/>
  <c r="AV97" i="1" s="1"/>
  <c r="AT97" i="1" s="1"/>
  <c r="AY95" i="1"/>
  <c r="BD94" i="1"/>
  <c r="W33" i="1" s="1"/>
  <c r="BC94" i="1"/>
  <c r="AY94" i="1" s="1"/>
  <c r="J35" i="3"/>
  <c r="AV98" i="1" s="1"/>
  <c r="AT98" i="1" s="1"/>
  <c r="F35" i="2"/>
  <c r="AZ96" i="1" s="1"/>
  <c r="AZ95" i="1" s="1"/>
  <c r="BB94" i="1"/>
  <c r="W31" i="1" s="1"/>
  <c r="AU94" i="1" l="1"/>
  <c r="J124" i="2"/>
  <c r="J99" i="2" s="1"/>
  <c r="J32" i="2"/>
  <c r="AN97" i="1"/>
  <c r="AN98" i="1"/>
  <c r="J98" i="3"/>
  <c r="J41" i="3"/>
  <c r="AZ94" i="1"/>
  <c r="AV94" i="1" s="1"/>
  <c r="AK29" i="1" s="1"/>
  <c r="AX94" i="1"/>
  <c r="AV95" i="1"/>
  <c r="AT95" i="1" s="1"/>
  <c r="W32" i="1"/>
  <c r="W30" i="1"/>
  <c r="AI96" i="1" l="1"/>
  <c r="AG95" i="1" s="1"/>
  <c r="AG94" i="1" s="1"/>
  <c r="AK26" i="1" s="1"/>
  <c r="AK35" i="1" s="1"/>
  <c r="J41" i="2"/>
  <c r="AN96" i="1"/>
  <c r="W29" i="1"/>
  <c r="AT94" i="1"/>
  <c r="AN95" i="1" l="1"/>
  <c r="AN94" i="1"/>
</calcChain>
</file>

<file path=xl/sharedStrings.xml><?xml version="1.0" encoding="utf-8"?>
<sst xmlns="http://schemas.openxmlformats.org/spreadsheetml/2006/main" count="2802" uniqueCount="452">
  <si>
    <t>Export Komplet</t>
  </si>
  <si>
    <t/>
  </si>
  <si>
    <t>2.0</t>
  </si>
  <si>
    <t>ZAMOK</t>
  </si>
  <si>
    <t>False</t>
  </si>
  <si>
    <t>{21e60a5a-33ff-45cd-a205-8c5d08a7d052}</t>
  </si>
  <si>
    <t>0,01</t>
  </si>
  <si>
    <t>21</t>
  </si>
  <si>
    <t>12</t>
  </si>
  <si>
    <t>v ---  níže se nacházejí doplnkové a pomocné údaje k sestavám  --- v</t>
  </si>
  <si>
    <t>0,001</t>
  </si>
  <si>
    <t>Kód:</t>
  </si>
  <si>
    <t>V2022-18</t>
  </si>
  <si>
    <t>KSO:</t>
  </si>
  <si>
    <t>CC-CZ:</t>
  </si>
  <si>
    <t>Místo:</t>
  </si>
  <si>
    <t>parc.č. 446 k.ú. Dačice</t>
  </si>
  <si>
    <t>Datum:</t>
  </si>
  <si>
    <t>17. 1. 2024</t>
  </si>
  <si>
    <t>Zadavatel:</t>
  </si>
  <si>
    <t>IČ:</t>
  </si>
  <si>
    <t>00246476</t>
  </si>
  <si>
    <t>DIČ:</t>
  </si>
  <si>
    <t xml:space="preserve"> </t>
  </si>
  <si>
    <t>Projektant:</t>
  </si>
  <si>
    <t>02980215</t>
  </si>
  <si>
    <t>Projekty-Sládková s.r.o., Mirkovice 70,Velešín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</si>
  <si>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</si>
  <si>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</si>
  <si>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</si>
  <si>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</si>
  <si>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</si>
  <si>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</si>
  <si>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</si>
  <si>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</si>
  <si>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</si>
  <si>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</si>
  <si>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</si>
  <si>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</si>
  <si>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</si>
  <si>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</si>
  <si>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</si>
  <si>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</si>
  <si>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</si>
  <si>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</si>
  <si>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</si>
  <si>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</si>
  <si>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</si>
  <si>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</si>
  <si>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</si>
  <si>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</si>
  <si>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</si>
  <si>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</si>
  <si>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</si>
  <si>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</si>
  <si>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</si>
  <si>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</si>
  <si>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</si>
  <si>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</si>
  <si>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</si>
  <si>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</si>
  <si>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</si>
  <si>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</si>
  <si>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</si>
  <si>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</si>
  <si>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</si>
  <si>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</si>
  <si>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</si>
  <si>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</si>
  <si>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</si>
  <si>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</si>
  <si>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STA</t>
  </si>
  <si>
    <t>1</t>
  </si>
  <si>
    <t>{2b36c2c6-997b-493b-b1c8-8525a59ec8da}</t>
  </si>
  <si>
    <t>2</t>
  </si>
  <si>
    <t>/</t>
  </si>
  <si>
    <t>01</t>
  </si>
  <si>
    <t>Soupis</t>
  </si>
  <si>
    <t>{c1325ce1-5010-41da-baa4-f255fc0670d7}</t>
  </si>
  <si>
    <t>{56c94de8-f09e-419e-8694-c8634d5b3ebd}</t>
  </si>
  <si>
    <t>{c9d133ad-3586-41e4-84a6-e5f238818cf8}</t>
  </si>
  <si>
    <t>Objekt:</t>
  </si>
  <si>
    <t>Soupis:</t>
  </si>
  <si>
    <t>Kód dílu - Popis</t>
  </si>
  <si>
    <t>Cena celkem [CZK]</t>
  </si>
  <si>
    <t>-1</t>
  </si>
  <si>
    <t>PSV - Práce a dodávky PSV</t>
  </si>
  <si>
    <t xml:space="preserve">    766 - Konstrukce truhlářské</t>
  </si>
  <si>
    <t>HZS - Hodinové zúčtovací sazby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</si>
  <si>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</si>
  <si>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</si>
  <si>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</si>
  <si>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</si>
  <si>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</si>
  <si>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</si>
  <si>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</si>
  <si>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</si>
  <si>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</si>
  <si>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</si>
  <si>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</si>
  <si>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</si>
  <si>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PSV</t>
  </si>
  <si>
    <t>Práce a dodávky PSV</t>
  </si>
  <si>
    <t>ROZPOCET</t>
  </si>
  <si>
    <t>766</t>
  </si>
  <si>
    <t>Konstrukce truhlářské</t>
  </si>
  <si>
    <t>M</t>
  </si>
  <si>
    <t>M001</t>
  </si>
  <si>
    <t>Biblioschránka</t>
  </si>
  <si>
    <t>ks</t>
  </si>
  <si>
    <t>32</t>
  </si>
  <si>
    <t>16</t>
  </si>
  <si>
    <t>1234304550</t>
  </si>
  <si>
    <t>VV</t>
  </si>
  <si>
    <t>- rozměr 700 x 700 mm, výška 1000 mm</t>
  </si>
  <si>
    <t>- lakovaný plech nebo lakovaný nerez, dle</t>
  </si>
  <si>
    <t>- otevírání z přední nebo zadní části</t>
  </si>
  <si>
    <t>- Biblioschránka odolná vůči vlhkosti a korozi, vybavena ochranou proti vniknutí tekutin</t>
  </si>
  <si>
    <t>- vhazovací otvor boxu je uzamykatelný a je opatřen dvoudvéřovým systémem, který znemožňuje vyjmutí již vhozených knih</t>
  </si>
  <si>
    <t>M002</t>
  </si>
  <si>
    <t>Flipchart</t>
  </si>
  <si>
    <t>1589974632</t>
  </si>
  <si>
    <t>Umístění: dětské oddělení</t>
  </si>
  <si>
    <t>určen pro časté používání</t>
  </si>
  <si>
    <t>pevný kovový rám</t>
  </si>
  <si>
    <t>výškově nastavitelný stojan na kovovém kruhovém podstavci</t>
  </si>
  <si>
    <t>bržděná kolečka pro snadý přesun</t>
  </si>
  <si>
    <t>bílý popisovatelný magnetický povrch</t>
  </si>
  <si>
    <t>pevné háčky (rozteč 30 cm) pro zavěšení standardního flipchartového papíru</t>
  </si>
  <si>
    <t>3</t>
  </si>
  <si>
    <t>M003</t>
  </si>
  <si>
    <t>Kancelářská židle</t>
  </si>
  <si>
    <t>-1638182640</t>
  </si>
  <si>
    <t>Umístění: kancelář 1.NP</t>
  </si>
  <si>
    <t>kancelářské křeslo s vysokým opěradlem, s nastavitelným bederním profilem</t>
  </si>
  <si>
    <t>mechanismus umožňující "houpání se" v křesle nebo také aretaci opěradla v určité poloze</t>
  </si>
  <si>
    <t>Plynule nastavitelná výška sedáku díky pneumatickému pístu</t>
  </si>
  <si>
    <t>Stabilní a estetická základna v barvě leštěného chromu pojízdná</t>
  </si>
  <si>
    <t>CENA OBSAHUJE:</t>
  </si>
  <si>
    <t>-MATERIÁL</t>
  </si>
  <si>
    <t>-DOPRAVU A PŘESUN HMOT</t>
  </si>
  <si>
    <t>-VEŠKERÝ POMOCNÝ MATERIÁL A MONTÁŽNÍ PRÁCE</t>
  </si>
  <si>
    <t>- ÚKLID</t>
  </si>
  <si>
    <t>4</t>
  </si>
  <si>
    <t>M004</t>
  </si>
  <si>
    <t>Psací stůl-sestava s konteinerem</t>
  </si>
  <si>
    <t>-1320544685</t>
  </si>
  <si>
    <t>rovný pracovní stůl a pojízdný kontejner se 4 zásuvkami, horní uzamykatelná</t>
  </si>
  <si>
    <t>stůl: 140 × 80 x 76cm, konteiner:40 × 48 × 66 cm</t>
  </si>
  <si>
    <t>Čelní panel a 2 kabelové průchodky</t>
  </si>
  <si>
    <t>5</t>
  </si>
  <si>
    <t>M005</t>
  </si>
  <si>
    <t>-1460986969</t>
  </si>
  <si>
    <t>Umístění: čítárna</t>
  </si>
  <si>
    <t>Rozměry:</t>
  </si>
  <si>
    <t>výška 100 cm</t>
  </si>
  <si>
    <t>výška sedu 44 cm</t>
  </si>
  <si>
    <t>šířka 68 cm</t>
  </si>
  <si>
    <t>hloubka sedu 55 cm</t>
  </si>
  <si>
    <t>celková hloubka 90 cm</t>
  </si>
  <si>
    <t>Nosnost min. 120 kg</t>
  </si>
  <si>
    <t>6</t>
  </si>
  <si>
    <t>M007</t>
  </si>
  <si>
    <t>Kulatý stolek</t>
  </si>
  <si>
    <t>-1601953898</t>
  </si>
  <si>
    <t xml:space="preserve">Rozměry </t>
  </si>
  <si>
    <t>Šířka: 43 cm, Délka: 53 cm</t>
  </si>
  <si>
    <t xml:space="preserve">deska stolu laminátová barva bílá, rám stolu z ocelové trubky O 22 × 2.5 mm, </t>
  </si>
  <si>
    <t>7</t>
  </si>
  <si>
    <t>M008</t>
  </si>
  <si>
    <t>Šatní skříň</t>
  </si>
  <si>
    <t>762678383</t>
  </si>
  <si>
    <t>Umístění: kanceláře</t>
  </si>
  <si>
    <t>Hloubka 50 cm, šířka 80 cm, výška 180cm</t>
  </si>
  <si>
    <t>Nosnost polic: 50 kg</t>
  </si>
  <si>
    <t>Uzamykatelná</t>
  </si>
  <si>
    <t>8</t>
  </si>
  <si>
    <t>M009</t>
  </si>
  <si>
    <t>P01 stohovatelný stůl - dětské oddělení. lichoběžníkový , dvoumístný, zařaditelný, 2 kolečka s brzdou, barva desky stolu bílá, barva podnože bílá, rozměr: šířka 1400mm, hloubka 600mm</t>
  </si>
  <si>
    <t>-2090917916</t>
  </si>
  <si>
    <t>s možností dokoupit transportní vozík</t>
  </si>
  <si>
    <t>CENA OBSAHUJE:MATERIÁL,MONTÁŽ, DOPRAVU A PŘESUN HMOT, VEŠKERÝ POMOCNÝ MATERIÁL A MONTÁŽNÍ PRÁCE, ÚKLID</t>
  </si>
  <si>
    <t>9</t>
  </si>
  <si>
    <t>M010</t>
  </si>
  <si>
    <t>-87975160</t>
  </si>
  <si>
    <t>15</t>
  </si>
  <si>
    <t>10</t>
  </si>
  <si>
    <t>M011</t>
  </si>
  <si>
    <t>Mřížová stěna</t>
  </si>
  <si>
    <t>-216023263</t>
  </si>
  <si>
    <t>Umístění: před novými kancelářemi</t>
  </si>
  <si>
    <t>Barva bílá</t>
  </si>
  <si>
    <t>18</t>
  </si>
  <si>
    <t>K</t>
  </si>
  <si>
    <t>998766201</t>
  </si>
  <si>
    <t>Přesun hmot procentní pro kce truhlářské v objektech v do 6 m</t>
  </si>
  <si>
    <t>%</t>
  </si>
  <si>
    <t>CS ÚRS 2023 02</t>
  </si>
  <si>
    <t>-1574663437</t>
  </si>
  <si>
    <t>19</t>
  </si>
  <si>
    <t>998766292</t>
  </si>
  <si>
    <t>Příplatek k přesunu hmot procentní 766 za zvětšený přesun do 100 m</t>
  </si>
  <si>
    <t>-314571566</t>
  </si>
  <si>
    <t>20</t>
  </si>
  <si>
    <t>10M020</t>
  </si>
  <si>
    <t>P08 kovový háček/knopka, barva bílá, lakovaný, průměr 26 mm, výška 18mm - oddělení pro dospělé</t>
  </si>
  <si>
    <t>-1767968062</t>
  </si>
  <si>
    <t>11M021</t>
  </si>
  <si>
    <t>P08 kovový  háček/knopka, broušený nikl, průměr 26 mm, výška 18mm - oddělení pro dospělé</t>
  </si>
  <si>
    <t>-1329559132</t>
  </si>
  <si>
    <t>22</t>
  </si>
  <si>
    <t>12M022</t>
  </si>
  <si>
    <t>P08 kovový  háček/knopka, barva bílá, lakovaný, průměr 41 mm, výška 25 mm - oddělení pro dospělé</t>
  </si>
  <si>
    <t>-585559901</t>
  </si>
  <si>
    <t>23</t>
  </si>
  <si>
    <t>13M023</t>
  </si>
  <si>
    <t>P08 kovový  háček/knopka, broušený nikl, průměr 41 mm, výška 25 mm - oddělení pro dospělé</t>
  </si>
  <si>
    <t>-451111254</t>
  </si>
  <si>
    <t>24</t>
  </si>
  <si>
    <t>18M027</t>
  </si>
  <si>
    <t>1661212432</t>
  </si>
  <si>
    <t>25</t>
  </si>
  <si>
    <t>23M033</t>
  </si>
  <si>
    <t>m2</t>
  </si>
  <si>
    <t>-618712955</t>
  </si>
  <si>
    <t>26</t>
  </si>
  <si>
    <t>4M014</t>
  </si>
  <si>
    <t>P03 pevná kostka na sezení, rozměr 400mm x 400mm, barva potahu šedá</t>
  </si>
  <si>
    <t>1696971077</t>
  </si>
  <si>
    <t>11</t>
  </si>
  <si>
    <t>R/766821111</t>
  </si>
  <si>
    <t>Štítový regál</t>
  </si>
  <si>
    <t>m</t>
  </si>
  <si>
    <t>-2005395418</t>
  </si>
  <si>
    <t>-MATERIÁL-MDF dýhované odstín dub evropský/jasan</t>
  </si>
  <si>
    <t>-MONTÁŽ</t>
  </si>
  <si>
    <t>2,85</t>
  </si>
  <si>
    <t>R/766821112</t>
  </si>
  <si>
    <t>Štítový regál s otvorem dveří</t>
  </si>
  <si>
    <t>683355668</t>
  </si>
  <si>
    <t>2,85*3</t>
  </si>
  <si>
    <t>13</t>
  </si>
  <si>
    <t>R/766821113</t>
  </si>
  <si>
    <t>Stěnový regál</t>
  </si>
  <si>
    <t>535853996</t>
  </si>
  <si>
    <t>2,975</t>
  </si>
  <si>
    <t>14</t>
  </si>
  <si>
    <t>R/766821114</t>
  </si>
  <si>
    <t>755506182</t>
  </si>
  <si>
    <t>4,755</t>
  </si>
  <si>
    <t>R/766821115</t>
  </si>
  <si>
    <t>Pracovní stůl</t>
  </si>
  <si>
    <t>-336076245</t>
  </si>
  <si>
    <t>R/766821116</t>
  </si>
  <si>
    <t>Kontajner pod pracovní stůl</t>
  </si>
  <si>
    <t>1383503658</t>
  </si>
  <si>
    <t>-MATERIÁL-MDF dýhovaný odstín dub evropský/ jasan</t>
  </si>
  <si>
    <t>17</t>
  </si>
  <si>
    <t>R/766821117</t>
  </si>
  <si>
    <t>687068907</t>
  </si>
  <si>
    <t>HZS</t>
  </si>
  <si>
    <t>Hodinové zúčtovací sazby</t>
  </si>
  <si>
    <t>27</t>
  </si>
  <si>
    <t>HZS2121</t>
  </si>
  <si>
    <t>Hodinová zúčtovací sazba truhlář</t>
  </si>
  <si>
    <t>hod</t>
  </si>
  <si>
    <t>512</t>
  </si>
  <si>
    <t>1229428036</t>
  </si>
  <si>
    <t>4 dny 8hod-montážní práce v dílně, na stavbě</t>
  </si>
  <si>
    <t>28</t>
  </si>
  <si>
    <t>HZS2122</t>
  </si>
  <si>
    <t>Hodinová zúčtovací sazba truhlář odborný</t>
  </si>
  <si>
    <t>-1450597216</t>
  </si>
  <si>
    <t>766 - Konstrukce truhlářské</t>
  </si>
  <si>
    <t>1M012</t>
  </si>
  <si>
    <t>-1174210196</t>
  </si>
  <si>
    <t>732344300</t>
  </si>
  <si>
    <t>41M046.1</t>
  </si>
  <si>
    <t>-831889771</t>
  </si>
  <si>
    <t>-1312542253</t>
  </si>
  <si>
    <t>5M015</t>
  </si>
  <si>
    <t>619548043</t>
  </si>
  <si>
    <t>6M016</t>
  </si>
  <si>
    <t>P05 Pěnová podlaha 16 dílů, kombinace barev: bílá, béžová šedá, případně s dětským motivem (lama, beránek...)</t>
  </si>
  <si>
    <t>kpl</t>
  </si>
  <si>
    <t>-1559438007</t>
  </si>
  <si>
    <t>7M017</t>
  </si>
  <si>
    <t>P06 háček kovový, rozměr 64,6mm x 113,9mm x 22mm, barva vulkánově červená - pro dětské oddělení</t>
  </si>
  <si>
    <t>-845877201</t>
  </si>
  <si>
    <t>8M018</t>
  </si>
  <si>
    <t>P06 háček kovový, rozměr 64,6mm x 113,9mm x 22mm, barva bílá - pro dětské oddělení</t>
  </si>
  <si>
    <t>-512322209</t>
  </si>
  <si>
    <t>9M019</t>
  </si>
  <si>
    <t>P06 háček kovový, rozměr 64,6mm x 113,9mm x 22mm, barva šedozelená - pro dětské oddělení</t>
  </si>
  <si>
    <t>56263127</t>
  </si>
  <si>
    <t>19M028</t>
  </si>
  <si>
    <t>P14 - Zrcadlo, závěsné oválné zrcadlo na stěnu, barva rámu bílá, rozměr 150-160cm x 40 cm, ve 2 NP</t>
  </si>
  <si>
    <t>-877268339</t>
  </si>
  <si>
    <t>26M036</t>
  </si>
  <si>
    <t>P20  Konferenční židle s područkami, výškově nastavitelný sedák, s uzamykatelnou funkcí náklonu, s bezpečnostními kolečky s brzdou citlivou na tlak polstrování - tmavě šedé, konstrukce bílá</t>
  </si>
  <si>
    <t>1030082605</t>
  </si>
  <si>
    <t>27M037</t>
  </si>
  <si>
    <t>P21 Sedák na lavici prošívaný/ Poduška na lavici prošívaná, rozměr 162x42 cm, barva potahu šedá</t>
  </si>
  <si>
    <t>2050354649</t>
  </si>
  <si>
    <t>44M049.1</t>
  </si>
  <si>
    <t>Regály T33 - šíře 300 mm, výška 2200 mm, se zády  - 2.NP</t>
  </si>
  <si>
    <t>178018064</t>
  </si>
  <si>
    <t>44M049.2</t>
  </si>
  <si>
    <t>Regály T34 - šíře 300 mm, výška 2200 mm, se zády  - 2.NP</t>
  </si>
  <si>
    <t>94366646</t>
  </si>
  <si>
    <t>56M060</t>
  </si>
  <si>
    <t>Regály T14 - šíře 300 mm, výška 1500 mm, bez zad - 2.NP</t>
  </si>
  <si>
    <t>291063569</t>
  </si>
  <si>
    <t>57M061</t>
  </si>
  <si>
    <t>Regály T15 - šíře 300 mm, výška 2200 mm, se zády  - 2.NP</t>
  </si>
  <si>
    <t>-386517100</t>
  </si>
  <si>
    <t>58M062</t>
  </si>
  <si>
    <t>Regály T16 - šíře 500 mm, výška 2200 mm, se zády  - 2.NP</t>
  </si>
  <si>
    <t>1458515385</t>
  </si>
  <si>
    <t>59M063</t>
  </si>
  <si>
    <t>Regály T17 - pult s policemi, šíře 950 mm,  výška 900mm</t>
  </si>
  <si>
    <t>-1534268624</t>
  </si>
  <si>
    <t>60M064</t>
  </si>
  <si>
    <t>Regály T18 - šíře 300 mm, výška 2200 mm, se zády  - 2.NP</t>
  </si>
  <si>
    <t>715156251</t>
  </si>
  <si>
    <t>61M065</t>
  </si>
  <si>
    <t>Regály T19 - šíře 300 mm, výška 2200 mm, se zády  - 2.NP</t>
  </si>
  <si>
    <t>901444766</t>
  </si>
  <si>
    <t>62M066</t>
  </si>
  <si>
    <t>Regály T20 - posuvná lavice s polstrováním a policí, šíře 450 mm</t>
  </si>
  <si>
    <t>1206507563</t>
  </si>
  <si>
    <t>63M067</t>
  </si>
  <si>
    <t>Regály T21- šíře 300 mm, výška 2200 mm, se zády  - 2.NP</t>
  </si>
  <si>
    <t>502972149</t>
  </si>
  <si>
    <t>64M068</t>
  </si>
  <si>
    <t>Regály T22 -  šíře 300 mm, výška 2200 mm, se zády  - 2.NP</t>
  </si>
  <si>
    <t>-1528548564</t>
  </si>
  <si>
    <t>65M069</t>
  </si>
  <si>
    <t>Regály T23 -  šíře 600 mm, výška 2200 mm, se zády uprostřed - 2.NP</t>
  </si>
  <si>
    <t>462928894</t>
  </si>
  <si>
    <t>66M070</t>
  </si>
  <si>
    <t>Regály T24 -  šíře 300 mm, výška 2200 mm, se zády  - 2.NP</t>
  </si>
  <si>
    <t>-815279993</t>
  </si>
  <si>
    <t>67M071</t>
  </si>
  <si>
    <t>Regály T25  -  šíře 400 mm, výška 2200 mm, bez zad- 2.NP</t>
  </si>
  <si>
    <t>525761374</t>
  </si>
  <si>
    <t>68M072</t>
  </si>
  <si>
    <t>Regály T26 -  šíře 300 mm, výška 2200 mm, se zády  - 2.NP</t>
  </si>
  <si>
    <t>-1155028693</t>
  </si>
  <si>
    <t>69M073</t>
  </si>
  <si>
    <t>Regály T27 šíře 300 mm, výška 2200 mm, se zády  - 2.NP</t>
  </si>
  <si>
    <t>-450919291</t>
  </si>
  <si>
    <t>29</t>
  </si>
  <si>
    <t>70M074</t>
  </si>
  <si>
    <t>Regály T28 -  šíře 300 mm, výška 2200 mm, se zády  - 2.NP</t>
  </si>
  <si>
    <t>-1208048547</t>
  </si>
  <si>
    <t>31</t>
  </si>
  <si>
    <t>855080615</t>
  </si>
  <si>
    <t>-564880637</t>
  </si>
  <si>
    <t>33</t>
  </si>
  <si>
    <t>-299059902</t>
  </si>
  <si>
    <t>2 dny 2 pracovník -montážní práce v dílně, na stavbě</t>
  </si>
  <si>
    <t>2*2*8</t>
  </si>
  <si>
    <t>34</t>
  </si>
  <si>
    <t>-2130867069</t>
  </si>
  <si>
    <t>materiál MDF dýhovaný odstín dub evropský/ jasan, barva bílá</t>
  </si>
  <si>
    <t>P02 Stohovatelná židle s konstrukcí z tvrzeného elipsového profilu, barva bílá, Sedáky s nehořlavou úpravou, barva bílá- oddělení pro děti, dalších 10 ks v 01 - vybavení_01. Jedná se o stejný typ</t>
  </si>
  <si>
    <t>Stůl stohovatelný, skládací rozměr 700x500mm, deska stolu laminátová barva bílá, rám stolu z ocelové trubky O 22 × 2.5 mm, dalších 6 ks v 01 - Vabavení_01 (totožný kus nábytku)</t>
  </si>
  <si>
    <t xml:space="preserve">P02 Stohovatelná židle s konstrukcí z tvrzeného elipsového profilu, barva bílá, Sedáky s nehořlavou úpravou, barva bílá- oddělení pro děti. </t>
  </si>
  <si>
    <t>P02 Židle dětské</t>
  </si>
  <si>
    <t>1300/700/750, 3ks</t>
  </si>
  <si>
    <t>4755/2515*280, 1ks</t>
  </si>
  <si>
    <t>2975/2515*280, 1ks</t>
  </si>
  <si>
    <t xml:space="preserve"> 2850/3465*280, 3ks</t>
  </si>
  <si>
    <t xml:space="preserve"> 2850/3465*280-1ks</t>
  </si>
  <si>
    <t>P13 - polička, materiál: ocel, práškovaný lak, barva bílá, délka 600mm, hloubka 120mm, nosnost 5 kg, oddělení pro dospělé, čítárna</t>
  </si>
  <si>
    <t>P17 - záclona závěsná před skleněnou příčkou (dodávka určená ke kolejnicícím), závěsy propouštějící světlo, poskytující soukromí, barva bílá, dělící příčka oddělení pro dospělé, čítárna</t>
  </si>
  <si>
    <t xml:space="preserve"> 600/600/650, 3ks</t>
  </si>
  <si>
    <t>Regály T32 - kuchyňská linka včetně horních skříněk, krycího panelu, včetně dřezu,  baterie, rozvody vody a kanalizace včetně zapojení  - 2.NP dětské oddělení</t>
  </si>
  <si>
    <t>dřezová baterie s maximálním průtokem vody 6l/min</t>
  </si>
  <si>
    <t>umístění: dětské oddělení</t>
  </si>
  <si>
    <t>nebudou realizovány výsuvy nýbrž pouze klasické police</t>
  </si>
  <si>
    <t>regál je oproti architektonické studii o 1m kratší, aby nezasahoval do interiér. dveří vedoucích do kanceláře</t>
  </si>
  <si>
    <t>jedná se o dva totožné regály o 4,115 m přisazené zády k sobě</t>
  </si>
  <si>
    <t>Jedná se o kompletní pult výpujčního místa. Bude zde umístěno mimo jiné PC proto je nutné počítat s průchodky na kabely včetě uzamykatelného šuplíku. Otvorem pro uskladnění 4 stohovatelných stolů.</t>
  </si>
  <si>
    <t>Regál T29 ze str. 43 je nahrazen tímto typem regálu</t>
  </si>
  <si>
    <t>označení P11, Umístění: čítárna</t>
  </si>
  <si>
    <t>P11 Křeslo ušák šedá barva</t>
  </si>
  <si>
    <t>Materiál MDF dýhované odstín dub evropský/jasan, barva bílá, šatní tyč a police</t>
  </si>
  <si>
    <t>rozměr jednotlivého dílu 34/34 cm, jednotlivé díly do sebe zapají jako puzzle. Umístění dětské oddělení</t>
  </si>
  <si>
    <t>MDF dýhovaný odstín dub evropský/ jasan barva bílá</t>
  </si>
  <si>
    <t>Barva bílá, grafika v barvách města Dačice (žlutá a modrá) Nutné předem konzultovat</t>
  </si>
  <si>
    <t>Ozn. T6 - výkres NÁBYTEK</t>
  </si>
  <si>
    <t>Ozn. T7 - výkres NÁBYTEK</t>
  </si>
  <si>
    <t>Ozn. T8 - výkres NÁBYTEK</t>
  </si>
  <si>
    <t>P04  Molitanová/pěnová hrací sada složená ze 4 dílů , se snímatelným potahem, barva šedá</t>
  </si>
  <si>
    <t>viz architektonická studie str. 18</t>
  </si>
  <si>
    <t>viz architektonická studie str. 18, rozmístění v interiéru viz architektonická studie str. 22</t>
  </si>
  <si>
    <t>viz architektonická studie str. 18, rozmístění v interiéru viz architektonická studie str. 24</t>
  </si>
  <si>
    <t>viz architektonická studie str. 20, rozmístění v interiéru viz architektonická studie str. 16</t>
  </si>
  <si>
    <t>viz architektonickiá studie strana 19</t>
  </si>
  <si>
    <t>viz architektonická studie str. 45</t>
  </si>
  <si>
    <t>viz architektonická studie str. 19</t>
  </si>
  <si>
    <t>viz architektonická studie str. 19, rozmístění na stěnu viz architektonická studie str. 24</t>
  </si>
  <si>
    <t>viz architektonická studie str. 20, umístění v interiéru viz archotektonická studie str. 24</t>
  </si>
  <si>
    <t>viz architektonická studie str. 20</t>
  </si>
  <si>
    <t xml:space="preserve">viz architektonická studie str. 20, </t>
  </si>
  <si>
    <t>viz architektonická studie str. 45, MDF dýhovaný odstín dub evropský/ jasan barva bílá</t>
  </si>
  <si>
    <t>viz architektonická studie str. 44, MDF dýhovaný odstín dub evropský/ jasan barva bílá</t>
  </si>
  <si>
    <t>viz architektonická studie str. 41, MDF dýhovaný odstín dub evropský/ jasan barva bílá</t>
  </si>
  <si>
    <t>viz architektonická studie str. 40, MDF dýhovaný odstín dub evropský/ jasan barva bílá</t>
  </si>
  <si>
    <t>viz architektonická studie str. 40, MDF dýhovaný odstín dub evropský/ jasan barva bílá. Za výpůjčním pultem nutné počítat s umístěním tiskárny v polici.</t>
  </si>
  <si>
    <t>viz architektonická studie str. 47, MDF dýhovaný odstín dub evropský/ jasan barva bílá</t>
  </si>
  <si>
    <t>viz architektonická studie str. 42., MDF dýhovaný odstín dub evropský/ jasan barva bíláNebude realizován regál o šířce 1010 mm umístěný z pravé strany při pohledu na stěnu a regál šířky 1235 druhý z pravé strany (novinky) z důvodu kolize se stávající EI</t>
  </si>
  <si>
    <t>viz architektonická studie str. 41 a 42, MDF dýhovaný odstín dub evropský/ jasan barva bílá</t>
  </si>
  <si>
    <t>viz architektonická studie str. 46, MDF dýhovaný odstín dub evropský/ jasan barva bílá</t>
  </si>
  <si>
    <t>viz architektonická studie str. 43, MDF dýhovaný odstín dub evropský/ jasan barva bílá</t>
  </si>
  <si>
    <t>Vybavení (projekt reg. č. CZ.06.04.04/00/22_002/0002245)</t>
  </si>
  <si>
    <t>REKAPITULACE</t>
  </si>
  <si>
    <t>Objednatel</t>
  </si>
  <si>
    <t>Dodavatel</t>
  </si>
  <si>
    <t>Dodavatel:</t>
  </si>
  <si>
    <t>REKAPITULACE SOUPISŮ DODÁVEK A PRACÍ</t>
  </si>
  <si>
    <t>Veř. zakázka:</t>
  </si>
  <si>
    <t>Knihovna Matěje Mikšíčka - vybavení</t>
  </si>
  <si>
    <t>01 - Vybavení (projekt reg. č. CZ.06.04.04/00/22_002/0002245)</t>
  </si>
  <si>
    <t>02 - Vybavení (projekt reg. č. CZ.06.05.01/00/23_114/0004551)</t>
  </si>
  <si>
    <t>Vybavení (projekt reg. č. CZ.06.05.01/00/23_114/0004551)</t>
  </si>
  <si>
    <t>KRYCÍ LIST SOUPISU DODÁVEK A PRACÍ</t>
  </si>
  <si>
    <t>Náklady ze soupisu dodávek a prací</t>
  </si>
  <si>
    <t>SOUPIS DODÁVEK A PRACÍ</t>
  </si>
  <si>
    <t>02</t>
  </si>
  <si>
    <t>REKAPITULACE NÁKLADŮ SOUPISU DODÁVEK A PRACÍ</t>
  </si>
  <si>
    <t>Umístění: před budovou, kotvená do povrchu chodníku</t>
  </si>
  <si>
    <t xml:space="preserve"> Biblioschránka je vybavena vnitřním vozíkem s kapacitou min. 140 litrů</t>
  </si>
  <si>
    <t>min. nastavitelná výška: 135 - 185 cm</t>
  </si>
  <si>
    <t>min. rozměry popisovatelné plochy: 65 x 100 cm</t>
  </si>
  <si>
    <t xml:space="preserve">Stěna z nastavitelné mříže o výšce 200 cm a šíři 100 cm. Rám vyroben z ocelové trubky o průměru 25 mm, panel bude mít oka 50 x 50 mm. </t>
  </si>
  <si>
    <t>ozn. T1 Vestavný nábytek do SO 02 nové kanceláře ve dvorním traktu. Viz výkres NÁBYTEK. Nutné ověřit rozměry zaměřením na místě!!</t>
  </si>
  <si>
    <t>ozn. T4, Vestavný nábytek do SO 02 nové kanceláře ve dvorním traktu. Viz výkres NÁBYTEK. Nutné ověřit rozměry zaměřením na místě!!</t>
  </si>
  <si>
    <t>ozn. T5, Vestavný nábytek do SO 02 nové kanceláře ve dvorním traktu. Viz výkres NÁBYTEK vestavný nábytek. Nutné ověřit rozměry zaměřením na místě!!</t>
  </si>
  <si>
    <t>Rovný pracovní stůl a pojízdný kontejner se 4 zásuvkami, horní uzamykatelná. Pro nové kanceláře ve dvorním traktu.</t>
  </si>
  <si>
    <t>Kontejner, uzamykatelná horní zásuvka. Pro nové kanceláře ve dvorním traktu.</t>
  </si>
  <si>
    <t>Kancelářské křeslo s vysokým opěradlem, s nastavitelným bederním profilem. Pro nové kanceláře ve dvorním traktu.</t>
  </si>
  <si>
    <t>ozn. T2 A T3 Vestavný nábytek do SO 02 nové kanceláře ve dvorním traktu. Viz výkres NÁBYTEK. Nutné ověřit rozměry zaměřením na místě!!</t>
  </si>
  <si>
    <t>SO 01, SO 02</t>
  </si>
  <si>
    <t>SO 03</t>
  </si>
  <si>
    <t>S0 01, S0 02</t>
  </si>
  <si>
    <t xml:space="preserve">Město Dačice, Krajířova 27, Dačice, 380 01 </t>
  </si>
  <si>
    <t>Lichoběžníkový stohovatelný stůl, dvoumístný, zařaditelný, 
2 kolečka s brzdou. Deska stolu laminátová bílá, barva podnože bílá.</t>
  </si>
  <si>
    <t>S možností dokoupit transportní vozík.</t>
  </si>
  <si>
    <t>Viz architektonickou studii, stranu 19.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</si>
</sst>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%"/>
    <numFmt numFmtId="165" formatCode="dd\.mm\.yyyy"/>
    <numFmt numFmtId="166" formatCode="#,##0.00000"/>
    <numFmt numFmtId="167" formatCode="#,##0.000"/>
  </numFmts>
  <fonts count="36" x14ac:knownFonts="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8"/>
      <color theme="10"/>
      <name val="Wingdings 2"/>
      <family val="1"/>
      <charset val="2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7"/>
      <color rgb="FF969696"/>
      <name val="Arial CE"/>
    </font>
    <font>
      <u/>
      <sz val="11"/>
      <color theme="1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EBEBE"/>
      </patternFill>
    </fill>
    <fill>
      <patternFill patternType="solid">
        <fgColor rgb="FFD2D2D2"/>
      </patternFill>
    </fill>
    <fill>
      <patternFill patternType="solid">
        <fgColor rgb="FFFFFFB7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5" fillId="0" borderId="0" applyNumberFormat="0" applyFill="0" applyBorder="0" applyAlignment="0" applyProtection="0"/>
  </cellStyleXfs>
  <cellXfs count="215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4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2" borderId="0" xfId="0" applyFill="1" applyAlignment="1">
      <alignment vertical="center"/>
    </xf>
    <xf numFmtId="0" fontId="4" fillId="2" borderId="6" xfId="0" applyFont="1" applyFill="1" applyBorder="1" applyAlignment="1">
      <alignment horizontal="left" vertical="center"/>
    </xf>
    <xf numFmtId="0" fontId="0" fillId="2" borderId="7" xfId="0" applyFill="1" applyBorder="1" applyAlignment="1">
      <alignment vertical="center"/>
    </xf>
    <xf numFmtId="0" fontId="4" fillId="2" borderId="7" xfId="0" applyFont="1" applyFill="1" applyBorder="1" applyAlignment="1">
      <alignment horizontal="center" vertical="center"/>
    </xf>
    <xf numFmtId="0" fontId="16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18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3" borderId="7" xfId="0" applyFill="1" applyBorder="1" applyAlignment="1">
      <alignment vertical="center"/>
    </xf>
    <xf numFmtId="0" fontId="19" fillId="3" borderId="0" xfId="0" applyFont="1" applyFill="1" applyAlignment="1">
      <alignment horizontal="center" vertical="center"/>
    </xf>
    <xf numFmtId="0" fontId="20" fillId="0" borderId="16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4" fontId="21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7" fillId="0" borderId="14" xfId="0" applyNumberFormat="1" applyFont="1" applyBorder="1" applyAlignment="1">
      <alignment vertical="center"/>
    </xf>
    <xf numFmtId="4" fontId="17" fillId="0" borderId="0" xfId="0" applyNumberFormat="1" applyFont="1" applyAlignment="1">
      <alignment vertical="center"/>
    </xf>
    <xf numFmtId="166" fontId="17" fillId="0" borderId="0" xfId="0" applyNumberFormat="1" applyFont="1" applyAlignment="1">
      <alignment vertical="center"/>
    </xf>
    <xf numFmtId="4" fontId="17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5" fillId="0" borderId="3" xfId="0" applyFont="1" applyBorder="1" applyAlignment="1">
      <alignment vertical="center"/>
    </xf>
    <xf numFmtId="0" fontId="23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5" fillId="0" borderId="14" xfId="0" applyNumberFormat="1" applyFont="1" applyBorder="1" applyAlignment="1">
      <alignment vertical="center"/>
    </xf>
    <xf numFmtId="4" fontId="25" fillId="0" borderId="0" xfId="0" applyNumberFormat="1" applyFont="1" applyAlignment="1">
      <alignment vertical="center"/>
    </xf>
    <xf numFmtId="166" fontId="25" fillId="0" borderId="0" xfId="0" applyNumberFormat="1" applyFont="1" applyAlignment="1">
      <alignment vertical="center"/>
    </xf>
    <xf numFmtId="4" fontId="25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" fontId="1" fillId="0" borderId="14" xfId="0" applyNumberFormat="1" applyFont="1" applyBorder="1" applyAlignment="1">
      <alignment vertical="center"/>
    </xf>
    <xf numFmtId="4" fontId="1" fillId="0" borderId="0" xfId="0" applyNumberFormat="1" applyFont="1" applyAlignment="1">
      <alignment vertical="center"/>
    </xf>
    <xf numFmtId="166" fontId="1" fillId="0" borderId="0" xfId="0" applyNumberFormat="1" applyFont="1" applyAlignment="1">
      <alignment vertical="center"/>
    </xf>
    <xf numFmtId="4" fontId="1" fillId="0" borderId="15" xfId="0" applyNumberFormat="1" applyFont="1" applyBorder="1" applyAlignment="1">
      <alignment vertical="center"/>
    </xf>
    <xf numFmtId="4" fontId="1" fillId="0" borderId="19" xfId="0" applyNumberFormat="1" applyFont="1" applyBorder="1" applyAlignment="1">
      <alignment vertical="center"/>
    </xf>
    <xf numFmtId="4" fontId="1" fillId="0" borderId="20" xfId="0" applyNumberFormat="1" applyFont="1" applyBorder="1" applyAlignment="1">
      <alignment vertical="center"/>
    </xf>
    <xf numFmtId="166" fontId="1" fillId="0" borderId="20" xfId="0" applyNumberFormat="1" applyFont="1" applyBorder="1" applyAlignment="1">
      <alignment vertical="center"/>
    </xf>
    <xf numFmtId="4" fontId="1" fillId="0" borderId="21" xfId="0" applyNumberFormat="1" applyFont="1" applyBorder="1" applyAlignment="1">
      <alignment vertical="center"/>
    </xf>
    <xf numFmtId="0" fontId="28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4" fillId="0" borderId="0" xfId="0" applyFont="1" applyAlignment="1">
      <alignment horizontal="left" vertical="center"/>
    </xf>
    <xf numFmtId="164" fontId="1" fillId="0" borderId="0" xfId="0" applyNumberFormat="1" applyFont="1" applyAlignment="1">
      <alignment horizontal="right" vertical="center"/>
    </xf>
    <xf numFmtId="0" fontId="0" fillId="3" borderId="0" xfId="0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4" fillId="3" borderId="7" xfId="0" applyFont="1" applyFill="1" applyBorder="1" applyAlignment="1">
      <alignment horizontal="right" vertical="center"/>
    </xf>
    <xf numFmtId="0" fontId="4" fillId="3" borderId="7" xfId="0" applyFont="1" applyFill="1" applyBorder="1" applyAlignment="1">
      <alignment horizontal="center"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19" fillId="3" borderId="0" xfId="0" applyFont="1" applyFill="1" applyAlignment="1">
      <alignment horizontal="left" vertical="center"/>
    </xf>
    <xf numFmtId="0" fontId="19" fillId="3" borderId="0" xfId="0" applyFont="1" applyFill="1" applyAlignment="1">
      <alignment horizontal="right" vertical="center"/>
    </xf>
    <xf numFmtId="0" fontId="29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19" fillId="3" borderId="16" xfId="0" applyFont="1" applyFill="1" applyBorder="1" applyAlignment="1">
      <alignment horizontal="center" vertical="center" wrapText="1"/>
    </xf>
    <xf numFmtId="0" fontId="19" fillId="3" borderId="17" xfId="0" applyFont="1" applyFill="1" applyBorder="1" applyAlignment="1">
      <alignment horizontal="center" vertical="center" wrapText="1"/>
    </xf>
    <xf numFmtId="0" fontId="19" fillId="3" borderId="18" xfId="0" applyFont="1" applyFill="1" applyBorder="1" applyAlignment="1">
      <alignment horizontal="center" vertical="center" wrapText="1"/>
    </xf>
    <xf numFmtId="4" fontId="21" fillId="0" borderId="0" xfId="0" applyNumberFormat="1" applyFont="1"/>
    <xf numFmtId="166" fontId="30" fillId="0" borderId="12" xfId="0" applyNumberFormat="1" applyFont="1" applyBorder="1"/>
    <xf numFmtId="166" fontId="30" fillId="0" borderId="13" xfId="0" applyNumberFormat="1" applyFont="1" applyBorder="1"/>
    <xf numFmtId="4" fontId="31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32" fillId="0" borderId="22" xfId="0" applyFont="1" applyBorder="1" applyAlignment="1">
      <alignment horizontal="center" vertical="center"/>
    </xf>
    <xf numFmtId="49" fontId="32" fillId="0" borderId="22" xfId="0" applyNumberFormat="1" applyFont="1" applyBorder="1" applyAlignment="1">
      <alignment horizontal="left" vertical="center" wrapText="1"/>
    </xf>
    <xf numFmtId="0" fontId="32" fillId="0" borderId="22" xfId="0" applyFont="1" applyBorder="1" applyAlignment="1">
      <alignment horizontal="left" vertical="center" wrapText="1"/>
    </xf>
    <xf numFmtId="0" fontId="32" fillId="0" borderId="22" xfId="0" applyFont="1" applyBorder="1" applyAlignment="1">
      <alignment horizontal="center" vertical="center" wrapText="1"/>
    </xf>
    <xf numFmtId="167" fontId="32" fillId="0" borderId="22" xfId="0" applyNumberFormat="1" applyFont="1" applyBorder="1" applyAlignment="1">
      <alignment vertical="center"/>
    </xf>
    <xf numFmtId="4" fontId="32" fillId="0" borderId="22" xfId="0" applyNumberFormat="1" applyFont="1" applyBorder="1" applyAlignment="1">
      <alignment vertical="center"/>
    </xf>
    <xf numFmtId="0" fontId="33" fillId="0" borderId="3" xfId="0" applyFont="1" applyBorder="1" applyAlignment="1">
      <alignment vertical="center"/>
    </xf>
    <xf numFmtId="0" fontId="32" fillId="0" borderId="14" xfId="0" applyFont="1" applyBorder="1" applyAlignment="1">
      <alignment horizontal="left" vertical="center"/>
    </xf>
    <xf numFmtId="0" fontId="32" fillId="0" borderId="0" xfId="0" applyFont="1" applyAlignment="1">
      <alignment horizontal="center" vertical="center"/>
    </xf>
    <xf numFmtId="166" fontId="20" fillId="0" borderId="0" xfId="0" applyNumberFormat="1" applyFont="1" applyAlignment="1">
      <alignment vertical="center"/>
    </xf>
    <xf numFmtId="166" fontId="20" fillId="0" borderId="15" xfId="0" applyNumberFormat="1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9" fillId="0" borderId="3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9" fillId="0" borderId="22" xfId="0" applyFont="1" applyBorder="1" applyAlignment="1">
      <alignment horizontal="center" vertical="center"/>
    </xf>
    <xf numFmtId="49" fontId="19" fillId="0" borderId="22" xfId="0" applyNumberFormat="1" applyFont="1" applyBorder="1" applyAlignment="1">
      <alignment horizontal="left" vertical="center" wrapText="1"/>
    </xf>
    <xf numFmtId="0" fontId="19" fillId="0" borderId="22" xfId="0" applyFont="1" applyBorder="1" applyAlignment="1">
      <alignment horizontal="left" vertical="center" wrapText="1"/>
    </xf>
    <xf numFmtId="0" fontId="19" fillId="0" borderId="22" xfId="0" applyFont="1" applyBorder="1" applyAlignment="1">
      <alignment horizontal="center" vertical="center" wrapText="1"/>
    </xf>
    <xf numFmtId="167" fontId="19" fillId="0" borderId="22" xfId="0" applyNumberFormat="1" applyFont="1" applyBorder="1" applyAlignment="1">
      <alignment vertical="center"/>
    </xf>
    <xf numFmtId="4" fontId="19" fillId="0" borderId="22" xfId="0" applyNumberFormat="1" applyFont="1" applyBorder="1" applyAlignment="1">
      <alignment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Alignment="1">
      <alignment horizontal="center" vertical="center"/>
    </xf>
    <xf numFmtId="0" fontId="10" fillId="0" borderId="19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10" fillId="0" borderId="21" xfId="0" applyFont="1" applyBorder="1" applyAlignment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Fill="1" applyAlignment="1">
      <alignment vertical="center"/>
    </xf>
    <xf numFmtId="4" fontId="32" fillId="4" borderId="22" xfId="0" applyNumberFormat="1" applyFont="1" applyFill="1" applyBorder="1" applyAlignment="1" applyProtection="1">
      <alignment vertical="center"/>
      <protection locked="0"/>
    </xf>
    <xf numFmtId="4" fontId="19" fillId="4" borderId="22" xfId="0" applyNumberFormat="1" applyFont="1" applyFill="1" applyBorder="1" applyAlignment="1" applyProtection="1">
      <alignment vertical="center"/>
      <protection locked="0"/>
    </xf>
    <xf numFmtId="0" fontId="2" fillId="4" borderId="0" xfId="0" applyFont="1" applyFill="1" applyAlignment="1" applyProtection="1">
      <alignment horizontal="left" vertical="center"/>
      <protection locked="0"/>
    </xf>
    <xf numFmtId="0" fontId="0" fillId="0" borderId="0" xfId="0"/>
    <xf numFmtId="164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vertical="center"/>
    </xf>
    <xf numFmtId="4" fontId="15" fillId="0" borderId="0" xfId="0" applyNumberFormat="1" applyFont="1" applyAlignment="1">
      <alignment vertical="center"/>
    </xf>
    <xf numFmtId="4" fontId="4" fillId="2" borderId="7" xfId="0" applyNumberFormat="1" applyFont="1" applyFill="1" applyBorder="1" applyAlignment="1">
      <alignment vertical="center"/>
    </xf>
    <xf numFmtId="0" fontId="0" fillId="2" borderId="7" xfId="0" applyFill="1" applyBorder="1" applyAlignment="1">
      <alignment vertical="center"/>
    </xf>
    <xf numFmtId="0" fontId="0" fillId="2" borderId="8" xfId="0" applyFill="1" applyBorder="1" applyAlignment="1">
      <alignment vertical="center"/>
    </xf>
    <xf numFmtId="0" fontId="4" fillId="2" borderId="7" xfId="0" applyFont="1" applyFill="1" applyBorder="1" applyAlignment="1">
      <alignment horizontal="left" vertical="center"/>
    </xf>
    <xf numFmtId="0" fontId="2" fillId="4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4" fontId="14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49" fontId="27" fillId="0" borderId="0" xfId="0" applyNumberFormat="1" applyFont="1" applyAlignment="1">
      <alignment horizontal="left" vertical="center" wrapText="1"/>
    </xf>
    <xf numFmtId="4" fontId="21" fillId="0" borderId="0" xfId="0" applyNumberFormat="1" applyFont="1" applyAlignment="1">
      <alignment horizontal="right" vertical="center"/>
    </xf>
    <xf numFmtId="4" fontId="21" fillId="0" borderId="0" xfId="0" applyNumberFormat="1" applyFont="1" applyAlignment="1">
      <alignment vertical="center"/>
    </xf>
    <xf numFmtId="0" fontId="27" fillId="0" borderId="0" xfId="0" applyFont="1" applyAlignment="1">
      <alignment horizontal="left" vertical="center" wrapText="1"/>
    </xf>
    <xf numFmtId="4" fontId="24" fillId="0" borderId="0" xfId="0" applyNumberFormat="1" applyFont="1" applyAlignment="1">
      <alignment horizontal="right" vertical="center"/>
    </xf>
    <xf numFmtId="0" fontId="24" fillId="0" borderId="0" xfId="0" applyFont="1" applyAlignment="1">
      <alignment vertical="center"/>
    </xf>
    <xf numFmtId="0" fontId="23" fillId="0" borderId="0" xfId="0" applyFont="1" applyAlignment="1">
      <alignment horizontal="left" vertical="center" wrapText="1"/>
    </xf>
    <xf numFmtId="4" fontId="24" fillId="0" borderId="0" xfId="0" applyNumberFormat="1" applyFont="1" applyAlignment="1">
      <alignment vertical="center"/>
    </xf>
    <xf numFmtId="4" fontId="7" fillId="0" borderId="0" xfId="0" applyNumberFormat="1" applyFont="1" applyAlignment="1">
      <alignment horizontal="right" vertical="center"/>
    </xf>
    <xf numFmtId="0" fontId="27" fillId="0" borderId="0" xfId="0" applyFont="1" applyAlignment="1">
      <alignment horizontal="left" vertical="center"/>
    </xf>
    <xf numFmtId="0" fontId="19" fillId="3" borderId="6" xfId="0" applyFont="1" applyFill="1" applyBorder="1" applyAlignment="1">
      <alignment horizontal="center" vertical="center"/>
    </xf>
    <xf numFmtId="0" fontId="19" fillId="3" borderId="7" xfId="0" applyFont="1" applyFill="1" applyBorder="1" applyAlignment="1">
      <alignment horizontal="left" vertical="center"/>
    </xf>
    <xf numFmtId="0" fontId="19" fillId="3" borderId="7" xfId="0" applyFont="1" applyFill="1" applyBorder="1" applyAlignment="1">
      <alignment horizontal="center" vertical="center"/>
    </xf>
    <xf numFmtId="0" fontId="19" fillId="3" borderId="8" xfId="0" applyFont="1" applyFill="1" applyBorder="1" applyAlignment="1">
      <alignment horizontal="left" vertical="center"/>
    </xf>
    <xf numFmtId="0" fontId="19" fillId="3" borderId="7" xfId="0" applyFont="1" applyFill="1" applyBorder="1" applyAlignment="1">
      <alignment horizontal="righ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left" vertical="center"/>
    </xf>
    <xf numFmtId="0" fontId="18" fillId="0" borderId="14" xfId="0" applyFont="1" applyBorder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</cellXfs>
  <cellStyles count="2">
    <cellStyle name="Hypertextový odkaz" xfId="1" builtinId="8"/>
    <cellStyle name="Normální" xfId="0" builtinId="0" customBuiltin="1"/>
  </cellStyles>
  <dxfs count="0"/>
  <tableStyles count="0"/>
  <colors>
    <mruColors>
      <color rgb="FFFFFFB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100"/>
  <sheetViews>
    <sheetView showGridLines="0" topLeftCell="A19" workbookViewId="0">
      <selection activeCell="E14" sqref="E14:AI14"/>
    </sheetView>
  </sheetViews>
  <sheetFormatPr defaultRowHeight="10" x14ac:dyDescent="0.2"/>
  <cols>
    <col min="1" max="1" width="8.33203125" customWidth="1"/>
    <col min="2" max="2" width="1.6640625" customWidth="1"/>
    <col min="3" max="3" width="4.109375" customWidth="1"/>
    <col min="4" max="33" width="2.6640625" customWidth="1"/>
    <col min="34" max="34" width="3.33203125" customWidth="1"/>
    <col min="35" max="35" width="31.6640625" customWidth="1"/>
    <col min="36" max="37" width="2.44140625" customWidth="1"/>
    <col min="38" max="38" width="8.33203125" customWidth="1"/>
    <col min="39" max="39" width="3.33203125" customWidth="1"/>
    <col min="40" max="40" width="13.33203125" customWidth="1"/>
    <col min="41" max="41" width="7.44140625" customWidth="1"/>
    <col min="42" max="42" width="4.109375" customWidth="1"/>
    <col min="43" max="43" width="15.6640625" hidden="1" customWidth="1"/>
    <col min="44" max="44" width="13.6640625" customWidth="1"/>
    <col min="45" max="47" width="25.7773437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09375" hidden="1" customWidth="1"/>
    <col min="54" max="54" width="25" hidden="1" customWidth="1"/>
    <col min="55" max="55" width="21.6640625" hidden="1" customWidth="1"/>
    <col min="56" max="56" width="19.109375" hidden="1" customWidth="1"/>
    <col min="57" max="57" width="66.44140625" hidden="1" customWidth="1"/>
    <col min="71" max="91" width="9.33203125" hidden="1"/>
  </cols>
  <sheetData>
    <row r="1" spans="1:74" x14ac:dyDescent="0.2">
      <c r="A1" s="14" t="s">
        <v>0</v>
      </c>
      <c r="AZ1" s="14" t="s">
        <v>1</v>
      </c>
      <c r="BA1" s="14" t="s">
        <v>2</v>
      </c>
      <c r="BB1" s="14" t="s">
        <v>3</v>
      </c>
      <c r="BT1" s="14" t="s">
        <v>4</v>
      </c>
      <c r="BU1" s="14" t="s">
        <v>4</v>
      </c>
      <c r="BV1" s="14" t="s">
        <v>5</v>
      </c>
    </row>
    <row r="2" spans="1:74" ht="37" customHeight="1" x14ac:dyDescent="0.2">
      <c r="AR2" s="171"/>
      <c r="AS2" s="171"/>
      <c r="AT2" s="171"/>
      <c r="AU2" s="171"/>
      <c r="AV2" s="171"/>
      <c r="AW2" s="171"/>
      <c r="AX2" s="171"/>
      <c r="AY2" s="171"/>
      <c r="AZ2" s="171"/>
      <c r="BA2" s="171"/>
      <c r="BB2" s="171"/>
      <c r="BC2" s="171"/>
      <c r="BD2" s="171"/>
      <c r="BE2" s="171"/>
      <c r="BS2" s="15" t="s">
        <v>6</v>
      </c>
      <c r="BT2" s="15" t="s">
        <v>7</v>
      </c>
    </row>
    <row r="3" spans="1:74" ht="7" customHeight="1" x14ac:dyDescent="0.2">
      <c r="B3" s="16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8"/>
      <c r="BS3" s="15" t="s">
        <v>6</v>
      </c>
      <c r="BT3" s="15" t="s">
        <v>8</v>
      </c>
    </row>
    <row r="4" spans="1:74" ht="25" customHeight="1" x14ac:dyDescent="0.2">
      <c r="B4" s="18"/>
      <c r="D4" s="19" t="s">
        <v>418</v>
      </c>
      <c r="AR4" s="18"/>
      <c r="AS4" s="20" t="s">
        <v>9</v>
      </c>
      <c r="BS4" s="15" t="s">
        <v>10</v>
      </c>
    </row>
    <row r="5" spans="1:74" ht="12" customHeight="1" x14ac:dyDescent="0.2">
      <c r="B5" s="18"/>
      <c r="D5" s="21" t="s">
        <v>11</v>
      </c>
      <c r="K5" s="180" t="s">
        <v>12</v>
      </c>
      <c r="L5" s="171"/>
      <c r="M5" s="171"/>
      <c r="N5" s="171"/>
      <c r="O5" s="171"/>
      <c r="P5" s="171"/>
      <c r="Q5" s="171"/>
      <c r="R5" s="171"/>
      <c r="S5" s="171"/>
      <c r="T5" s="171"/>
      <c r="U5" s="171"/>
      <c r="V5" s="171"/>
      <c r="W5" s="171"/>
      <c r="X5" s="171"/>
      <c r="Y5" s="171"/>
      <c r="Z5" s="171"/>
      <c r="AA5" s="171"/>
      <c r="AB5" s="171"/>
      <c r="AC5" s="171"/>
      <c r="AD5" s="171"/>
      <c r="AE5" s="171"/>
      <c r="AF5" s="171"/>
      <c r="AG5" s="171"/>
      <c r="AH5" s="171"/>
      <c r="AI5" s="171"/>
      <c r="AJ5" s="171"/>
      <c r="AR5" s="18"/>
      <c r="BS5" s="15" t="s">
        <v>6</v>
      </c>
    </row>
    <row r="6" spans="1:74" ht="37" customHeight="1" x14ac:dyDescent="0.2">
      <c r="B6" s="18"/>
      <c r="D6" s="23" t="s">
        <v>423</v>
      </c>
      <c r="K6" s="181" t="s">
        <v>424</v>
      </c>
      <c r="L6" s="171"/>
      <c r="M6" s="171"/>
      <c r="N6" s="171"/>
      <c r="O6" s="171"/>
      <c r="P6" s="171"/>
      <c r="Q6" s="171"/>
      <c r="R6" s="171"/>
      <c r="S6" s="171"/>
      <c r="T6" s="171"/>
      <c r="U6" s="171"/>
      <c r="V6" s="171"/>
      <c r="W6" s="171"/>
      <c r="X6" s="171"/>
      <c r="Y6" s="171"/>
      <c r="Z6" s="171"/>
      <c r="AA6" s="171"/>
      <c r="AB6" s="171"/>
      <c r="AC6" s="171"/>
      <c r="AD6" s="171"/>
      <c r="AE6" s="171"/>
      <c r="AF6" s="171"/>
      <c r="AG6" s="171"/>
      <c r="AH6" s="171"/>
      <c r="AI6" s="171"/>
      <c r="AJ6" s="171"/>
      <c r="AR6" s="18"/>
      <c r="BS6" s="15" t="s">
        <v>6</v>
      </c>
    </row>
    <row r="7" spans="1:74" ht="12" customHeight="1" x14ac:dyDescent="0.2">
      <c r="B7" s="18"/>
      <c r="D7" s="24" t="s">
        <v>13</v>
      </c>
      <c r="K7" s="22" t="s">
        <v>1</v>
      </c>
      <c r="AK7" s="24" t="s">
        <v>14</v>
      </c>
      <c r="AN7" s="22" t="s">
        <v>1</v>
      </c>
      <c r="AR7" s="18"/>
      <c r="BS7" s="15" t="s">
        <v>6</v>
      </c>
    </row>
    <row r="8" spans="1:74" ht="12" customHeight="1" x14ac:dyDescent="0.2">
      <c r="B8" s="18"/>
      <c r="D8" s="24" t="s">
        <v>15</v>
      </c>
      <c r="K8" s="22" t="s">
        <v>16</v>
      </c>
      <c r="AK8" s="24" t="s">
        <v>17</v>
      </c>
      <c r="AN8" s="22" t="s">
        <v>18</v>
      </c>
      <c r="AR8" s="18"/>
      <c r="BS8" s="15" t="s">
        <v>6</v>
      </c>
    </row>
    <row r="9" spans="1:74" ht="14.5" customHeight="1" x14ac:dyDescent="0.2">
      <c r="B9" s="18"/>
      <c r="AR9" s="18"/>
      <c r="BS9" s="15" t="s">
        <v>6</v>
      </c>
    </row>
    <row r="10" spans="1:74" ht="12" customHeight="1" x14ac:dyDescent="0.2">
      <c r="B10" s="18"/>
      <c r="D10" s="24" t="s">
        <v>19</v>
      </c>
      <c r="AK10" s="24" t="s">
        <v>20</v>
      </c>
      <c r="AN10" s="22" t="s">
        <v>21</v>
      </c>
      <c r="AR10" s="18"/>
      <c r="BS10" s="15" t="s">
        <v>6</v>
      </c>
    </row>
    <row r="11" spans="1:74" ht="18.399999999999999" customHeight="1" x14ac:dyDescent="0.2">
      <c r="B11" s="18"/>
      <c r="E11" s="22" t="s">
        <v>448</v>
      </c>
      <c r="AK11" s="24" t="s">
        <v>22</v>
      </c>
      <c r="AN11" s="22" t="s">
        <v>1</v>
      </c>
      <c r="AR11" s="18"/>
      <c r="BS11" s="15" t="s">
        <v>6</v>
      </c>
    </row>
    <row r="12" spans="1:74" ht="7" customHeight="1" x14ac:dyDescent="0.2">
      <c r="B12" s="18"/>
      <c r="AR12" s="18"/>
      <c r="BS12" s="15" t="s">
        <v>6</v>
      </c>
    </row>
    <row r="13" spans="1:74" ht="12" customHeight="1" x14ac:dyDescent="0.2">
      <c r="B13" s="18"/>
      <c r="D13" s="24" t="s">
        <v>421</v>
      </c>
      <c r="AK13" s="24" t="s">
        <v>20</v>
      </c>
      <c r="AN13" s="170" t="s">
        <v>1</v>
      </c>
      <c r="AR13" s="18"/>
      <c r="BS13" s="15" t="s">
        <v>6</v>
      </c>
    </row>
    <row r="14" spans="1:74" ht="12.5" x14ac:dyDescent="0.2">
      <c r="B14" s="18"/>
      <c r="E14" s="179" t="s">
        <v>23</v>
      </c>
      <c r="F14" s="179"/>
      <c r="G14" s="179"/>
      <c r="H14" s="179"/>
      <c r="I14" s="179"/>
      <c r="J14" s="179"/>
      <c r="K14" s="179"/>
      <c r="L14" s="179"/>
      <c r="M14" s="179"/>
      <c r="N14" s="179"/>
      <c r="O14" s="179"/>
      <c r="P14" s="179"/>
      <c r="Q14" s="179"/>
      <c r="R14" s="179"/>
      <c r="S14" s="179"/>
      <c r="T14" s="179"/>
      <c r="U14" s="179"/>
      <c r="V14" s="179"/>
      <c r="W14" s="179"/>
      <c r="X14" s="179"/>
      <c r="Y14" s="179"/>
      <c r="Z14" s="179"/>
      <c r="AA14" s="179"/>
      <c r="AB14" s="179"/>
      <c r="AC14" s="179"/>
      <c r="AD14" s="179"/>
      <c r="AE14" s="179"/>
      <c r="AF14" s="179"/>
      <c r="AG14" s="179"/>
      <c r="AH14" s="179"/>
      <c r="AI14" s="179"/>
      <c r="AK14" s="24" t="s">
        <v>22</v>
      </c>
      <c r="AN14" s="170" t="s">
        <v>1</v>
      </c>
      <c r="AR14" s="18"/>
      <c r="BS14" s="15" t="s">
        <v>6</v>
      </c>
    </row>
    <row r="15" spans="1:74" ht="7" customHeight="1" x14ac:dyDescent="0.2">
      <c r="B15" s="18"/>
      <c r="AR15" s="18"/>
      <c r="BS15" s="15" t="s">
        <v>4</v>
      </c>
    </row>
    <row r="16" spans="1:74" ht="12" customHeight="1" x14ac:dyDescent="0.2">
      <c r="B16" s="18"/>
      <c r="D16" s="24" t="s">
        <v>24</v>
      </c>
      <c r="AK16" s="24" t="s">
        <v>20</v>
      </c>
      <c r="AN16" s="22" t="s">
        <v>25</v>
      </c>
      <c r="AR16" s="18"/>
      <c r="BS16" s="15" t="s">
        <v>4</v>
      </c>
    </row>
    <row r="17" spans="2:71" ht="18.399999999999999" customHeight="1" x14ac:dyDescent="0.2">
      <c r="B17" s="18"/>
      <c r="E17" s="22" t="s">
        <v>26</v>
      </c>
      <c r="AK17" s="24" t="s">
        <v>22</v>
      </c>
      <c r="AN17" s="22" t="s">
        <v>1</v>
      </c>
      <c r="AR17" s="18"/>
      <c r="BS17" s="15" t="s">
        <v>27</v>
      </c>
    </row>
    <row r="18" spans="2:71" ht="7" customHeight="1" x14ac:dyDescent="0.2">
      <c r="B18" s="18"/>
      <c r="AR18" s="18"/>
      <c r="BS18" s="15" t="s">
        <v>6</v>
      </c>
    </row>
    <row r="19" spans="2:71" ht="12" customHeight="1" x14ac:dyDescent="0.2">
      <c r="B19" s="18"/>
      <c r="D19" s="24" t="s">
        <v>28</v>
      </c>
      <c r="AK19" s="24" t="s">
        <v>20</v>
      </c>
      <c r="AN19" s="22" t="s">
        <v>1</v>
      </c>
      <c r="AR19" s="18"/>
      <c r="BS19" s="15" t="s">
        <v>6</v>
      </c>
    </row>
    <row r="20" spans="2:71" ht="18.399999999999999" customHeight="1" x14ac:dyDescent="0.2">
      <c r="B20" s="18"/>
      <c r="E20" s="22" t="s">
        <v>23</v>
      </c>
      <c r="AK20" s="24" t="s">
        <v>22</v>
      </c>
      <c r="AN20" s="22" t="s">
        <v>1</v>
      </c>
      <c r="AR20" s="18"/>
      <c r="BS20" s="15" t="s">
        <v>27</v>
      </c>
    </row>
    <row r="21" spans="2:71" ht="7" customHeight="1" x14ac:dyDescent="0.2">
      <c r="B21" s="18"/>
      <c r="AR21" s="18"/>
    </row>
    <row r="22" spans="2:71" ht="12" customHeight="1" x14ac:dyDescent="0.2">
      <c r="B22" s="18"/>
      <c r="D22" s="24" t="s">
        <v>29</v>
      </c>
      <c r="AR22" s="18"/>
    </row>
    <row r="23" spans="2:71" ht="16.5" customHeight="1" x14ac:dyDescent="0.2">
      <c r="B23" s="18"/>
      <c r="E23" s="182" t="s">
        <v>1</v>
      </c>
      <c r="F23" s="182"/>
      <c r="G23" s="182"/>
      <c r="H23" s="182"/>
      <c r="I23" s="182"/>
      <c r="J23" s="182"/>
      <c r="K23" s="182"/>
      <c r="L23" s="182"/>
      <c r="M23" s="182"/>
      <c r="N23" s="182"/>
      <c r="O23" s="182"/>
      <c r="P23" s="182"/>
      <c r="Q23" s="182"/>
      <c r="R23" s="182"/>
      <c r="S23" s="182"/>
      <c r="T23" s="182"/>
      <c r="U23" s="182"/>
      <c r="V23" s="182"/>
      <c r="W23" s="182"/>
      <c r="X23" s="182"/>
      <c r="Y23" s="182"/>
      <c r="Z23" s="182"/>
      <c r="AA23" s="182"/>
      <c r="AB23" s="182"/>
      <c r="AC23" s="182"/>
      <c r="AD23" s="182"/>
      <c r="AE23" s="182"/>
      <c r="AF23" s="182"/>
      <c r="AG23" s="182"/>
      <c r="AH23" s="182"/>
      <c r="AI23" s="182"/>
      <c r="AJ23" s="182"/>
      <c r="AK23" s="182"/>
      <c r="AL23" s="182"/>
      <c r="AM23" s="182"/>
      <c r="AN23" s="182"/>
      <c r="AR23" s="18"/>
    </row>
    <row r="24" spans="2:71" ht="7" customHeight="1" x14ac:dyDescent="0.2">
      <c r="B24" s="18"/>
      <c r="AR24" s="18"/>
    </row>
    <row r="25" spans="2:71" ht="7" customHeight="1" x14ac:dyDescent="0.2">
      <c r="B25" s="18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6"/>
      <c r="AL25" s="26"/>
      <c r="AM25" s="26"/>
      <c r="AN25" s="26"/>
      <c r="AO25" s="26"/>
      <c r="AR25" s="18"/>
    </row>
    <row r="26" spans="2:71" s="1" customFormat="1" ht="25.9" customHeight="1" x14ac:dyDescent="0.2">
      <c r="B26" s="27"/>
      <c r="D26" s="28" t="s">
        <v>30</v>
      </c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183">
        <f>ROUND(AG94,2)</f>
        <v>0</v>
      </c>
      <c r="AL26" s="184"/>
      <c r="AM26" s="184"/>
      <c r="AN26" s="184"/>
      <c r="AO26" s="184"/>
      <c r="AR26" s="27"/>
    </row>
    <row r="27" spans="2:71" s="1" customFormat="1" ht="7" customHeight="1" x14ac:dyDescent="0.2">
      <c r="B27" s="27"/>
      <c r="AR27" s="27"/>
    </row>
    <row r="28" spans="2:71" s="1" customFormat="1" ht="12.5" x14ac:dyDescent="0.2">
      <c r="B28" s="27"/>
      <c r="L28" s="185" t="s">
        <v>31</v>
      </c>
      <c r="M28" s="185"/>
      <c r="N28" s="185"/>
      <c r="O28" s="185"/>
      <c r="P28" s="185"/>
      <c r="W28" s="185" t="s">
        <v>32</v>
      </c>
      <c r="X28" s="185"/>
      <c r="Y28" s="185"/>
      <c r="Z28" s="185"/>
      <c r="AA28" s="185"/>
      <c r="AB28" s="185"/>
      <c r="AC28" s="185"/>
      <c r="AD28" s="185"/>
      <c r="AE28" s="185"/>
      <c r="AK28" s="185" t="s">
        <v>33</v>
      </c>
      <c r="AL28" s="185"/>
      <c r="AM28" s="185"/>
      <c r="AN28" s="185"/>
      <c r="AO28" s="185"/>
      <c r="AR28" s="27"/>
    </row>
    <row r="29" spans="2:71" s="2" customFormat="1" ht="14.5" customHeight="1" x14ac:dyDescent="0.2">
      <c r="B29" s="31"/>
      <c r="D29" s="24" t="s">
        <v>34</v>
      </c>
      <c r="F29" s="24" t="s">
        <v>35</v>
      </c>
      <c r="L29" s="172">
        <v>0.21</v>
      </c>
      <c r="M29" s="173"/>
      <c r="N29" s="173"/>
      <c r="O29" s="173"/>
      <c r="P29" s="173"/>
      <c r="W29" s="174">
        <f>ROUND(AZ94, 2)</f>
        <v>0</v>
      </c>
      <c r="X29" s="173"/>
      <c r="Y29" s="173"/>
      <c r="Z29" s="173"/>
      <c r="AA29" s="173"/>
      <c r="AB29" s="173"/>
      <c r="AC29" s="173"/>
      <c r="AD29" s="173"/>
      <c r="AE29" s="173"/>
      <c r="AK29" s="174">
        <f>ROUND(AV94, 2)</f>
        <v>0</v>
      </c>
      <c r="AL29" s="173"/>
      <c r="AM29" s="173"/>
      <c r="AN29" s="173"/>
      <c r="AO29" s="173"/>
      <c r="AR29" s="31"/>
    </row>
    <row r="30" spans="2:71" s="2" customFormat="1" ht="14.5" customHeight="1" x14ac:dyDescent="0.2">
      <c r="B30" s="31"/>
      <c r="F30" s="24" t="s">
        <v>36</v>
      </c>
      <c r="L30" s="172">
        <v>0.12</v>
      </c>
      <c r="M30" s="173"/>
      <c r="N30" s="173"/>
      <c r="O30" s="173"/>
      <c r="P30" s="173"/>
      <c r="W30" s="174">
        <f>ROUND(BA94, 2)</f>
        <v>0</v>
      </c>
      <c r="X30" s="173"/>
      <c r="Y30" s="173"/>
      <c r="Z30" s="173"/>
      <c r="AA30" s="173"/>
      <c r="AB30" s="173"/>
      <c r="AC30" s="173"/>
      <c r="AD30" s="173"/>
      <c r="AE30" s="173"/>
      <c r="AK30" s="174">
        <f>ROUND(AW94, 2)</f>
        <v>0</v>
      </c>
      <c r="AL30" s="173"/>
      <c r="AM30" s="173"/>
      <c r="AN30" s="173"/>
      <c r="AO30" s="173"/>
      <c r="AR30" s="31"/>
    </row>
    <row r="31" spans="2:71" s="2" customFormat="1" ht="14.5" hidden="1" customHeight="1" x14ac:dyDescent="0.2">
      <c r="B31" s="31"/>
      <c r="F31" s="24" t="s">
        <v>37</v>
      </c>
      <c r="L31" s="172">
        <v>0.21</v>
      </c>
      <c r="M31" s="173"/>
      <c r="N31" s="173"/>
      <c r="O31" s="173"/>
      <c r="P31" s="173"/>
      <c r="W31" s="174">
        <f>ROUND(BB94, 2)</f>
        <v>0</v>
      </c>
      <c r="X31" s="173"/>
      <c r="Y31" s="173"/>
      <c r="Z31" s="173"/>
      <c r="AA31" s="173"/>
      <c r="AB31" s="173"/>
      <c r="AC31" s="173"/>
      <c r="AD31" s="173"/>
      <c r="AE31" s="173"/>
      <c r="AK31" s="174">
        <v>0</v>
      </c>
      <c r="AL31" s="173"/>
      <c r="AM31" s="173"/>
      <c r="AN31" s="173"/>
      <c r="AO31" s="173"/>
      <c r="AR31" s="31"/>
    </row>
    <row r="32" spans="2:71" s="2" customFormat="1" ht="14.5" hidden="1" customHeight="1" x14ac:dyDescent="0.2">
      <c r="B32" s="31"/>
      <c r="F32" s="24" t="s">
        <v>38</v>
      </c>
      <c r="L32" s="172">
        <v>0.12</v>
      </c>
      <c r="M32" s="173"/>
      <c r="N32" s="173"/>
      <c r="O32" s="173"/>
      <c r="P32" s="173"/>
      <c r="W32" s="174">
        <f>ROUND(BC94, 2)</f>
        <v>0</v>
      </c>
      <c r="X32" s="173"/>
      <c r="Y32" s="173"/>
      <c r="Z32" s="173"/>
      <c r="AA32" s="173"/>
      <c r="AB32" s="173"/>
      <c r="AC32" s="173"/>
      <c r="AD32" s="173"/>
      <c r="AE32" s="173"/>
      <c r="AK32" s="174">
        <v>0</v>
      </c>
      <c r="AL32" s="173"/>
      <c r="AM32" s="173"/>
      <c r="AN32" s="173"/>
      <c r="AO32" s="173"/>
      <c r="AR32" s="31"/>
    </row>
    <row r="33" spans="2:44" s="2" customFormat="1" ht="14.5" hidden="1" customHeight="1" x14ac:dyDescent="0.2">
      <c r="B33" s="31"/>
      <c r="F33" s="24" t="s">
        <v>39</v>
      </c>
      <c r="L33" s="172">
        <v>0</v>
      </c>
      <c r="M33" s="173"/>
      <c r="N33" s="173"/>
      <c r="O33" s="173"/>
      <c r="P33" s="173"/>
      <c r="W33" s="174">
        <f>ROUND(BD94, 2)</f>
        <v>0</v>
      </c>
      <c r="X33" s="173"/>
      <c r="Y33" s="173"/>
      <c r="Z33" s="173"/>
      <c r="AA33" s="173"/>
      <c r="AB33" s="173"/>
      <c r="AC33" s="173"/>
      <c r="AD33" s="173"/>
      <c r="AE33" s="173"/>
      <c r="AK33" s="174">
        <v>0</v>
      </c>
      <c r="AL33" s="173"/>
      <c r="AM33" s="173"/>
      <c r="AN33" s="173"/>
      <c r="AO33" s="173"/>
      <c r="AR33" s="31"/>
    </row>
    <row r="34" spans="2:44" s="1" customFormat="1" ht="7" customHeight="1" x14ac:dyDescent="0.2">
      <c r="B34" s="27"/>
      <c r="AR34" s="27"/>
    </row>
    <row r="35" spans="2:44" s="1" customFormat="1" ht="25.9" customHeight="1" x14ac:dyDescent="0.2">
      <c r="B35" s="27"/>
      <c r="C35" s="32"/>
      <c r="D35" s="33" t="s">
        <v>40</v>
      </c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5" t="s">
        <v>41</v>
      </c>
      <c r="U35" s="34"/>
      <c r="V35" s="34"/>
      <c r="W35" s="34"/>
      <c r="X35" s="178" t="s">
        <v>42</v>
      </c>
      <c r="Y35" s="176"/>
      <c r="Z35" s="176"/>
      <c r="AA35" s="176"/>
      <c r="AB35" s="176"/>
      <c r="AC35" s="34"/>
      <c r="AD35" s="34"/>
      <c r="AE35" s="34"/>
      <c r="AF35" s="34"/>
      <c r="AG35" s="34"/>
      <c r="AH35" s="34"/>
      <c r="AI35" s="34"/>
      <c r="AJ35" s="34"/>
      <c r="AK35" s="175">
        <f>SUM(AK26:AK33)</f>
        <v>0</v>
      </c>
      <c r="AL35" s="176"/>
      <c r="AM35" s="176"/>
      <c r="AN35" s="176"/>
      <c r="AO35" s="177"/>
      <c r="AP35" s="32"/>
      <c r="AQ35" s="32"/>
      <c r="AR35" s="27"/>
    </row>
    <row r="36" spans="2:44" s="1" customFormat="1" ht="7" customHeight="1" x14ac:dyDescent="0.2">
      <c r="B36" s="27"/>
      <c r="AR36" s="27"/>
    </row>
    <row r="37" spans="2:44" s="1" customFormat="1" ht="14.5" customHeight="1" x14ac:dyDescent="0.2">
      <c r="B37" s="27"/>
      <c r="AR37" s="27"/>
    </row>
    <row r="38" spans="2:44" ht="14.5" customHeight="1" x14ac:dyDescent="0.2">
      <c r="B38" s="18"/>
      <c r="AR38" s="18"/>
    </row>
    <row r="39" spans="2:44" ht="14.5" customHeight="1" x14ac:dyDescent="0.2">
      <c r="B39" s="18"/>
      <c r="AR39" s="18"/>
    </row>
    <row r="40" spans="2:44" ht="14.5" customHeight="1" x14ac:dyDescent="0.2">
      <c r="B40" s="18"/>
      <c r="AR40" s="18"/>
    </row>
    <row r="41" spans="2:44" ht="14.5" customHeight="1" x14ac:dyDescent="0.2">
      <c r="B41" s="18"/>
      <c r="AR41" s="18"/>
    </row>
    <row r="42" spans="2:44" ht="14.5" customHeight="1" x14ac:dyDescent="0.2">
      <c r="B42" s="18"/>
      <c r="AR42" s="18"/>
    </row>
    <row r="43" spans="2:44" ht="14.5" customHeight="1" x14ac:dyDescent="0.2">
      <c r="B43" s="18"/>
      <c r="AR43" s="18"/>
    </row>
    <row r="44" spans="2:44" ht="14.5" customHeight="1" x14ac:dyDescent="0.2">
      <c r="B44" s="18"/>
      <c r="AR44" s="18"/>
    </row>
    <row r="45" spans="2:44" ht="14.5" customHeight="1" x14ac:dyDescent="0.2">
      <c r="B45" s="18"/>
      <c r="AR45" s="18"/>
    </row>
    <row r="46" spans="2:44" ht="14.5" customHeight="1" x14ac:dyDescent="0.2">
      <c r="B46" s="18"/>
      <c r="AR46" s="18"/>
    </row>
    <row r="47" spans="2:44" ht="14.5" customHeight="1" x14ac:dyDescent="0.2">
      <c r="B47" s="18"/>
      <c r="AR47" s="18"/>
    </row>
    <row r="48" spans="2:44" ht="14.5" customHeight="1" x14ac:dyDescent="0.2">
      <c r="B48" s="18"/>
      <c r="AR48" s="18"/>
    </row>
    <row r="49" spans="2:44" s="1" customFormat="1" ht="14.5" customHeight="1" x14ac:dyDescent="0.2">
      <c r="B49" s="27"/>
      <c r="D49" s="36" t="s">
        <v>43</v>
      </c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6" t="s">
        <v>44</v>
      </c>
      <c r="AI49" s="37"/>
      <c r="AJ49" s="37"/>
      <c r="AK49" s="37"/>
      <c r="AL49" s="37"/>
      <c r="AM49" s="37"/>
      <c r="AN49" s="37"/>
      <c r="AO49" s="37"/>
      <c r="AR49" s="27"/>
    </row>
    <row r="50" spans="2:44" x14ac:dyDescent="0.2">
      <c r="B50" s="18"/>
      <c r="AR50" s="18"/>
    </row>
    <row r="51" spans="2:44" x14ac:dyDescent="0.2">
      <c r="B51" s="18"/>
      <c r="AR51" s="18"/>
    </row>
    <row r="52" spans="2:44" x14ac:dyDescent="0.2">
      <c r="B52" s="18"/>
      <c r="AR52" s="18"/>
    </row>
    <row r="53" spans="2:44" x14ac:dyDescent="0.2">
      <c r="B53" s="18"/>
      <c r="AR53" s="18"/>
    </row>
    <row r="54" spans="2:44" x14ac:dyDescent="0.2">
      <c r="B54" s="18"/>
      <c r="AR54" s="18"/>
    </row>
    <row r="55" spans="2:44" x14ac:dyDescent="0.2">
      <c r="B55" s="18"/>
      <c r="AR55" s="18"/>
    </row>
    <row r="56" spans="2:44" x14ac:dyDescent="0.2">
      <c r="B56" s="18"/>
      <c r="AR56" s="18"/>
    </row>
    <row r="57" spans="2:44" x14ac:dyDescent="0.2">
      <c r="B57" s="18"/>
      <c r="AR57" s="18"/>
    </row>
    <row r="58" spans="2:44" x14ac:dyDescent="0.2">
      <c r="B58" s="18"/>
      <c r="AR58" s="18"/>
    </row>
    <row r="59" spans="2:44" x14ac:dyDescent="0.2">
      <c r="B59" s="18"/>
      <c r="AR59" s="18"/>
    </row>
    <row r="60" spans="2:44" s="1" customFormat="1" ht="12.5" x14ac:dyDescent="0.2">
      <c r="B60" s="27"/>
      <c r="D60" s="38" t="s">
        <v>45</v>
      </c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38" t="s">
        <v>46</v>
      </c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38" t="s">
        <v>45</v>
      </c>
      <c r="AI60" s="29"/>
      <c r="AJ60" s="29"/>
      <c r="AK60" s="29"/>
      <c r="AL60" s="29"/>
      <c r="AM60" s="38" t="s">
        <v>46</v>
      </c>
      <c r="AN60" s="29"/>
      <c r="AO60" s="29"/>
      <c r="AR60" s="27"/>
    </row>
    <row r="61" spans="2:44" x14ac:dyDescent="0.2">
      <c r="B61" s="18"/>
      <c r="AR61" s="18"/>
    </row>
    <row r="62" spans="2:44" x14ac:dyDescent="0.2">
      <c r="B62" s="18"/>
      <c r="AR62" s="18"/>
    </row>
    <row r="63" spans="2:44" x14ac:dyDescent="0.2">
      <c r="B63" s="18"/>
      <c r="AR63" s="18"/>
    </row>
    <row r="64" spans="2:44" s="1" customFormat="1" ht="13" x14ac:dyDescent="0.2">
      <c r="B64" s="27"/>
      <c r="D64" s="36" t="s">
        <v>419</v>
      </c>
      <c r="E64" s="37"/>
      <c r="F64" s="37"/>
      <c r="G64" s="37"/>
      <c r="H64" s="37"/>
      <c r="I64" s="37"/>
      <c r="J64" s="37"/>
      <c r="K64" s="37"/>
      <c r="L64" s="37"/>
      <c r="M64" s="37"/>
      <c r="N64" s="37"/>
      <c r="O64" s="37"/>
      <c r="P64" s="37"/>
      <c r="Q64" s="37"/>
      <c r="R64" s="37"/>
      <c r="S64" s="37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6" t="s">
        <v>420</v>
      </c>
      <c r="AI64" s="37"/>
      <c r="AJ64" s="37"/>
      <c r="AK64" s="37"/>
      <c r="AL64" s="37"/>
      <c r="AM64" s="37"/>
      <c r="AN64" s="37"/>
      <c r="AO64" s="37"/>
      <c r="AR64" s="27"/>
    </row>
    <row r="65" spans="2:44" x14ac:dyDescent="0.2">
      <c r="B65" s="18"/>
      <c r="AR65" s="18"/>
    </row>
    <row r="66" spans="2:44" x14ac:dyDescent="0.2">
      <c r="B66" s="18"/>
      <c r="AR66" s="18"/>
    </row>
    <row r="67" spans="2:44" x14ac:dyDescent="0.2">
      <c r="B67" s="18"/>
      <c r="AR67" s="18"/>
    </row>
    <row r="68" spans="2:44" x14ac:dyDescent="0.2">
      <c r="B68" s="18"/>
      <c r="AR68" s="18"/>
    </row>
    <row r="69" spans="2:44" x14ac:dyDescent="0.2">
      <c r="B69" s="18"/>
      <c r="AR69" s="18"/>
    </row>
    <row r="70" spans="2:44" x14ac:dyDescent="0.2">
      <c r="B70" s="18"/>
      <c r="AR70" s="18"/>
    </row>
    <row r="71" spans="2:44" x14ac:dyDescent="0.2">
      <c r="B71" s="18"/>
      <c r="AR71" s="18"/>
    </row>
    <row r="72" spans="2:44" x14ac:dyDescent="0.2">
      <c r="B72" s="18"/>
      <c r="AR72" s="18"/>
    </row>
    <row r="73" spans="2:44" x14ac:dyDescent="0.2">
      <c r="B73" s="18"/>
      <c r="AR73" s="18"/>
    </row>
    <row r="74" spans="2:44" x14ac:dyDescent="0.2">
      <c r="B74" s="18"/>
      <c r="AR74" s="18"/>
    </row>
    <row r="75" spans="2:44" s="1" customFormat="1" ht="12.5" x14ac:dyDescent="0.2">
      <c r="B75" s="27"/>
      <c r="D75" s="38" t="s">
        <v>45</v>
      </c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38" t="s">
        <v>46</v>
      </c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29"/>
      <c r="AH75" s="38" t="s">
        <v>45</v>
      </c>
      <c r="AI75" s="29"/>
      <c r="AJ75" s="29"/>
      <c r="AK75" s="29"/>
      <c r="AL75" s="29"/>
      <c r="AM75" s="38" t="s">
        <v>46</v>
      </c>
      <c r="AN75" s="29"/>
      <c r="AO75" s="29"/>
      <c r="AR75" s="27"/>
    </row>
    <row r="76" spans="2:44" s="1" customFormat="1" x14ac:dyDescent="0.2">
      <c r="B76" s="27"/>
      <c r="AR76" s="27"/>
    </row>
    <row r="77" spans="2:44" s="1" customFormat="1" ht="7" customHeight="1" x14ac:dyDescent="0.2">
      <c r="B77" s="39"/>
      <c r="C77" s="40"/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  <c r="AF77" s="40"/>
      <c r="AG77" s="40"/>
      <c r="AH77" s="40"/>
      <c r="AI77" s="40"/>
      <c r="AJ77" s="40"/>
      <c r="AK77" s="40"/>
      <c r="AL77" s="40"/>
      <c r="AM77" s="40"/>
      <c r="AN77" s="40"/>
      <c r="AO77" s="40"/>
      <c r="AP77" s="40"/>
      <c r="AQ77" s="40"/>
      <c r="AR77" s="27"/>
    </row>
    <row r="81" spans="1:91" s="1" customFormat="1" ht="7" customHeight="1" x14ac:dyDescent="0.2">
      <c r="B81" s="41"/>
      <c r="C81" s="42"/>
      <c r="D81" s="42"/>
      <c r="E81" s="42"/>
      <c r="F81" s="42"/>
      <c r="G81" s="42"/>
      <c r="H81" s="42"/>
      <c r="I81" s="42"/>
      <c r="J81" s="42"/>
      <c r="K81" s="42"/>
      <c r="L81" s="42"/>
      <c r="M81" s="42"/>
      <c r="N81" s="42"/>
      <c r="O81" s="42"/>
      <c r="P81" s="42"/>
      <c r="Q81" s="42"/>
      <c r="R81" s="42"/>
      <c r="S81" s="42"/>
      <c r="T81" s="42"/>
      <c r="U81" s="42"/>
      <c r="V81" s="42"/>
      <c r="W81" s="42"/>
      <c r="X81" s="42"/>
      <c r="Y81" s="42"/>
      <c r="Z81" s="42"/>
      <c r="AA81" s="42"/>
      <c r="AB81" s="42"/>
      <c r="AC81" s="42"/>
      <c r="AD81" s="42"/>
      <c r="AE81" s="42"/>
      <c r="AF81" s="42"/>
      <c r="AG81" s="42"/>
      <c r="AH81" s="42"/>
      <c r="AI81" s="42"/>
      <c r="AJ81" s="42"/>
      <c r="AK81" s="42"/>
      <c r="AL81" s="42"/>
      <c r="AM81" s="42"/>
      <c r="AN81" s="42"/>
      <c r="AO81" s="42"/>
      <c r="AP81" s="42"/>
      <c r="AQ81" s="42"/>
      <c r="AR81" s="27"/>
    </row>
    <row r="82" spans="1:91" s="1" customFormat="1" ht="25" customHeight="1" x14ac:dyDescent="0.2">
      <c r="B82" s="27"/>
      <c r="C82" s="19" t="s">
        <v>422</v>
      </c>
      <c r="AR82" s="27"/>
    </row>
    <row r="83" spans="1:91" s="1" customFormat="1" ht="7" customHeight="1" x14ac:dyDescent="0.2">
      <c r="B83" s="27"/>
      <c r="AR83" s="27"/>
    </row>
    <row r="84" spans="1:91" s="3" customFormat="1" ht="12" customHeight="1" x14ac:dyDescent="0.2">
      <c r="B84" s="43"/>
      <c r="C84" s="24" t="s">
        <v>11</v>
      </c>
      <c r="L84" s="3" t="str">
        <f>K5</f>
        <v>V2022-18</v>
      </c>
      <c r="AR84" s="43"/>
    </row>
    <row r="85" spans="1:91" s="4" customFormat="1" ht="37" customHeight="1" x14ac:dyDescent="0.2">
      <c r="B85" s="44"/>
      <c r="C85" s="45" t="s">
        <v>423</v>
      </c>
      <c r="L85" s="203" t="str">
        <f>K6</f>
        <v>Knihovna Matěje Mikšíčka - vybavení</v>
      </c>
      <c r="M85" s="204"/>
      <c r="N85" s="204"/>
      <c r="O85" s="204"/>
      <c r="P85" s="204"/>
      <c r="Q85" s="204"/>
      <c r="R85" s="204"/>
      <c r="S85" s="204"/>
      <c r="T85" s="204"/>
      <c r="U85" s="204"/>
      <c r="V85" s="204"/>
      <c r="W85" s="204"/>
      <c r="X85" s="204"/>
      <c r="Y85" s="204"/>
      <c r="Z85" s="204"/>
      <c r="AA85" s="204"/>
      <c r="AB85" s="204"/>
      <c r="AC85" s="204"/>
      <c r="AD85" s="204"/>
      <c r="AE85" s="204"/>
      <c r="AF85" s="204"/>
      <c r="AG85" s="204"/>
      <c r="AH85" s="204"/>
      <c r="AI85" s="204"/>
      <c r="AJ85" s="204"/>
      <c r="AR85" s="44"/>
    </row>
    <row r="86" spans="1:91" s="1" customFormat="1" ht="7" customHeight="1" x14ac:dyDescent="0.2">
      <c r="B86" s="27"/>
      <c r="AR86" s="27"/>
    </row>
    <row r="87" spans="1:91" s="1" customFormat="1" ht="12" customHeight="1" x14ac:dyDescent="0.2">
      <c r="B87" s="27"/>
      <c r="C87" s="24" t="s">
        <v>15</v>
      </c>
      <c r="L87" s="46" t="str">
        <f>IF(K8="","",K8)</f>
        <v>parc.č. 446 k.ú. Dačice</v>
      </c>
      <c r="AI87" s="24" t="s">
        <v>17</v>
      </c>
      <c r="AM87" s="205" t="str">
        <f>IF(AN8= "","",AN8)</f>
        <v>17. 1. 2024</v>
      </c>
      <c r="AN87" s="205"/>
      <c r="AR87" s="27"/>
    </row>
    <row r="88" spans="1:91" s="1" customFormat="1" ht="7" customHeight="1" x14ac:dyDescent="0.2">
      <c r="B88" s="27"/>
      <c r="AR88" s="27"/>
    </row>
    <row r="89" spans="1:91" s="1" customFormat="1" ht="25.75" customHeight="1" x14ac:dyDescent="0.2">
      <c r="B89" s="27"/>
      <c r="C89" s="24" t="s">
        <v>19</v>
      </c>
      <c r="L89" s="3" t="str">
        <f>IF(E11= "","",E11)</f>
        <v xml:space="preserve">Město Dačice, Krajířova 27, Dačice, 380 01 </v>
      </c>
      <c r="AI89" s="24" t="s">
        <v>24</v>
      </c>
      <c r="AM89" s="206" t="str">
        <f>IF(E17="","",E17)</f>
        <v>Projekty-Sládková s.r.o., Mirkovice 70,Velešín</v>
      </c>
      <c r="AN89" s="207"/>
      <c r="AO89" s="207"/>
      <c r="AP89" s="207"/>
      <c r="AR89" s="27"/>
      <c r="AS89" s="208" t="s">
        <v>47</v>
      </c>
      <c r="AT89" s="209"/>
      <c r="AU89" s="48"/>
      <c r="AV89" s="48"/>
      <c r="AW89" s="48"/>
      <c r="AX89" s="48"/>
      <c r="AY89" s="48"/>
      <c r="AZ89" s="48"/>
      <c r="BA89" s="48"/>
      <c r="BB89" s="48"/>
      <c r="BC89" s="48"/>
      <c r="BD89" s="49"/>
    </row>
    <row r="90" spans="1:91" s="1" customFormat="1" ht="15.25" customHeight="1" x14ac:dyDescent="0.2">
      <c r="B90" s="27"/>
      <c r="C90" s="24" t="s">
        <v>421</v>
      </c>
      <c r="L90" s="3" t="str">
        <f>IF(E14="","",E14)</f>
        <v xml:space="preserve"> </v>
      </c>
      <c r="AI90" s="24" t="s">
        <v>28</v>
      </c>
      <c r="AM90" s="206" t="str">
        <f>IF(E20="","",E20)</f>
        <v xml:space="preserve"> </v>
      </c>
      <c r="AN90" s="207"/>
      <c r="AO90" s="207"/>
      <c r="AP90" s="207"/>
      <c r="AR90" s="27"/>
      <c r="AS90" s="210"/>
      <c r="AT90" s="211"/>
      <c r="BD90" s="51"/>
    </row>
    <row r="91" spans="1:91" s="1" customFormat="1" ht="10.9" customHeight="1" x14ac:dyDescent="0.2">
      <c r="B91" s="27"/>
      <c r="AR91" s="27"/>
      <c r="AS91" s="210"/>
      <c r="AT91" s="211"/>
      <c r="BD91" s="51"/>
    </row>
    <row r="92" spans="1:91" s="1" customFormat="1" ht="29.25" customHeight="1" x14ac:dyDescent="0.2">
      <c r="B92" s="27"/>
      <c r="C92" s="198" t="s">
        <v>48</v>
      </c>
      <c r="D92" s="199"/>
      <c r="E92" s="199"/>
      <c r="F92" s="199"/>
      <c r="G92" s="199"/>
      <c r="H92" s="52"/>
      <c r="I92" s="200" t="s">
        <v>49</v>
      </c>
      <c r="J92" s="199"/>
      <c r="K92" s="199"/>
      <c r="L92" s="199"/>
      <c r="M92" s="199"/>
      <c r="N92" s="199"/>
      <c r="O92" s="199"/>
      <c r="P92" s="199"/>
      <c r="Q92" s="199"/>
      <c r="R92" s="199"/>
      <c r="S92" s="199"/>
      <c r="T92" s="199"/>
      <c r="U92" s="199"/>
      <c r="V92" s="199"/>
      <c r="W92" s="199"/>
      <c r="X92" s="199"/>
      <c r="Y92" s="199"/>
      <c r="Z92" s="199"/>
      <c r="AA92" s="199"/>
      <c r="AB92" s="199"/>
      <c r="AC92" s="199"/>
      <c r="AD92" s="199"/>
      <c r="AE92" s="199"/>
      <c r="AF92" s="199"/>
      <c r="AG92" s="202" t="s">
        <v>50</v>
      </c>
      <c r="AH92" s="199"/>
      <c r="AI92" s="199"/>
      <c r="AJ92" s="199"/>
      <c r="AK92" s="199"/>
      <c r="AL92" s="199"/>
      <c r="AM92" s="199"/>
      <c r="AN92" s="200" t="s">
        <v>51</v>
      </c>
      <c r="AO92" s="199"/>
      <c r="AP92" s="201"/>
      <c r="AQ92" s="53" t="s">
        <v>52</v>
      </c>
      <c r="AR92" s="27"/>
      <c r="AS92" s="54" t="s">
        <v>53</v>
      </c>
      <c r="AT92" s="55" t="s">
        <v>54</v>
      </c>
      <c r="AU92" s="55" t="s">
        <v>55</v>
      </c>
      <c r="AV92" s="55" t="s">
        <v>56</v>
      </c>
      <c r="AW92" s="55" t="s">
        <v>57</v>
      </c>
      <c r="AX92" s="55" t="s">
        <v>58</v>
      </c>
      <c r="AY92" s="55" t="s">
        <v>59</v>
      </c>
      <c r="AZ92" s="55" t="s">
        <v>60</v>
      </c>
      <c r="BA92" s="55" t="s">
        <v>61</v>
      </c>
      <c r="BB92" s="55" t="s">
        <v>62</v>
      </c>
      <c r="BC92" s="55" t="s">
        <v>63</v>
      </c>
      <c r="BD92" s="56" t="s">
        <v>64</v>
      </c>
    </row>
    <row r="93" spans="1:91" s="1" customFormat="1" ht="10.9" customHeight="1" x14ac:dyDescent="0.2">
      <c r="B93" s="27"/>
      <c r="AR93" s="27"/>
      <c r="AS93" s="57"/>
      <c r="AT93" s="48"/>
      <c r="AU93" s="48"/>
      <c r="AV93" s="48"/>
      <c r="AW93" s="48"/>
      <c r="AX93" s="48"/>
      <c r="AY93" s="48"/>
      <c r="AZ93" s="48"/>
      <c r="BA93" s="48"/>
      <c r="BB93" s="48"/>
      <c r="BC93" s="48"/>
      <c r="BD93" s="49"/>
    </row>
    <row r="94" spans="1:91" s="5" customFormat="1" ht="32.5" customHeight="1" x14ac:dyDescent="0.2">
      <c r="B94" s="58"/>
      <c r="C94" s="59" t="s">
        <v>65</v>
      </c>
      <c r="D94" s="60"/>
      <c r="E94" s="60"/>
      <c r="F94" s="60"/>
      <c r="G94" s="60"/>
      <c r="H94" s="60"/>
      <c r="I94" s="60"/>
      <c r="J94" s="60"/>
      <c r="K94" s="60"/>
      <c r="L94" s="60"/>
      <c r="M94" s="60"/>
      <c r="N94" s="60"/>
      <c r="O94" s="60"/>
      <c r="P94" s="60"/>
      <c r="Q94" s="60"/>
      <c r="R94" s="60"/>
      <c r="S94" s="60"/>
      <c r="T94" s="60"/>
      <c r="U94" s="60"/>
      <c r="V94" s="60"/>
      <c r="W94" s="60"/>
      <c r="X94" s="60"/>
      <c r="Y94" s="60"/>
      <c r="Z94" s="60"/>
      <c r="AA94" s="60"/>
      <c r="AB94" s="60"/>
      <c r="AC94" s="60"/>
      <c r="AD94" s="60"/>
      <c r="AE94" s="60"/>
      <c r="AF94" s="60"/>
      <c r="AG94" s="189">
        <f>ROUND(AG95+AG97,2)</f>
        <v>0</v>
      </c>
      <c r="AH94" s="189"/>
      <c r="AI94" s="189"/>
      <c r="AJ94" s="189"/>
      <c r="AK94" s="189"/>
      <c r="AL94" s="189"/>
      <c r="AM94" s="189"/>
      <c r="AN94" s="190">
        <f>SUM(AG94,AT94)</f>
        <v>0</v>
      </c>
      <c r="AO94" s="190"/>
      <c r="AP94" s="190"/>
      <c r="AQ94" s="62" t="s">
        <v>1</v>
      </c>
      <c r="AR94" s="58"/>
      <c r="AS94" s="63">
        <f>ROUND(AS95+AS97,2)</f>
        <v>0</v>
      </c>
      <c r="AT94" s="64">
        <f>ROUND(SUM(AV94:AW94),2)</f>
        <v>0</v>
      </c>
      <c r="AU94" s="65">
        <f>ROUND(AU95+AU97,5)</f>
        <v>157.48024000000001</v>
      </c>
      <c r="AV94" s="64">
        <f>ROUND(AZ94*L29,2)</f>
        <v>0</v>
      </c>
      <c r="AW94" s="64">
        <f>ROUND(BA94*L30,2)</f>
        <v>0</v>
      </c>
      <c r="AX94" s="64">
        <f>ROUND(BB94*L29,2)</f>
        <v>0</v>
      </c>
      <c r="AY94" s="64">
        <f>ROUND(BC94*L30,2)</f>
        <v>0</v>
      </c>
      <c r="AZ94" s="64">
        <f>ROUND(AZ95+AZ97,2)</f>
        <v>0</v>
      </c>
      <c r="BA94" s="64">
        <f>ROUND(BA95+BA97,2)</f>
        <v>0</v>
      </c>
      <c r="BB94" s="64">
        <f>ROUND(BB95+BB97,2)</f>
        <v>0</v>
      </c>
      <c r="BC94" s="64">
        <f>ROUND(BC95+BC97,2)</f>
        <v>0</v>
      </c>
      <c r="BD94" s="66">
        <f>ROUND(BD95+BD97,2)</f>
        <v>0</v>
      </c>
      <c r="BS94" s="67" t="s">
        <v>66</v>
      </c>
      <c r="BT94" s="67" t="s">
        <v>67</v>
      </c>
      <c r="BU94" s="68" t="s">
        <v>68</v>
      </c>
      <c r="BV94" s="67" t="s">
        <v>69</v>
      </c>
      <c r="BW94" s="67" t="s">
        <v>5</v>
      </c>
      <c r="BX94" s="67" t="s">
        <v>70</v>
      </c>
      <c r="CL94" s="67" t="s">
        <v>1</v>
      </c>
    </row>
    <row r="95" spans="1:91" s="6" customFormat="1" ht="16.5" customHeight="1" x14ac:dyDescent="0.2">
      <c r="B95" s="69"/>
      <c r="C95" s="70"/>
      <c r="D95" s="194" t="s">
        <v>445</v>
      </c>
      <c r="E95" s="194"/>
      <c r="F95" s="194"/>
      <c r="G95" s="194"/>
      <c r="H95" s="194"/>
      <c r="I95" s="194"/>
      <c r="J95" s="194"/>
      <c r="K95" s="194"/>
      <c r="L95" s="194"/>
      <c r="M95" s="194"/>
      <c r="N95" s="194"/>
      <c r="O95" s="194"/>
      <c r="P95" s="194"/>
      <c r="Q95" s="194"/>
      <c r="R95" s="194"/>
      <c r="S95" s="194"/>
      <c r="T95" s="194"/>
      <c r="U95" s="194"/>
      <c r="V95" s="194"/>
      <c r="W95" s="194"/>
      <c r="X95" s="194"/>
      <c r="Y95" s="194"/>
      <c r="Z95" s="194"/>
      <c r="AA95" s="194"/>
      <c r="AB95" s="194"/>
      <c r="AC95" s="194"/>
      <c r="AD95" s="194"/>
      <c r="AE95" s="194"/>
      <c r="AF95" s="194"/>
      <c r="AG95" s="192">
        <f>ROUND(AI96,2)</f>
        <v>0</v>
      </c>
      <c r="AH95" s="193"/>
      <c r="AI95" s="193"/>
      <c r="AJ95" s="193"/>
      <c r="AK95" s="193"/>
      <c r="AL95" s="193"/>
      <c r="AM95" s="193"/>
      <c r="AN95" s="195">
        <f>SUM(AG95,AT95)</f>
        <v>0</v>
      </c>
      <c r="AO95" s="193"/>
      <c r="AP95" s="193"/>
      <c r="AQ95" s="72" t="s">
        <v>71</v>
      </c>
      <c r="AR95" s="69"/>
      <c r="AS95" s="73">
        <f>ROUND(AS96,2)</f>
        <v>0</v>
      </c>
      <c r="AT95" s="74">
        <f>ROUND(SUM(AV95:AW95),2)</f>
        <v>0</v>
      </c>
      <c r="AU95" s="75">
        <f>ROUND(AU96,5)</f>
        <v>93.480239999999995</v>
      </c>
      <c r="AV95" s="74">
        <f>ROUND(AZ95*L29,2)</f>
        <v>0</v>
      </c>
      <c r="AW95" s="74">
        <f>ROUND(BA95*L30,2)</f>
        <v>0</v>
      </c>
      <c r="AX95" s="74">
        <f>ROUND(BB95*L29,2)</f>
        <v>0</v>
      </c>
      <c r="AY95" s="74">
        <f>ROUND(BC95*L30,2)</f>
        <v>0</v>
      </c>
      <c r="AZ95" s="74">
        <f>ROUND(AZ96,2)</f>
        <v>0</v>
      </c>
      <c r="BA95" s="74">
        <f>ROUND(BA96,2)</f>
        <v>0</v>
      </c>
      <c r="BB95" s="74">
        <f>ROUND(BB96,2)</f>
        <v>0</v>
      </c>
      <c r="BC95" s="74">
        <f>ROUND(BC96,2)</f>
        <v>0</v>
      </c>
      <c r="BD95" s="76">
        <f>ROUND(BD96,2)</f>
        <v>0</v>
      </c>
      <c r="BS95" s="77" t="s">
        <v>66</v>
      </c>
      <c r="BT95" s="77" t="s">
        <v>72</v>
      </c>
      <c r="BU95" s="77" t="s">
        <v>68</v>
      </c>
      <c r="BV95" s="77" t="s">
        <v>69</v>
      </c>
      <c r="BW95" s="77" t="s">
        <v>73</v>
      </c>
      <c r="BX95" s="77" t="s">
        <v>5</v>
      </c>
      <c r="CL95" s="77" t="s">
        <v>1</v>
      </c>
      <c r="CM95" s="77" t="s">
        <v>74</v>
      </c>
    </row>
    <row r="96" spans="1:91" s="3" customFormat="1" ht="16.5" customHeight="1" x14ac:dyDescent="0.2">
      <c r="A96" s="78" t="s">
        <v>75</v>
      </c>
      <c r="B96" s="43"/>
      <c r="C96" s="9"/>
      <c r="D96" s="9"/>
      <c r="E96" s="191" t="s">
        <v>76</v>
      </c>
      <c r="F96" s="191"/>
      <c r="G96" s="191"/>
      <c r="H96" s="191"/>
      <c r="I96" s="191"/>
      <c r="J96" s="9"/>
      <c r="K96" s="197" t="s">
        <v>417</v>
      </c>
      <c r="L96" s="197"/>
      <c r="M96" s="197"/>
      <c r="N96" s="197"/>
      <c r="O96" s="197"/>
      <c r="P96" s="197"/>
      <c r="Q96" s="197"/>
      <c r="R96" s="197"/>
      <c r="S96" s="197"/>
      <c r="T96" s="197"/>
      <c r="U96" s="197"/>
      <c r="V96" s="197"/>
      <c r="W96" s="197"/>
      <c r="X96" s="197"/>
      <c r="Y96" s="197"/>
      <c r="Z96" s="197"/>
      <c r="AA96" s="197"/>
      <c r="AB96" s="197"/>
      <c r="AC96" s="197"/>
      <c r="AD96" s="197"/>
      <c r="AE96" s="197"/>
      <c r="AF96" s="197"/>
      <c r="AG96" s="197"/>
      <c r="AH96" s="197"/>
      <c r="AI96" s="196">
        <f>'01 - Vybavení_projekt _2245'!J32</f>
        <v>0</v>
      </c>
      <c r="AJ96" s="196"/>
      <c r="AK96" s="196"/>
      <c r="AL96" s="196"/>
      <c r="AM96" s="196"/>
      <c r="AN96" s="186">
        <f>SUM(AG96,AT96)</f>
        <v>0</v>
      </c>
      <c r="AO96" s="187"/>
      <c r="AP96" s="187"/>
      <c r="AQ96" s="79" t="s">
        <v>77</v>
      </c>
      <c r="AR96" s="43"/>
      <c r="AS96" s="80">
        <v>0</v>
      </c>
      <c r="AT96" s="81">
        <f>ROUND(SUM(AV96:AW96),2)</f>
        <v>0</v>
      </c>
      <c r="AU96" s="82">
        <f>'01 - Vybavení_projekt _2245'!P123</f>
        <v>93.480240000000009</v>
      </c>
      <c r="AV96" s="81">
        <f>'01 - Vybavení_projekt _2245'!J35</f>
        <v>0</v>
      </c>
      <c r="AW96" s="81">
        <f>'01 - Vybavení_projekt _2245'!J36</f>
        <v>0</v>
      </c>
      <c r="AX96" s="81">
        <f>'01 - Vybavení_projekt _2245'!J37</f>
        <v>0</v>
      </c>
      <c r="AY96" s="81">
        <f>'01 - Vybavení_projekt _2245'!J38</f>
        <v>0</v>
      </c>
      <c r="AZ96" s="81">
        <f>'01 - Vybavení_projekt _2245'!F35</f>
        <v>0</v>
      </c>
      <c r="BA96" s="81">
        <f>'01 - Vybavení_projekt _2245'!F36</f>
        <v>0</v>
      </c>
      <c r="BB96" s="81">
        <f>'01 - Vybavení_projekt _2245'!F37</f>
        <v>0</v>
      </c>
      <c r="BC96" s="81">
        <f>'01 - Vybavení_projekt _2245'!F38</f>
        <v>0</v>
      </c>
      <c r="BD96" s="83">
        <f>'01 - Vybavení_projekt _2245'!F39</f>
        <v>0</v>
      </c>
      <c r="BT96" s="22" t="s">
        <v>74</v>
      </c>
      <c r="BV96" s="22" t="s">
        <v>69</v>
      </c>
      <c r="BW96" s="22" t="s">
        <v>78</v>
      </c>
      <c r="BX96" s="22" t="s">
        <v>73</v>
      </c>
      <c r="CL96" s="22" t="s">
        <v>1</v>
      </c>
    </row>
    <row r="97" spans="1:91" s="6" customFormat="1" ht="16.5" customHeight="1" x14ac:dyDescent="0.2">
      <c r="B97" s="69"/>
      <c r="C97" s="70"/>
      <c r="D97" s="194" t="s">
        <v>446</v>
      </c>
      <c r="E97" s="194"/>
      <c r="F97" s="194"/>
      <c r="G97" s="194"/>
      <c r="H97" s="194"/>
      <c r="I97" s="71"/>
      <c r="J97" s="194"/>
      <c r="K97" s="194"/>
      <c r="L97" s="194"/>
      <c r="M97" s="194"/>
      <c r="N97" s="194"/>
      <c r="O97" s="194"/>
      <c r="P97" s="194"/>
      <c r="Q97" s="194"/>
      <c r="R97" s="194"/>
      <c r="S97" s="194"/>
      <c r="T97" s="194"/>
      <c r="U97" s="194"/>
      <c r="V97" s="194"/>
      <c r="W97" s="194"/>
      <c r="X97" s="194"/>
      <c r="Y97" s="194"/>
      <c r="Z97" s="194"/>
      <c r="AA97" s="194"/>
      <c r="AB97" s="194"/>
      <c r="AC97" s="194"/>
      <c r="AD97" s="194"/>
      <c r="AE97" s="194"/>
      <c r="AF97" s="194"/>
      <c r="AG97" s="192">
        <f>ROUND(AI98,2)</f>
        <v>0</v>
      </c>
      <c r="AH97" s="193"/>
      <c r="AI97" s="193"/>
      <c r="AJ97" s="193"/>
      <c r="AK97" s="193"/>
      <c r="AL97" s="193"/>
      <c r="AM97" s="193"/>
      <c r="AN97" s="195">
        <f>SUM(AG97,AT97)</f>
        <v>0</v>
      </c>
      <c r="AO97" s="193"/>
      <c r="AP97" s="193"/>
      <c r="AQ97" s="72" t="s">
        <v>71</v>
      </c>
      <c r="AR97" s="69"/>
      <c r="AS97" s="73">
        <f>ROUND(AS98,2)</f>
        <v>0</v>
      </c>
      <c r="AT97" s="74">
        <f>ROUND(SUM(AV97:AW97),2)</f>
        <v>0</v>
      </c>
      <c r="AU97" s="75">
        <f>ROUND(AU98,5)</f>
        <v>64</v>
      </c>
      <c r="AV97" s="74">
        <f>ROUND(AZ97*L29,2)</f>
        <v>0</v>
      </c>
      <c r="AW97" s="74">
        <f>ROUND(BA97*L30,2)</f>
        <v>0</v>
      </c>
      <c r="AX97" s="74">
        <f>ROUND(BB97*L29,2)</f>
        <v>0</v>
      </c>
      <c r="AY97" s="74">
        <f>ROUND(BC97*L30,2)</f>
        <v>0</v>
      </c>
      <c r="AZ97" s="74">
        <f>ROUND(AZ98,2)</f>
        <v>0</v>
      </c>
      <c r="BA97" s="74">
        <f>ROUND(BA98,2)</f>
        <v>0</v>
      </c>
      <c r="BB97" s="74">
        <f>ROUND(BB98,2)</f>
        <v>0</v>
      </c>
      <c r="BC97" s="74">
        <f>ROUND(BC98,2)</f>
        <v>0</v>
      </c>
      <c r="BD97" s="76">
        <f>ROUND(BD98,2)</f>
        <v>0</v>
      </c>
      <c r="BS97" s="77" t="s">
        <v>66</v>
      </c>
      <c r="BT97" s="77" t="s">
        <v>72</v>
      </c>
      <c r="BU97" s="77" t="s">
        <v>68</v>
      </c>
      <c r="BV97" s="77" t="s">
        <v>69</v>
      </c>
      <c r="BW97" s="77" t="s">
        <v>79</v>
      </c>
      <c r="BX97" s="77" t="s">
        <v>5</v>
      </c>
      <c r="CL97" s="77" t="s">
        <v>1</v>
      </c>
      <c r="CM97" s="77" t="s">
        <v>74</v>
      </c>
    </row>
    <row r="98" spans="1:91" s="3" customFormat="1" ht="16.5" customHeight="1" x14ac:dyDescent="0.2">
      <c r="A98" s="78" t="s">
        <v>75</v>
      </c>
      <c r="B98" s="43"/>
      <c r="C98" s="9"/>
      <c r="D98" s="9"/>
      <c r="E98" s="188" t="s">
        <v>431</v>
      </c>
      <c r="F98" s="188"/>
      <c r="G98" s="188"/>
      <c r="H98" s="188"/>
      <c r="I98" s="188"/>
      <c r="J98" s="9"/>
      <c r="K98" s="191" t="s">
        <v>427</v>
      </c>
      <c r="L98" s="191"/>
      <c r="M98" s="191"/>
      <c r="N98" s="191"/>
      <c r="O98" s="191"/>
      <c r="P98" s="191"/>
      <c r="Q98" s="191"/>
      <c r="R98" s="191"/>
      <c r="S98" s="191"/>
      <c r="T98" s="191"/>
      <c r="U98" s="191"/>
      <c r="V98" s="191"/>
      <c r="W98" s="191"/>
      <c r="X98" s="191"/>
      <c r="Y98" s="191"/>
      <c r="Z98" s="191"/>
      <c r="AA98" s="191"/>
      <c r="AB98" s="191"/>
      <c r="AC98" s="191"/>
      <c r="AD98" s="191"/>
      <c r="AE98" s="191"/>
      <c r="AF98" s="191"/>
      <c r="AG98" s="191"/>
      <c r="AH98" s="191"/>
      <c r="AI98" s="196">
        <f>'02 - Vybavení_projekt _4551'!J32</f>
        <v>0</v>
      </c>
      <c r="AJ98" s="196"/>
      <c r="AK98" s="196"/>
      <c r="AL98" s="196"/>
      <c r="AM98" s="196"/>
      <c r="AN98" s="186">
        <f>SUM(AG98,AT98)</f>
        <v>0</v>
      </c>
      <c r="AO98" s="187"/>
      <c r="AP98" s="187"/>
      <c r="AQ98" s="79" t="s">
        <v>77</v>
      </c>
      <c r="AR98" s="43"/>
      <c r="AS98" s="84">
        <v>0</v>
      </c>
      <c r="AT98" s="85">
        <f>ROUND(SUM(AV98:AW98),2)</f>
        <v>0</v>
      </c>
      <c r="AU98" s="86">
        <f>'02 - Vybavení_projekt _4551'!P122</f>
        <v>64</v>
      </c>
      <c r="AV98" s="85">
        <f>'02 - Vybavení_projekt _4551'!J35</f>
        <v>0</v>
      </c>
      <c r="AW98" s="85">
        <f>'02 - Vybavení_projekt _4551'!J36</f>
        <v>0</v>
      </c>
      <c r="AX98" s="85">
        <f>'02 - Vybavení_projekt _4551'!J37</f>
        <v>0</v>
      </c>
      <c r="AY98" s="85">
        <f>'02 - Vybavení_projekt _4551'!J38</f>
        <v>0</v>
      </c>
      <c r="AZ98" s="85">
        <f>'02 - Vybavení_projekt _4551'!F35</f>
        <v>0</v>
      </c>
      <c r="BA98" s="85">
        <f>'02 - Vybavení_projekt _4551'!F36</f>
        <v>0</v>
      </c>
      <c r="BB98" s="85">
        <f>'02 - Vybavení_projekt _4551'!F37</f>
        <v>0</v>
      </c>
      <c r="BC98" s="85">
        <f>'02 - Vybavení_projekt _4551'!F38</f>
        <v>0</v>
      </c>
      <c r="BD98" s="87">
        <f>'02 - Vybavení_projekt _4551'!F39</f>
        <v>0</v>
      </c>
      <c r="BT98" s="22" t="s">
        <v>74</v>
      </c>
      <c r="BV98" s="22" t="s">
        <v>69</v>
      </c>
      <c r="BW98" s="22" t="s">
        <v>80</v>
      </c>
      <c r="BX98" s="22" t="s">
        <v>79</v>
      </c>
      <c r="CL98" s="22" t="s">
        <v>1</v>
      </c>
    </row>
    <row r="99" spans="1:91" s="1" customFormat="1" ht="30" customHeight="1" x14ac:dyDescent="0.2">
      <c r="B99" s="27"/>
      <c r="AR99" s="27"/>
    </row>
    <row r="100" spans="1:91" s="1" customFormat="1" ht="7" customHeight="1" x14ac:dyDescent="0.2">
      <c r="B100" s="39"/>
      <c r="C100" s="40"/>
      <c r="D100" s="40"/>
      <c r="E100" s="40"/>
      <c r="F100" s="40"/>
      <c r="G100" s="40"/>
      <c r="H100" s="40"/>
      <c r="I100" s="40"/>
      <c r="J100" s="40"/>
      <c r="K100" s="40"/>
      <c r="L100" s="40"/>
      <c r="M100" s="40"/>
      <c r="N100" s="40"/>
      <c r="O100" s="40"/>
      <c r="P100" s="40"/>
      <c r="Q100" s="40"/>
      <c r="R100" s="40"/>
      <c r="S100" s="40"/>
      <c r="T100" s="40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F100" s="40"/>
      <c r="AG100" s="40"/>
      <c r="AH100" s="40"/>
      <c r="AI100" s="40"/>
      <c r="AJ100" s="40"/>
      <c r="AK100" s="40"/>
      <c r="AL100" s="40"/>
      <c r="AM100" s="40"/>
      <c r="AN100" s="40"/>
      <c r="AO100" s="40"/>
      <c r="AP100" s="40"/>
      <c r="AQ100" s="40"/>
      <c r="AR100" s="27"/>
    </row>
  </sheetData>
  <sheetProtection sheet="1" formatColumns="0" formatRows="0"/>
  <mergeCells count="52">
    <mergeCell ref="L85:AJ85"/>
    <mergeCell ref="AM87:AN87"/>
    <mergeCell ref="AM89:AP89"/>
    <mergeCell ref="AS89:AT91"/>
    <mergeCell ref="AM90:AP90"/>
    <mergeCell ref="C92:G92"/>
    <mergeCell ref="AN92:AP92"/>
    <mergeCell ref="AG92:AM92"/>
    <mergeCell ref="I92:AF92"/>
    <mergeCell ref="AN95:AP95"/>
    <mergeCell ref="AG95:AM95"/>
    <mergeCell ref="D95:AF95"/>
    <mergeCell ref="AN98:AP98"/>
    <mergeCell ref="E98:I98"/>
    <mergeCell ref="AG94:AM94"/>
    <mergeCell ref="AN94:AP94"/>
    <mergeCell ref="E96:I96"/>
    <mergeCell ref="AN96:AP96"/>
    <mergeCell ref="AG97:AM97"/>
    <mergeCell ref="D97:H97"/>
    <mergeCell ref="AN97:AP97"/>
    <mergeCell ref="J97:AF97"/>
    <mergeCell ref="AI96:AM96"/>
    <mergeCell ref="K96:AH96"/>
    <mergeCell ref="AI98:AM98"/>
    <mergeCell ref="K98:AH98"/>
    <mergeCell ref="AK30:AO30"/>
    <mergeCell ref="L30:P30"/>
    <mergeCell ref="W30:AE30"/>
    <mergeCell ref="K5:AJ5"/>
    <mergeCell ref="K6:AJ6"/>
    <mergeCell ref="E23:AN23"/>
    <mergeCell ref="AK26:AO26"/>
    <mergeCell ref="L28:P28"/>
    <mergeCell ref="W28:AE28"/>
    <mergeCell ref="AK28:AO28"/>
    <mergeCell ref="AR2:BE2"/>
    <mergeCell ref="L33:P33"/>
    <mergeCell ref="W33:AE33"/>
    <mergeCell ref="AK33:AO33"/>
    <mergeCell ref="AK35:AO35"/>
    <mergeCell ref="X35:AB35"/>
    <mergeCell ref="W31:AE31"/>
    <mergeCell ref="AK31:AO31"/>
    <mergeCell ref="L31:P31"/>
    <mergeCell ref="L32:P32"/>
    <mergeCell ref="W32:AE32"/>
    <mergeCell ref="AK32:AO32"/>
    <mergeCell ref="L29:P29"/>
    <mergeCell ref="W29:AE29"/>
    <mergeCell ref="E14:AI14"/>
    <mergeCell ref="AK29:AO29"/>
  </mergeCells>
  <hyperlinks>
    <hyperlink ref="A96" location="'01 - Vybavení'!C2" display="/"/>
    <hyperlink ref="A98" location="'01 - Vybavení_01'!C2" display="/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BM306"/>
  <sheetViews>
    <sheetView showGridLines="0" topLeftCell="A104" zoomScaleNormal="100" workbookViewId="0">
      <selection activeCell="I126" sqref="I126"/>
    </sheetView>
  </sheetViews>
  <sheetFormatPr defaultRowHeight="10" x14ac:dyDescent="0.2"/>
  <cols>
    <col min="1" max="1" width="8.33203125" customWidth="1"/>
    <col min="2" max="2" width="1.109375" customWidth="1"/>
    <col min="3" max="3" width="4.109375" customWidth="1"/>
    <col min="4" max="4" width="4.33203125" customWidth="1"/>
    <col min="5" max="5" width="17.109375" customWidth="1"/>
    <col min="6" max="6" width="50.77734375" customWidth="1"/>
    <col min="7" max="7" width="7.44140625" customWidth="1"/>
    <col min="8" max="8" width="14" customWidth="1"/>
    <col min="9" max="9" width="15.77734375" customWidth="1"/>
    <col min="10" max="11" width="22.33203125" customWidth="1"/>
    <col min="12" max="12" width="9.33203125" customWidth="1"/>
    <col min="13" max="13" width="10.77734375" hidden="1" customWidth="1"/>
    <col min="14" max="14" width="9.33203125" hidden="1"/>
    <col min="15" max="20" width="14.10937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7" customHeight="1" x14ac:dyDescent="0.2">
      <c r="L2" s="171"/>
      <c r="M2" s="171"/>
      <c r="N2" s="171"/>
      <c r="O2" s="171"/>
      <c r="P2" s="171"/>
      <c r="Q2" s="171"/>
      <c r="R2" s="171"/>
      <c r="S2" s="171"/>
      <c r="T2" s="171"/>
      <c r="U2" s="171"/>
      <c r="V2" s="171"/>
      <c r="AT2" s="15" t="s">
        <v>78</v>
      </c>
    </row>
    <row r="3" spans="2:46" ht="7" customHeight="1" x14ac:dyDescent="0.2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74</v>
      </c>
    </row>
    <row r="4" spans="2:46" ht="25" customHeight="1" x14ac:dyDescent="0.2">
      <c r="B4" s="18"/>
      <c r="D4" s="19" t="s">
        <v>428</v>
      </c>
      <c r="L4" s="18"/>
      <c r="M4" s="88" t="s">
        <v>9</v>
      </c>
      <c r="AT4" s="15" t="s">
        <v>4</v>
      </c>
    </row>
    <row r="5" spans="2:46" ht="7" customHeight="1" x14ac:dyDescent="0.2">
      <c r="B5" s="18"/>
      <c r="L5" s="18"/>
    </row>
    <row r="6" spans="2:46" ht="12" customHeight="1" x14ac:dyDescent="0.2">
      <c r="B6" s="18"/>
      <c r="D6" s="24" t="s">
        <v>423</v>
      </c>
      <c r="L6" s="18"/>
    </row>
    <row r="7" spans="2:46" ht="16.5" customHeight="1" x14ac:dyDescent="0.2">
      <c r="B7" s="18"/>
      <c r="E7" s="213" t="str">
        <f>Rekapitulace!K6</f>
        <v>Knihovna Matěje Mikšíčka - vybavení</v>
      </c>
      <c r="F7" s="214"/>
      <c r="G7" s="214"/>
      <c r="H7" s="214"/>
      <c r="L7" s="18"/>
    </row>
    <row r="8" spans="2:46" ht="12" customHeight="1" x14ac:dyDescent="0.2">
      <c r="B8" s="18"/>
      <c r="D8" s="24" t="s">
        <v>81</v>
      </c>
      <c r="L8" s="18"/>
    </row>
    <row r="9" spans="2:46" s="1" customFormat="1" ht="16.5" customHeight="1" x14ac:dyDescent="0.2">
      <c r="B9" s="27"/>
      <c r="E9" s="213" t="s">
        <v>445</v>
      </c>
      <c r="F9" s="212"/>
      <c r="G9" s="212"/>
      <c r="H9" s="212"/>
      <c r="L9" s="27"/>
    </row>
    <row r="10" spans="2:46" s="1" customFormat="1" ht="12" customHeight="1" x14ac:dyDescent="0.2">
      <c r="B10" s="27"/>
      <c r="D10" s="24" t="s">
        <v>82</v>
      </c>
      <c r="L10" s="27"/>
    </row>
    <row r="11" spans="2:46" s="1" customFormat="1" ht="16.5" customHeight="1" x14ac:dyDescent="0.2">
      <c r="B11" s="27"/>
      <c r="E11" s="203" t="s">
        <v>425</v>
      </c>
      <c r="F11" s="212"/>
      <c r="G11" s="212"/>
      <c r="H11" s="212"/>
      <c r="L11" s="27"/>
    </row>
    <row r="12" spans="2:46" s="1" customFormat="1" x14ac:dyDescent="0.2">
      <c r="B12" s="27"/>
      <c r="L12" s="27"/>
    </row>
    <row r="13" spans="2:46" s="1" customFormat="1" ht="12" customHeight="1" x14ac:dyDescent="0.2">
      <c r="B13" s="27"/>
      <c r="D13" s="24" t="s">
        <v>13</v>
      </c>
      <c r="F13" s="22" t="s">
        <v>1</v>
      </c>
      <c r="I13" s="24" t="s">
        <v>14</v>
      </c>
      <c r="J13" s="22" t="s">
        <v>1</v>
      </c>
      <c r="L13" s="27"/>
    </row>
    <row r="14" spans="2:46" s="1" customFormat="1" ht="12" customHeight="1" x14ac:dyDescent="0.2">
      <c r="B14" s="27"/>
      <c r="D14" s="24" t="s">
        <v>15</v>
      </c>
      <c r="F14" s="22" t="s">
        <v>16</v>
      </c>
      <c r="I14" s="24" t="s">
        <v>17</v>
      </c>
      <c r="J14" s="47" t="str">
        <f>Rekapitulace!AN8</f>
        <v>17. 1. 2024</v>
      </c>
      <c r="L14" s="27"/>
    </row>
    <row r="15" spans="2:46" s="1" customFormat="1" ht="10.9" customHeight="1" x14ac:dyDescent="0.2">
      <c r="B15" s="27"/>
      <c r="L15" s="27"/>
    </row>
    <row r="16" spans="2:46" s="1" customFormat="1" ht="12" customHeight="1" x14ac:dyDescent="0.2">
      <c r="B16" s="27"/>
      <c r="D16" s="24" t="s">
        <v>19</v>
      </c>
      <c r="I16" s="24" t="s">
        <v>20</v>
      </c>
      <c r="J16" s="22" t="s">
        <v>21</v>
      </c>
      <c r="L16" s="27"/>
    </row>
    <row r="17" spans="2:12" s="1" customFormat="1" ht="18" customHeight="1" x14ac:dyDescent="0.2">
      <c r="B17" s="27"/>
      <c r="E17" s="22" t="s">
        <v>448</v>
      </c>
      <c r="I17" s="24" t="s">
        <v>22</v>
      </c>
      <c r="J17" s="22" t="s">
        <v>1</v>
      </c>
      <c r="L17" s="27"/>
    </row>
    <row r="18" spans="2:12" s="1" customFormat="1" ht="7" customHeight="1" x14ac:dyDescent="0.2">
      <c r="B18" s="27"/>
      <c r="L18" s="27"/>
    </row>
    <row r="19" spans="2:12" s="1" customFormat="1" ht="12" customHeight="1" x14ac:dyDescent="0.2">
      <c r="B19" s="27"/>
      <c r="D19" s="24" t="s">
        <v>421</v>
      </c>
      <c r="I19" s="24" t="s">
        <v>20</v>
      </c>
      <c r="J19" s="22" t="str">
        <f>Rekapitulace!AN13</f>
        <v/>
      </c>
      <c r="L19" s="27"/>
    </row>
    <row r="20" spans="2:12" s="1" customFormat="1" ht="18" customHeight="1" x14ac:dyDescent="0.2">
      <c r="B20" s="27"/>
      <c r="E20" s="180" t="str">
        <f>Rekapitulace!E14</f>
        <v xml:space="preserve"> </v>
      </c>
      <c r="F20" s="180"/>
      <c r="G20" s="180"/>
      <c r="H20" s="180"/>
      <c r="I20" s="24" t="s">
        <v>22</v>
      </c>
      <c r="J20" s="22" t="str">
        <f>Rekapitulace!AN14</f>
        <v/>
      </c>
      <c r="L20" s="27"/>
    </row>
    <row r="21" spans="2:12" s="1" customFormat="1" ht="7" customHeight="1" x14ac:dyDescent="0.2">
      <c r="B21" s="27"/>
      <c r="L21" s="27"/>
    </row>
    <row r="22" spans="2:12" s="1" customFormat="1" ht="12" customHeight="1" x14ac:dyDescent="0.2">
      <c r="B22" s="27"/>
      <c r="D22" s="24" t="s">
        <v>24</v>
      </c>
      <c r="I22" s="24" t="s">
        <v>20</v>
      </c>
      <c r="J22" s="22" t="s">
        <v>25</v>
      </c>
      <c r="L22" s="27"/>
    </row>
    <row r="23" spans="2:12" s="1" customFormat="1" ht="18" customHeight="1" x14ac:dyDescent="0.2">
      <c r="B23" s="27"/>
      <c r="E23" s="22" t="s">
        <v>26</v>
      </c>
      <c r="I23" s="24" t="s">
        <v>22</v>
      </c>
      <c r="J23" s="22" t="s">
        <v>1</v>
      </c>
      <c r="L23" s="27"/>
    </row>
    <row r="24" spans="2:12" s="1" customFormat="1" ht="7" customHeight="1" x14ac:dyDescent="0.2">
      <c r="B24" s="27"/>
      <c r="L24" s="27"/>
    </row>
    <row r="25" spans="2:12" s="1" customFormat="1" ht="12" customHeight="1" x14ac:dyDescent="0.2">
      <c r="B25" s="27"/>
      <c r="D25" s="24" t="s">
        <v>28</v>
      </c>
      <c r="I25" s="24" t="s">
        <v>20</v>
      </c>
      <c r="J25" s="22" t="str">
        <f>IF(Rekapitulace!AN19="","",Rekapitulace!AN19)</f>
        <v/>
      </c>
      <c r="L25" s="27"/>
    </row>
    <row r="26" spans="2:12" s="1" customFormat="1" ht="18" customHeight="1" x14ac:dyDescent="0.2">
      <c r="B26" s="27"/>
      <c r="E26" s="22" t="str">
        <f>IF(Rekapitulace!E20="","",Rekapitulace!E20)</f>
        <v xml:space="preserve"> </v>
      </c>
      <c r="I26" s="24" t="s">
        <v>22</v>
      </c>
      <c r="J26" s="22" t="str">
        <f>IF(Rekapitulace!AN20="","",Rekapitulace!AN20)</f>
        <v/>
      </c>
      <c r="L26" s="27"/>
    </row>
    <row r="27" spans="2:12" s="1" customFormat="1" ht="7" customHeight="1" x14ac:dyDescent="0.2">
      <c r="B27" s="27"/>
      <c r="L27" s="27"/>
    </row>
    <row r="28" spans="2:12" s="1" customFormat="1" ht="12" customHeight="1" x14ac:dyDescent="0.2">
      <c r="B28" s="27"/>
      <c r="D28" s="24" t="s">
        <v>29</v>
      </c>
      <c r="L28" s="27"/>
    </row>
    <row r="29" spans="2:12" s="7" customFormat="1" ht="16.5" customHeight="1" x14ac:dyDescent="0.2">
      <c r="B29" s="89"/>
      <c r="E29" s="182" t="s">
        <v>1</v>
      </c>
      <c r="F29" s="182"/>
      <c r="G29" s="182"/>
      <c r="H29" s="182"/>
      <c r="L29" s="89"/>
    </row>
    <row r="30" spans="2:12" s="1" customFormat="1" ht="7" customHeight="1" x14ac:dyDescent="0.2">
      <c r="B30" s="27"/>
      <c r="L30" s="27"/>
    </row>
    <row r="31" spans="2:12" s="1" customFormat="1" ht="7" customHeight="1" x14ac:dyDescent="0.2">
      <c r="B31" s="27"/>
      <c r="D31" s="48"/>
      <c r="E31" s="48"/>
      <c r="F31" s="48"/>
      <c r="G31" s="48"/>
      <c r="H31" s="48"/>
      <c r="I31" s="48"/>
      <c r="J31" s="48"/>
      <c r="K31" s="48"/>
      <c r="L31" s="27"/>
    </row>
    <row r="32" spans="2:12" s="1" customFormat="1" ht="25.4" customHeight="1" x14ac:dyDescent="0.2">
      <c r="B32" s="27"/>
      <c r="D32" s="90" t="s">
        <v>30</v>
      </c>
      <c r="J32" s="61">
        <f>ROUND(J123, 2)</f>
        <v>0</v>
      </c>
      <c r="L32" s="27"/>
    </row>
    <row r="33" spans="2:12" s="1" customFormat="1" ht="7" customHeight="1" x14ac:dyDescent="0.2">
      <c r="B33" s="27"/>
      <c r="D33" s="48"/>
      <c r="E33" s="48"/>
      <c r="F33" s="48"/>
      <c r="G33" s="48"/>
      <c r="H33" s="48"/>
      <c r="I33" s="48"/>
      <c r="J33" s="48"/>
      <c r="K33" s="48"/>
      <c r="L33" s="27"/>
    </row>
    <row r="34" spans="2:12" s="1" customFormat="1" ht="14.5" customHeight="1" x14ac:dyDescent="0.2">
      <c r="B34" s="27"/>
      <c r="F34" s="30" t="s">
        <v>32</v>
      </c>
      <c r="I34" s="30" t="s">
        <v>31</v>
      </c>
      <c r="J34" s="30" t="s">
        <v>33</v>
      </c>
      <c r="L34" s="27"/>
    </row>
    <row r="35" spans="2:12" s="1" customFormat="1" ht="14.5" customHeight="1" x14ac:dyDescent="0.2">
      <c r="B35" s="27"/>
      <c r="D35" s="50" t="s">
        <v>34</v>
      </c>
      <c r="E35" s="24" t="s">
        <v>35</v>
      </c>
      <c r="F35" s="81">
        <f>ROUND((SUM(BE123:BE305)),  2)</f>
        <v>0</v>
      </c>
      <c r="I35" s="91">
        <v>0.21</v>
      </c>
      <c r="J35" s="81">
        <f>ROUND(((SUM(BE123:BE305))*I35),  2)</f>
        <v>0</v>
      </c>
      <c r="L35" s="27"/>
    </row>
    <row r="36" spans="2:12" s="1" customFormat="1" ht="14.5" customHeight="1" x14ac:dyDescent="0.2">
      <c r="B36" s="27"/>
      <c r="E36" s="24" t="s">
        <v>36</v>
      </c>
      <c r="F36" s="81">
        <f>ROUND((SUM(BF123:BF305)),  2)</f>
        <v>0</v>
      </c>
      <c r="I36" s="91">
        <v>0.12</v>
      </c>
      <c r="J36" s="81">
        <f>ROUND(((SUM(BF123:BF305))*I36),  2)</f>
        <v>0</v>
      </c>
      <c r="L36" s="27"/>
    </row>
    <row r="37" spans="2:12" s="1" customFormat="1" ht="14.5" hidden="1" customHeight="1" x14ac:dyDescent="0.2">
      <c r="B37" s="27"/>
      <c r="E37" s="24" t="s">
        <v>37</v>
      </c>
      <c r="F37" s="81">
        <f>ROUND((SUM(BG123:BG305)),  2)</f>
        <v>0</v>
      </c>
      <c r="I37" s="91">
        <v>0.21</v>
      </c>
      <c r="J37" s="81">
        <f>0</f>
        <v>0</v>
      </c>
      <c r="L37" s="27"/>
    </row>
    <row r="38" spans="2:12" s="1" customFormat="1" ht="14.5" hidden="1" customHeight="1" x14ac:dyDescent="0.2">
      <c r="B38" s="27"/>
      <c r="E38" s="24" t="s">
        <v>38</v>
      </c>
      <c r="F38" s="81">
        <f>ROUND((SUM(BH123:BH305)),  2)</f>
        <v>0</v>
      </c>
      <c r="I38" s="91">
        <v>0.12</v>
      </c>
      <c r="J38" s="81">
        <f>0</f>
        <v>0</v>
      </c>
      <c r="L38" s="27"/>
    </row>
    <row r="39" spans="2:12" s="1" customFormat="1" ht="14.5" hidden="1" customHeight="1" x14ac:dyDescent="0.2">
      <c r="B39" s="27"/>
      <c r="E39" s="24" t="s">
        <v>39</v>
      </c>
      <c r="F39" s="81">
        <f>ROUND((SUM(BI123:BI305)),  2)</f>
        <v>0</v>
      </c>
      <c r="I39" s="91">
        <v>0</v>
      </c>
      <c r="J39" s="81">
        <f>0</f>
        <v>0</v>
      </c>
      <c r="L39" s="27"/>
    </row>
    <row r="40" spans="2:12" s="1" customFormat="1" ht="7" customHeight="1" x14ac:dyDescent="0.2">
      <c r="B40" s="27"/>
      <c r="L40" s="27"/>
    </row>
    <row r="41" spans="2:12" s="1" customFormat="1" ht="25.4" customHeight="1" x14ac:dyDescent="0.2">
      <c r="B41" s="27"/>
      <c r="C41" s="92"/>
      <c r="D41" s="93" t="s">
        <v>40</v>
      </c>
      <c r="E41" s="52"/>
      <c r="F41" s="52"/>
      <c r="G41" s="94" t="s">
        <v>41</v>
      </c>
      <c r="H41" s="95" t="s">
        <v>42</v>
      </c>
      <c r="I41" s="52"/>
      <c r="J41" s="96">
        <f>SUM(J32:J39)</f>
        <v>0</v>
      </c>
      <c r="K41" s="97"/>
      <c r="L41" s="27"/>
    </row>
    <row r="42" spans="2:12" s="1" customFormat="1" ht="14.5" customHeight="1" x14ac:dyDescent="0.2">
      <c r="B42" s="27"/>
      <c r="L42" s="27"/>
    </row>
    <row r="43" spans="2:12" ht="14.5" customHeight="1" x14ac:dyDescent="0.2">
      <c r="B43" s="18"/>
      <c r="L43" s="18"/>
    </row>
    <row r="44" spans="2:12" ht="14.5" customHeight="1" x14ac:dyDescent="0.2">
      <c r="B44" s="18"/>
      <c r="L44" s="18"/>
    </row>
    <row r="45" spans="2:12" ht="14.5" customHeight="1" x14ac:dyDescent="0.2">
      <c r="B45" s="18"/>
      <c r="L45" s="18"/>
    </row>
    <row r="46" spans="2:12" ht="14.5" customHeight="1" x14ac:dyDescent="0.2">
      <c r="B46" s="18"/>
      <c r="L46" s="18"/>
    </row>
    <row r="47" spans="2:12" ht="14.5" customHeight="1" x14ac:dyDescent="0.2">
      <c r="B47" s="18"/>
      <c r="L47" s="18"/>
    </row>
    <row r="48" spans="2:12" ht="14.5" customHeight="1" x14ac:dyDescent="0.2">
      <c r="B48" s="18"/>
      <c r="L48" s="18"/>
    </row>
    <row r="49" spans="2:12" ht="14.5" customHeight="1" x14ac:dyDescent="0.2">
      <c r="B49" s="18"/>
      <c r="L49" s="18"/>
    </row>
    <row r="50" spans="2:12" s="1" customFormat="1" ht="14.5" customHeight="1" x14ac:dyDescent="0.2">
      <c r="B50" s="27"/>
      <c r="D50" s="36" t="s">
        <v>43</v>
      </c>
      <c r="E50" s="37"/>
      <c r="F50" s="37"/>
      <c r="G50" s="36" t="s">
        <v>44</v>
      </c>
      <c r="H50" s="37"/>
      <c r="I50" s="37"/>
      <c r="J50" s="37"/>
      <c r="K50" s="37"/>
      <c r="L50" s="27"/>
    </row>
    <row r="51" spans="2:12" x14ac:dyDescent="0.2">
      <c r="B51" s="18"/>
      <c r="L51" s="18"/>
    </row>
    <row r="52" spans="2:12" x14ac:dyDescent="0.2">
      <c r="B52" s="18"/>
      <c r="L52" s="18"/>
    </row>
    <row r="53" spans="2:12" x14ac:dyDescent="0.2">
      <c r="B53" s="18"/>
      <c r="L53" s="18"/>
    </row>
    <row r="54" spans="2:12" x14ac:dyDescent="0.2">
      <c r="B54" s="18"/>
      <c r="L54" s="18"/>
    </row>
    <row r="55" spans="2:12" x14ac:dyDescent="0.2">
      <c r="B55" s="18"/>
      <c r="L55" s="18"/>
    </row>
    <row r="56" spans="2:12" x14ac:dyDescent="0.2">
      <c r="B56" s="18"/>
      <c r="L56" s="18"/>
    </row>
    <row r="57" spans="2:12" x14ac:dyDescent="0.2">
      <c r="B57" s="18"/>
      <c r="L57" s="18"/>
    </row>
    <row r="58" spans="2:12" x14ac:dyDescent="0.2">
      <c r="B58" s="18"/>
      <c r="L58" s="18"/>
    </row>
    <row r="59" spans="2:12" x14ac:dyDescent="0.2">
      <c r="B59" s="18"/>
      <c r="L59" s="18"/>
    </row>
    <row r="60" spans="2:12" x14ac:dyDescent="0.2">
      <c r="B60" s="18"/>
      <c r="L60" s="18"/>
    </row>
    <row r="61" spans="2:12" s="1" customFormat="1" ht="12.5" x14ac:dyDescent="0.2">
      <c r="B61" s="27"/>
      <c r="D61" s="38" t="s">
        <v>45</v>
      </c>
      <c r="E61" s="29"/>
      <c r="F61" s="98" t="s">
        <v>46</v>
      </c>
      <c r="G61" s="38" t="s">
        <v>45</v>
      </c>
      <c r="H61" s="29"/>
      <c r="I61" s="29"/>
      <c r="J61" s="99" t="s">
        <v>46</v>
      </c>
      <c r="K61" s="29"/>
      <c r="L61" s="27"/>
    </row>
    <row r="62" spans="2:12" x14ac:dyDescent="0.2">
      <c r="B62" s="18"/>
      <c r="L62" s="18"/>
    </row>
    <row r="63" spans="2:12" x14ac:dyDescent="0.2">
      <c r="B63" s="18"/>
      <c r="L63" s="18"/>
    </row>
    <row r="64" spans="2:12" x14ac:dyDescent="0.2">
      <c r="B64" s="18"/>
      <c r="L64" s="18"/>
    </row>
    <row r="65" spans="2:12" s="1" customFormat="1" ht="13" x14ac:dyDescent="0.2">
      <c r="B65" s="27"/>
      <c r="D65" s="36" t="s">
        <v>419</v>
      </c>
      <c r="E65" s="37"/>
      <c r="F65" s="37"/>
      <c r="G65" s="36" t="s">
        <v>420</v>
      </c>
      <c r="H65" s="37"/>
      <c r="I65" s="37"/>
      <c r="J65" s="37"/>
      <c r="K65" s="37"/>
      <c r="L65" s="27"/>
    </row>
    <row r="66" spans="2:12" x14ac:dyDescent="0.2">
      <c r="B66" s="18"/>
      <c r="L66" s="18"/>
    </row>
    <row r="67" spans="2:12" x14ac:dyDescent="0.2">
      <c r="B67" s="18"/>
      <c r="L67" s="18"/>
    </row>
    <row r="68" spans="2:12" x14ac:dyDescent="0.2">
      <c r="B68" s="18"/>
      <c r="L68" s="18"/>
    </row>
    <row r="69" spans="2:12" x14ac:dyDescent="0.2">
      <c r="B69" s="18"/>
      <c r="L69" s="18"/>
    </row>
    <row r="70" spans="2:12" x14ac:dyDescent="0.2">
      <c r="B70" s="18"/>
      <c r="L70" s="18"/>
    </row>
    <row r="71" spans="2:12" x14ac:dyDescent="0.2">
      <c r="B71" s="18"/>
      <c r="L71" s="18"/>
    </row>
    <row r="72" spans="2:12" x14ac:dyDescent="0.2">
      <c r="B72" s="18"/>
      <c r="L72" s="18"/>
    </row>
    <row r="73" spans="2:12" x14ac:dyDescent="0.2">
      <c r="B73" s="18"/>
      <c r="L73" s="18"/>
    </row>
    <row r="74" spans="2:12" x14ac:dyDescent="0.2">
      <c r="B74" s="18"/>
      <c r="L74" s="18"/>
    </row>
    <row r="75" spans="2:12" x14ac:dyDescent="0.2">
      <c r="B75" s="18"/>
      <c r="L75" s="18"/>
    </row>
    <row r="76" spans="2:12" s="1" customFormat="1" ht="12.5" x14ac:dyDescent="0.2">
      <c r="B76" s="27"/>
      <c r="D76" s="38" t="s">
        <v>45</v>
      </c>
      <c r="E76" s="29"/>
      <c r="F76" s="98" t="s">
        <v>46</v>
      </c>
      <c r="G76" s="38" t="s">
        <v>45</v>
      </c>
      <c r="H76" s="29"/>
      <c r="I76" s="29"/>
      <c r="J76" s="99" t="s">
        <v>46</v>
      </c>
      <c r="K76" s="29"/>
      <c r="L76" s="27"/>
    </row>
    <row r="77" spans="2:12" s="1" customFormat="1" ht="14.5" customHeight="1" x14ac:dyDescent="0.2">
      <c r="B77" s="39"/>
      <c r="C77" s="40"/>
      <c r="D77" s="40"/>
      <c r="E77" s="40"/>
      <c r="F77" s="40"/>
      <c r="G77" s="40"/>
      <c r="H77" s="40"/>
      <c r="I77" s="40"/>
      <c r="J77" s="40"/>
      <c r="K77" s="40"/>
      <c r="L77" s="27"/>
    </row>
    <row r="81" spans="2:12" s="1" customFormat="1" ht="7" customHeight="1" x14ac:dyDescent="0.2">
      <c r="B81" s="41"/>
      <c r="C81" s="42"/>
      <c r="D81" s="42"/>
      <c r="E81" s="42"/>
      <c r="F81" s="42"/>
      <c r="G81" s="42"/>
      <c r="H81" s="42"/>
      <c r="I81" s="42"/>
      <c r="J81" s="42"/>
      <c r="K81" s="42"/>
      <c r="L81" s="27"/>
    </row>
    <row r="82" spans="2:12" s="1" customFormat="1" ht="25" customHeight="1" x14ac:dyDescent="0.2">
      <c r="B82" s="27"/>
      <c r="C82" s="19" t="s">
        <v>432</v>
      </c>
      <c r="L82" s="27"/>
    </row>
    <row r="83" spans="2:12" s="1" customFormat="1" ht="7" customHeight="1" x14ac:dyDescent="0.2">
      <c r="B83" s="27"/>
      <c r="L83" s="27"/>
    </row>
    <row r="84" spans="2:12" s="1" customFormat="1" ht="12" customHeight="1" x14ac:dyDescent="0.2">
      <c r="B84" s="27"/>
      <c r="C84" s="24" t="s">
        <v>423</v>
      </c>
      <c r="L84" s="27"/>
    </row>
    <row r="85" spans="2:12" s="1" customFormat="1" ht="16.5" customHeight="1" x14ac:dyDescent="0.2">
      <c r="B85" s="27"/>
      <c r="E85" s="213" t="str">
        <f>E7</f>
        <v>Knihovna Matěje Mikšíčka - vybavení</v>
      </c>
      <c r="F85" s="214"/>
      <c r="G85" s="214"/>
      <c r="H85" s="214"/>
      <c r="L85" s="27"/>
    </row>
    <row r="86" spans="2:12" ht="12" customHeight="1" x14ac:dyDescent="0.2">
      <c r="B86" s="18"/>
      <c r="C86" s="24" t="s">
        <v>81</v>
      </c>
      <c r="L86" s="18"/>
    </row>
    <row r="87" spans="2:12" s="1" customFormat="1" ht="16.5" customHeight="1" x14ac:dyDescent="0.2">
      <c r="B87" s="27"/>
      <c r="E87" s="213" t="s">
        <v>447</v>
      </c>
      <c r="F87" s="212"/>
      <c r="G87" s="212"/>
      <c r="H87" s="212"/>
      <c r="L87" s="27"/>
    </row>
    <row r="88" spans="2:12" s="1" customFormat="1" ht="12" customHeight="1" x14ac:dyDescent="0.2">
      <c r="B88" s="27"/>
      <c r="C88" s="24" t="s">
        <v>82</v>
      </c>
      <c r="L88" s="27"/>
    </row>
    <row r="89" spans="2:12" s="1" customFormat="1" ht="16.5" customHeight="1" x14ac:dyDescent="0.2">
      <c r="B89" s="27"/>
      <c r="E89" s="203" t="str">
        <f>E11</f>
        <v>01 - Vybavení (projekt reg. č. CZ.06.04.04/00/22_002/0002245)</v>
      </c>
      <c r="F89" s="212"/>
      <c r="G89" s="212"/>
      <c r="H89" s="212"/>
      <c r="L89" s="27"/>
    </row>
    <row r="90" spans="2:12" s="1" customFormat="1" ht="7" customHeight="1" x14ac:dyDescent="0.2">
      <c r="B90" s="27"/>
      <c r="L90" s="27"/>
    </row>
    <row r="91" spans="2:12" s="1" customFormat="1" ht="12" customHeight="1" x14ac:dyDescent="0.2">
      <c r="B91" s="27"/>
      <c r="C91" s="24" t="s">
        <v>15</v>
      </c>
      <c r="F91" s="22" t="str">
        <f>F14</f>
        <v>parc.č. 446 k.ú. Dačice</v>
      </c>
      <c r="I91" s="24" t="s">
        <v>17</v>
      </c>
      <c r="J91" s="47" t="str">
        <f>IF(J14="","",J14)</f>
        <v>17. 1. 2024</v>
      </c>
      <c r="L91" s="27"/>
    </row>
    <row r="92" spans="2:12" s="1" customFormat="1" ht="7" customHeight="1" x14ac:dyDescent="0.2">
      <c r="B92" s="27"/>
      <c r="L92" s="27"/>
    </row>
    <row r="93" spans="2:12" s="1" customFormat="1" ht="40.15" customHeight="1" x14ac:dyDescent="0.2">
      <c r="B93" s="27"/>
      <c r="C93" s="24" t="s">
        <v>19</v>
      </c>
      <c r="F93" s="22" t="str">
        <f>E17</f>
        <v xml:space="preserve">Město Dačice, Krajířova 27, Dačice, 380 01 </v>
      </c>
      <c r="I93" s="24" t="s">
        <v>24</v>
      </c>
      <c r="J93" s="25" t="str">
        <f>E23</f>
        <v>Projekty-Sládková s.r.o., Mirkovice 70,Velešín</v>
      </c>
      <c r="L93" s="27"/>
    </row>
    <row r="94" spans="2:12" s="1" customFormat="1" ht="15.25" customHeight="1" x14ac:dyDescent="0.2">
      <c r="B94" s="27"/>
      <c r="C94" s="24" t="s">
        <v>421</v>
      </c>
      <c r="F94" s="22" t="str">
        <f>IF(E20="","",E20)</f>
        <v xml:space="preserve"> </v>
      </c>
      <c r="I94" s="24" t="s">
        <v>28</v>
      </c>
      <c r="J94" s="25" t="str">
        <f>E26</f>
        <v xml:space="preserve"> </v>
      </c>
      <c r="L94" s="27"/>
    </row>
    <row r="95" spans="2:12" s="1" customFormat="1" ht="10.4" customHeight="1" x14ac:dyDescent="0.2">
      <c r="B95" s="27"/>
      <c r="L95" s="27"/>
    </row>
    <row r="96" spans="2:12" s="1" customFormat="1" ht="29.25" customHeight="1" x14ac:dyDescent="0.2">
      <c r="B96" s="27"/>
      <c r="C96" s="100" t="s">
        <v>83</v>
      </c>
      <c r="D96" s="92"/>
      <c r="E96" s="92"/>
      <c r="F96" s="92"/>
      <c r="G96" s="92"/>
      <c r="H96" s="92"/>
      <c r="I96" s="92"/>
      <c r="J96" s="101" t="s">
        <v>84</v>
      </c>
      <c r="K96" s="92"/>
      <c r="L96" s="27"/>
    </row>
    <row r="97" spans="2:47" s="1" customFormat="1" ht="10.4" customHeight="1" x14ac:dyDescent="0.2">
      <c r="B97" s="27"/>
      <c r="L97" s="27"/>
    </row>
    <row r="98" spans="2:47" s="1" customFormat="1" ht="22.9" customHeight="1" x14ac:dyDescent="0.2">
      <c r="B98" s="27"/>
      <c r="C98" s="102" t="s">
        <v>429</v>
      </c>
      <c r="J98" s="61">
        <f>J123</f>
        <v>0</v>
      </c>
      <c r="L98" s="27"/>
      <c r="AU98" s="15" t="s">
        <v>85</v>
      </c>
    </row>
    <row r="99" spans="2:47" s="8" customFormat="1" ht="25" customHeight="1" x14ac:dyDescent="0.2">
      <c r="B99" s="103"/>
      <c r="D99" s="104" t="s">
        <v>86</v>
      </c>
      <c r="E99" s="105"/>
      <c r="F99" s="105"/>
      <c r="G99" s="105"/>
      <c r="H99" s="105"/>
      <c r="I99" s="105"/>
      <c r="J99" s="106">
        <f>J124</f>
        <v>0</v>
      </c>
      <c r="L99" s="103"/>
    </row>
    <row r="100" spans="2:47" s="9" customFormat="1" ht="19.899999999999999" customHeight="1" x14ac:dyDescent="0.2">
      <c r="B100" s="107"/>
      <c r="D100" s="108" t="s">
        <v>87</v>
      </c>
      <c r="E100" s="109"/>
      <c r="F100" s="109"/>
      <c r="G100" s="109"/>
      <c r="H100" s="109"/>
      <c r="I100" s="109"/>
      <c r="J100" s="110">
        <f>J125</f>
        <v>0</v>
      </c>
      <c r="L100" s="107"/>
    </row>
    <row r="101" spans="2:47" s="8" customFormat="1" ht="25" customHeight="1" x14ac:dyDescent="0.2">
      <c r="B101" s="103"/>
      <c r="D101" s="104" t="s">
        <v>88</v>
      </c>
      <c r="E101" s="105"/>
      <c r="F101" s="105"/>
      <c r="G101" s="105"/>
      <c r="H101" s="105"/>
      <c r="I101" s="105"/>
      <c r="J101" s="106">
        <f>J299</f>
        <v>0</v>
      </c>
      <c r="L101" s="103"/>
    </row>
    <row r="102" spans="2:47" s="1" customFormat="1" ht="21.75" customHeight="1" x14ac:dyDescent="0.2">
      <c r="B102" s="27"/>
      <c r="L102" s="27"/>
    </row>
    <row r="103" spans="2:47" s="1" customFormat="1" ht="7" customHeight="1" x14ac:dyDescent="0.2">
      <c r="B103" s="39"/>
      <c r="C103" s="40"/>
      <c r="D103" s="40"/>
      <c r="E103" s="40"/>
      <c r="F103" s="40"/>
      <c r="G103" s="40"/>
      <c r="H103" s="40"/>
      <c r="I103" s="40"/>
      <c r="J103" s="40"/>
      <c r="K103" s="40"/>
      <c r="L103" s="27"/>
    </row>
    <row r="107" spans="2:47" s="1" customFormat="1" ht="7" customHeight="1" x14ac:dyDescent="0.2">
      <c r="B107" s="41"/>
      <c r="C107" s="42"/>
      <c r="D107" s="42"/>
      <c r="E107" s="42"/>
      <c r="F107" s="42"/>
      <c r="G107" s="42"/>
      <c r="H107" s="42"/>
      <c r="I107" s="42"/>
      <c r="J107" s="42"/>
      <c r="K107" s="42"/>
      <c r="L107" s="27"/>
    </row>
    <row r="108" spans="2:47" s="1" customFormat="1" ht="25" customHeight="1" x14ac:dyDescent="0.2">
      <c r="B108" s="27"/>
      <c r="C108" s="19" t="s">
        <v>430</v>
      </c>
      <c r="L108" s="27"/>
    </row>
    <row r="109" spans="2:47" s="1" customFormat="1" ht="7" customHeight="1" x14ac:dyDescent="0.2">
      <c r="B109" s="27"/>
      <c r="L109" s="27"/>
    </row>
    <row r="110" spans="2:47" s="1" customFormat="1" ht="12" customHeight="1" x14ac:dyDescent="0.2">
      <c r="B110" s="27"/>
      <c r="C110" s="24" t="s">
        <v>423</v>
      </c>
      <c r="L110" s="27"/>
    </row>
    <row r="111" spans="2:47" s="1" customFormat="1" ht="16.5" customHeight="1" x14ac:dyDescent="0.2">
      <c r="B111" s="27"/>
      <c r="E111" s="213" t="str">
        <f>E7</f>
        <v>Knihovna Matěje Mikšíčka - vybavení</v>
      </c>
      <c r="F111" s="214"/>
      <c r="G111" s="214"/>
      <c r="H111" s="214"/>
      <c r="L111" s="27"/>
    </row>
    <row r="112" spans="2:47" ht="12" customHeight="1" x14ac:dyDescent="0.2">
      <c r="B112" s="18"/>
      <c r="C112" s="24" t="s">
        <v>81</v>
      </c>
      <c r="L112" s="18"/>
    </row>
    <row r="113" spans="2:65" s="1" customFormat="1" ht="16.5" customHeight="1" x14ac:dyDescent="0.2">
      <c r="B113" s="27"/>
      <c r="E113" s="213" t="s">
        <v>445</v>
      </c>
      <c r="F113" s="212"/>
      <c r="G113" s="212"/>
      <c r="H113" s="212"/>
      <c r="L113" s="27"/>
    </row>
    <row r="114" spans="2:65" s="1" customFormat="1" ht="12" customHeight="1" x14ac:dyDescent="0.2">
      <c r="B114" s="27"/>
      <c r="C114" s="24" t="s">
        <v>82</v>
      </c>
      <c r="L114" s="27"/>
    </row>
    <row r="115" spans="2:65" s="1" customFormat="1" ht="16.5" customHeight="1" x14ac:dyDescent="0.2">
      <c r="B115" s="27"/>
      <c r="E115" s="203" t="str">
        <f>E11</f>
        <v>01 - Vybavení (projekt reg. č. CZ.06.04.04/00/22_002/0002245)</v>
      </c>
      <c r="F115" s="212"/>
      <c r="G115" s="212"/>
      <c r="H115" s="212"/>
      <c r="L115" s="27"/>
    </row>
    <row r="116" spans="2:65" s="1" customFormat="1" ht="7" customHeight="1" x14ac:dyDescent="0.2">
      <c r="B116" s="27"/>
      <c r="L116" s="27"/>
    </row>
    <row r="117" spans="2:65" s="1" customFormat="1" ht="12" customHeight="1" x14ac:dyDescent="0.2">
      <c r="B117" s="27"/>
      <c r="C117" s="24" t="s">
        <v>15</v>
      </c>
      <c r="F117" s="22" t="str">
        <f>F14</f>
        <v>parc.č. 446 k.ú. Dačice</v>
      </c>
      <c r="I117" s="24" t="s">
        <v>17</v>
      </c>
      <c r="J117" s="47" t="str">
        <f>IF(J14="","",J14)</f>
        <v>17. 1. 2024</v>
      </c>
      <c r="L117" s="27"/>
    </row>
    <row r="118" spans="2:65" s="1" customFormat="1" ht="7" customHeight="1" x14ac:dyDescent="0.2">
      <c r="B118" s="27"/>
      <c r="L118" s="27"/>
    </row>
    <row r="119" spans="2:65" s="1" customFormat="1" ht="40.15" customHeight="1" x14ac:dyDescent="0.2">
      <c r="B119" s="27"/>
      <c r="C119" s="24" t="s">
        <v>19</v>
      </c>
      <c r="F119" s="22" t="str">
        <f>E17</f>
        <v xml:space="preserve">Město Dačice, Krajířova 27, Dačice, 380 01 </v>
      </c>
      <c r="I119" s="24" t="s">
        <v>24</v>
      </c>
      <c r="J119" s="25" t="str">
        <f>E23</f>
        <v>Projekty-Sládková s.r.o., Mirkovice 70,Velešín</v>
      </c>
      <c r="L119" s="27"/>
    </row>
    <row r="120" spans="2:65" s="1" customFormat="1" ht="15.25" customHeight="1" x14ac:dyDescent="0.2">
      <c r="B120" s="27"/>
      <c r="C120" s="24" t="s">
        <v>421</v>
      </c>
      <c r="F120" s="22" t="str">
        <f>IF(E20="","",E20)</f>
        <v xml:space="preserve"> </v>
      </c>
      <c r="I120" s="24" t="s">
        <v>28</v>
      </c>
      <c r="J120" s="25" t="str">
        <f>E26</f>
        <v xml:space="preserve"> </v>
      </c>
      <c r="L120" s="27"/>
    </row>
    <row r="121" spans="2:65" s="1" customFormat="1" ht="10.4" customHeight="1" x14ac:dyDescent="0.2">
      <c r="B121" s="27"/>
      <c r="L121" s="27"/>
    </row>
    <row r="122" spans="2:65" s="10" customFormat="1" ht="29.25" customHeight="1" x14ac:dyDescent="0.2">
      <c r="B122" s="111"/>
      <c r="C122" s="112" t="s">
        <v>89</v>
      </c>
      <c r="D122" s="113" t="s">
        <v>52</v>
      </c>
      <c r="E122" s="113" t="s">
        <v>48</v>
      </c>
      <c r="F122" s="113" t="s">
        <v>49</v>
      </c>
      <c r="G122" s="113" t="s">
        <v>90</v>
      </c>
      <c r="H122" s="113" t="s">
        <v>91</v>
      </c>
      <c r="I122" s="113" t="s">
        <v>92</v>
      </c>
      <c r="J122" s="113" t="s">
        <v>84</v>
      </c>
      <c r="K122" s="114" t="s">
        <v>93</v>
      </c>
      <c r="L122" s="111"/>
      <c r="M122" s="54" t="s">
        <v>1</v>
      </c>
      <c r="N122" s="55" t="s">
        <v>34</v>
      </c>
      <c r="O122" s="55" t="s">
        <v>94</v>
      </c>
      <c r="P122" s="55" t="s">
        <v>95</v>
      </c>
      <c r="Q122" s="55" t="s">
        <v>96</v>
      </c>
      <c r="R122" s="55" t="s">
        <v>97</v>
      </c>
      <c r="S122" s="55" t="s">
        <v>98</v>
      </c>
      <c r="T122" s="56" t="s">
        <v>99</v>
      </c>
    </row>
    <row r="123" spans="2:65" s="1" customFormat="1" ht="22.9" customHeight="1" x14ac:dyDescent="0.35">
      <c r="B123" s="27"/>
      <c r="C123" s="59" t="s">
        <v>100</v>
      </c>
      <c r="J123" s="115">
        <f>BK123</f>
        <v>0</v>
      </c>
      <c r="L123" s="27"/>
      <c r="M123" s="57"/>
      <c r="N123" s="48"/>
      <c r="O123" s="48"/>
      <c r="P123" s="116">
        <f>P124+P299</f>
        <v>93.480240000000009</v>
      </c>
      <c r="Q123" s="48"/>
      <c r="R123" s="116">
        <f>R124+R299</f>
        <v>0</v>
      </c>
      <c r="S123" s="48"/>
      <c r="T123" s="117">
        <f>T124+T299</f>
        <v>0</v>
      </c>
      <c r="AT123" s="15" t="s">
        <v>66</v>
      </c>
      <c r="AU123" s="15" t="s">
        <v>85</v>
      </c>
      <c r="BK123" s="118">
        <f>BK124+BK299</f>
        <v>0</v>
      </c>
    </row>
    <row r="124" spans="2:65" s="11" customFormat="1" ht="25.9" customHeight="1" x14ac:dyDescent="0.35">
      <c r="B124" s="119"/>
      <c r="D124" s="120" t="s">
        <v>66</v>
      </c>
      <c r="E124" s="121" t="s">
        <v>101</v>
      </c>
      <c r="F124" s="121" t="s">
        <v>102</v>
      </c>
      <c r="J124" s="122">
        <f>BK124</f>
        <v>0</v>
      </c>
      <c r="L124" s="119"/>
      <c r="M124" s="123"/>
      <c r="P124" s="124">
        <f>P125</f>
        <v>29.480240000000002</v>
      </c>
      <c r="R124" s="124">
        <f>R125</f>
        <v>0</v>
      </c>
      <c r="T124" s="125">
        <f>T125</f>
        <v>0</v>
      </c>
      <c r="AR124" s="120" t="s">
        <v>74</v>
      </c>
      <c r="AT124" s="126" t="s">
        <v>66</v>
      </c>
      <c r="AU124" s="126" t="s">
        <v>67</v>
      </c>
      <c r="AY124" s="120" t="s">
        <v>103</v>
      </c>
      <c r="BK124" s="127">
        <f>BK125</f>
        <v>0</v>
      </c>
    </row>
    <row r="125" spans="2:65" s="11" customFormat="1" ht="22.9" customHeight="1" x14ac:dyDescent="0.25">
      <c r="B125" s="119"/>
      <c r="D125" s="120" t="s">
        <v>66</v>
      </c>
      <c r="E125" s="128" t="s">
        <v>104</v>
      </c>
      <c r="F125" s="128" t="s">
        <v>105</v>
      </c>
      <c r="J125" s="129">
        <f>BK125</f>
        <v>0</v>
      </c>
      <c r="L125" s="119"/>
      <c r="M125" s="123"/>
      <c r="P125" s="124">
        <f>SUM(P126:P298)</f>
        <v>29.480240000000002</v>
      </c>
      <c r="R125" s="124">
        <f>SUM(R126:R298)</f>
        <v>0</v>
      </c>
      <c r="T125" s="125">
        <f>SUM(T126:T298)</f>
        <v>0</v>
      </c>
      <c r="AR125" s="120" t="s">
        <v>74</v>
      </c>
      <c r="AT125" s="126" t="s">
        <v>66</v>
      </c>
      <c r="AU125" s="126" t="s">
        <v>72</v>
      </c>
      <c r="AY125" s="120" t="s">
        <v>103</v>
      </c>
      <c r="BK125" s="127">
        <f>SUM(BK126:BK298)</f>
        <v>0</v>
      </c>
    </row>
    <row r="126" spans="2:65" s="1" customFormat="1" ht="16.5" customHeight="1" x14ac:dyDescent="0.2">
      <c r="B126" s="27"/>
      <c r="C126" s="130" t="s">
        <v>72</v>
      </c>
      <c r="D126" s="130" t="s">
        <v>106</v>
      </c>
      <c r="E126" s="131" t="s">
        <v>107</v>
      </c>
      <c r="F126" s="132" t="s">
        <v>108</v>
      </c>
      <c r="G126" s="133" t="s">
        <v>109</v>
      </c>
      <c r="H126" s="134">
        <v>1</v>
      </c>
      <c r="I126" s="168">
        <v>0</v>
      </c>
      <c r="J126" s="135">
        <f>ROUND(I126*H126,2)</f>
        <v>0</v>
      </c>
      <c r="K126" s="132" t="s">
        <v>1</v>
      </c>
      <c r="L126" s="136"/>
      <c r="M126" s="137" t="s">
        <v>1</v>
      </c>
      <c r="N126" s="138" t="s">
        <v>35</v>
      </c>
      <c r="O126" s="139">
        <v>0</v>
      </c>
      <c r="P126" s="139">
        <f>O126*H126</f>
        <v>0</v>
      </c>
      <c r="Q126" s="139">
        <v>0</v>
      </c>
      <c r="R126" s="139">
        <f>Q126*H126</f>
        <v>0</v>
      </c>
      <c r="S126" s="139">
        <v>0</v>
      </c>
      <c r="T126" s="140">
        <f>S126*H126</f>
        <v>0</v>
      </c>
      <c r="AR126" s="141" t="s">
        <v>110</v>
      </c>
      <c r="AT126" s="141" t="s">
        <v>106</v>
      </c>
      <c r="AU126" s="141" t="s">
        <v>74</v>
      </c>
      <c r="AY126" s="15" t="s">
        <v>103</v>
      </c>
      <c r="BE126" s="142">
        <f>IF(N126="základní",J126,0)</f>
        <v>0</v>
      </c>
      <c r="BF126" s="142">
        <f>IF(N126="snížená",J126,0)</f>
        <v>0</v>
      </c>
      <c r="BG126" s="142">
        <f>IF(N126="zákl. přenesená",J126,0)</f>
        <v>0</v>
      </c>
      <c r="BH126" s="142">
        <f>IF(N126="sníž. přenesená",J126,0)</f>
        <v>0</v>
      </c>
      <c r="BI126" s="142">
        <f>IF(N126="nulová",J126,0)</f>
        <v>0</v>
      </c>
      <c r="BJ126" s="15" t="s">
        <v>72</v>
      </c>
      <c r="BK126" s="142">
        <f>ROUND(I126*H126,2)</f>
        <v>0</v>
      </c>
      <c r="BL126" s="15" t="s">
        <v>111</v>
      </c>
      <c r="BM126" s="141" t="s">
        <v>112</v>
      </c>
    </row>
    <row r="127" spans="2:65" s="12" customFormat="1" x14ac:dyDescent="0.2">
      <c r="B127" s="143"/>
      <c r="D127" s="144" t="s">
        <v>113</v>
      </c>
      <c r="E127" s="145" t="s">
        <v>1</v>
      </c>
      <c r="F127" s="146" t="s">
        <v>433</v>
      </c>
      <c r="H127" s="145" t="s">
        <v>1</v>
      </c>
      <c r="L127" s="143"/>
      <c r="M127" s="147"/>
      <c r="T127" s="148"/>
      <c r="AT127" s="145" t="s">
        <v>113</v>
      </c>
      <c r="AU127" s="145" t="s">
        <v>74</v>
      </c>
      <c r="AV127" s="12" t="s">
        <v>72</v>
      </c>
      <c r="AW127" s="12" t="s">
        <v>27</v>
      </c>
      <c r="AX127" s="12" t="s">
        <v>67</v>
      </c>
      <c r="AY127" s="145" t="s">
        <v>103</v>
      </c>
    </row>
    <row r="128" spans="2:65" s="12" customFormat="1" x14ac:dyDescent="0.2">
      <c r="B128" s="143"/>
      <c r="D128" s="144" t="s">
        <v>113</v>
      </c>
      <c r="E128" s="145" t="s">
        <v>1</v>
      </c>
      <c r="F128" s="146" t="s">
        <v>114</v>
      </c>
      <c r="H128" s="145" t="s">
        <v>1</v>
      </c>
      <c r="L128" s="143"/>
      <c r="M128" s="147"/>
      <c r="T128" s="148"/>
      <c r="AT128" s="145" t="s">
        <v>113</v>
      </c>
      <c r="AU128" s="145" t="s">
        <v>74</v>
      </c>
      <c r="AV128" s="12" t="s">
        <v>72</v>
      </c>
      <c r="AW128" s="12" t="s">
        <v>27</v>
      </c>
      <c r="AX128" s="12" t="s">
        <v>67</v>
      </c>
      <c r="AY128" s="145" t="s">
        <v>103</v>
      </c>
    </row>
    <row r="129" spans="2:65" s="12" customFormat="1" x14ac:dyDescent="0.2">
      <c r="B129" s="143"/>
      <c r="D129" s="144" t="s">
        <v>113</v>
      </c>
      <c r="E129" s="145" t="s">
        <v>1</v>
      </c>
      <c r="F129" s="146" t="s">
        <v>115</v>
      </c>
      <c r="H129" s="145" t="s">
        <v>1</v>
      </c>
      <c r="L129" s="143"/>
      <c r="M129" s="147"/>
      <c r="T129" s="148"/>
      <c r="AT129" s="145" t="s">
        <v>113</v>
      </c>
      <c r="AU129" s="145" t="s">
        <v>74</v>
      </c>
      <c r="AV129" s="12" t="s">
        <v>72</v>
      </c>
      <c r="AW129" s="12" t="s">
        <v>27</v>
      </c>
      <c r="AX129" s="12" t="s">
        <v>67</v>
      </c>
      <c r="AY129" s="145" t="s">
        <v>103</v>
      </c>
    </row>
    <row r="130" spans="2:65" s="12" customFormat="1" ht="20" x14ac:dyDescent="0.2">
      <c r="B130" s="143"/>
      <c r="D130" s="144" t="s">
        <v>113</v>
      </c>
      <c r="E130" s="145" t="s">
        <v>1</v>
      </c>
      <c r="F130" s="146" t="s">
        <v>391</v>
      </c>
      <c r="H130" s="145" t="s">
        <v>1</v>
      </c>
      <c r="L130" s="143"/>
      <c r="M130" s="147"/>
      <c r="T130" s="148"/>
      <c r="AT130" s="145" t="s">
        <v>113</v>
      </c>
      <c r="AU130" s="145" t="s">
        <v>74</v>
      </c>
      <c r="AV130" s="12" t="s">
        <v>72</v>
      </c>
      <c r="AW130" s="12" t="s">
        <v>27</v>
      </c>
      <c r="AX130" s="12" t="s">
        <v>67</v>
      </c>
      <c r="AY130" s="145" t="s">
        <v>103</v>
      </c>
    </row>
    <row r="131" spans="2:65" s="12" customFormat="1" x14ac:dyDescent="0.2">
      <c r="B131" s="143"/>
      <c r="D131" s="144" t="s">
        <v>113</v>
      </c>
      <c r="E131" s="145" t="s">
        <v>1</v>
      </c>
      <c r="F131" s="146" t="s">
        <v>116</v>
      </c>
      <c r="H131" s="145" t="s">
        <v>1</v>
      </c>
      <c r="L131" s="143"/>
      <c r="M131" s="147"/>
      <c r="T131" s="148"/>
      <c r="AT131" s="145" t="s">
        <v>113</v>
      </c>
      <c r="AU131" s="145" t="s">
        <v>74</v>
      </c>
      <c r="AV131" s="12" t="s">
        <v>72</v>
      </c>
      <c r="AW131" s="12" t="s">
        <v>27</v>
      </c>
      <c r="AX131" s="12" t="s">
        <v>67</v>
      </c>
      <c r="AY131" s="145" t="s">
        <v>103</v>
      </c>
    </row>
    <row r="132" spans="2:65" s="12" customFormat="1" ht="20" x14ac:dyDescent="0.2">
      <c r="B132" s="143"/>
      <c r="D132" s="144" t="s">
        <v>113</v>
      </c>
      <c r="E132" s="145" t="s">
        <v>1</v>
      </c>
      <c r="F132" s="146" t="s">
        <v>117</v>
      </c>
      <c r="H132" s="145" t="s">
        <v>1</v>
      </c>
      <c r="L132" s="143"/>
      <c r="M132" s="147"/>
      <c r="T132" s="148"/>
      <c r="AT132" s="145" t="s">
        <v>113</v>
      </c>
      <c r="AU132" s="145" t="s">
        <v>74</v>
      </c>
      <c r="AV132" s="12" t="s">
        <v>72</v>
      </c>
      <c r="AW132" s="12" t="s">
        <v>27</v>
      </c>
      <c r="AX132" s="12" t="s">
        <v>67</v>
      </c>
      <c r="AY132" s="145" t="s">
        <v>103</v>
      </c>
    </row>
    <row r="133" spans="2:65" s="12" customFormat="1" ht="30" x14ac:dyDescent="0.2">
      <c r="B133" s="143"/>
      <c r="D133" s="144" t="s">
        <v>113</v>
      </c>
      <c r="E133" s="145" t="s">
        <v>1</v>
      </c>
      <c r="F133" s="146" t="s">
        <v>118</v>
      </c>
      <c r="H133" s="145" t="s">
        <v>1</v>
      </c>
      <c r="L133" s="143"/>
      <c r="M133" s="147"/>
      <c r="T133" s="148"/>
      <c r="AT133" s="145" t="s">
        <v>113</v>
      </c>
      <c r="AU133" s="145" t="s">
        <v>74</v>
      </c>
      <c r="AV133" s="12" t="s">
        <v>72</v>
      </c>
      <c r="AW133" s="12" t="s">
        <v>27</v>
      </c>
      <c r="AX133" s="12" t="s">
        <v>67</v>
      </c>
      <c r="AY133" s="145" t="s">
        <v>103</v>
      </c>
    </row>
    <row r="134" spans="2:65" s="12" customFormat="1" ht="20" x14ac:dyDescent="0.2">
      <c r="B134" s="143"/>
      <c r="D134" s="144" t="s">
        <v>113</v>
      </c>
      <c r="E134" s="145" t="s">
        <v>1</v>
      </c>
      <c r="F134" s="146" t="s">
        <v>434</v>
      </c>
      <c r="H134" s="145" t="s">
        <v>1</v>
      </c>
      <c r="L134" s="143"/>
      <c r="M134" s="147"/>
      <c r="T134" s="148"/>
      <c r="AT134" s="145" t="s">
        <v>113</v>
      </c>
      <c r="AU134" s="145" t="s">
        <v>74</v>
      </c>
      <c r="AV134" s="12" t="s">
        <v>72</v>
      </c>
      <c r="AW134" s="12" t="s">
        <v>27</v>
      </c>
      <c r="AX134" s="12" t="s">
        <v>67</v>
      </c>
      <c r="AY134" s="145" t="s">
        <v>103</v>
      </c>
    </row>
    <row r="135" spans="2:65" s="13" customFormat="1" x14ac:dyDescent="0.2">
      <c r="B135" s="149"/>
      <c r="D135" s="144" t="s">
        <v>113</v>
      </c>
      <c r="E135" s="150" t="s">
        <v>1</v>
      </c>
      <c r="F135" s="151" t="s">
        <v>72</v>
      </c>
      <c r="H135" s="152">
        <v>1</v>
      </c>
      <c r="L135" s="149"/>
      <c r="M135" s="153"/>
      <c r="T135" s="154"/>
      <c r="AT135" s="150" t="s">
        <v>113</v>
      </c>
      <c r="AU135" s="150" t="s">
        <v>74</v>
      </c>
      <c r="AV135" s="13" t="s">
        <v>74</v>
      </c>
      <c r="AW135" s="13" t="s">
        <v>27</v>
      </c>
      <c r="AX135" s="13" t="s">
        <v>72</v>
      </c>
      <c r="AY135" s="150" t="s">
        <v>103</v>
      </c>
    </row>
    <row r="136" spans="2:65" s="1" customFormat="1" ht="16.5" customHeight="1" x14ac:dyDescent="0.2">
      <c r="B136" s="27"/>
      <c r="C136" s="130" t="s">
        <v>74</v>
      </c>
      <c r="D136" s="130" t="s">
        <v>106</v>
      </c>
      <c r="E136" s="131" t="s">
        <v>119</v>
      </c>
      <c r="F136" s="132" t="s">
        <v>120</v>
      </c>
      <c r="G136" s="133" t="s">
        <v>109</v>
      </c>
      <c r="H136" s="134">
        <v>1</v>
      </c>
      <c r="I136" s="168">
        <v>0</v>
      </c>
      <c r="J136" s="135">
        <f>ROUND(I136*H136,2)</f>
        <v>0</v>
      </c>
      <c r="K136" s="132" t="s">
        <v>1</v>
      </c>
      <c r="L136" s="136"/>
      <c r="M136" s="137" t="s">
        <v>1</v>
      </c>
      <c r="N136" s="138" t="s">
        <v>35</v>
      </c>
      <c r="O136" s="139">
        <v>0</v>
      </c>
      <c r="P136" s="139">
        <f>O136*H136</f>
        <v>0</v>
      </c>
      <c r="Q136" s="139">
        <v>0</v>
      </c>
      <c r="R136" s="139">
        <f>Q136*H136</f>
        <v>0</v>
      </c>
      <c r="S136" s="139">
        <v>0</v>
      </c>
      <c r="T136" s="140">
        <f>S136*H136</f>
        <v>0</v>
      </c>
      <c r="AR136" s="141" t="s">
        <v>110</v>
      </c>
      <c r="AT136" s="141" t="s">
        <v>106</v>
      </c>
      <c r="AU136" s="141" t="s">
        <v>74</v>
      </c>
      <c r="AY136" s="15" t="s">
        <v>103</v>
      </c>
      <c r="BE136" s="142">
        <f>IF(N136="základní",J136,0)</f>
        <v>0</v>
      </c>
      <c r="BF136" s="142">
        <f>IF(N136="snížená",J136,0)</f>
        <v>0</v>
      </c>
      <c r="BG136" s="142">
        <f>IF(N136="zákl. přenesená",J136,0)</f>
        <v>0</v>
      </c>
      <c r="BH136" s="142">
        <f>IF(N136="sníž. přenesená",J136,0)</f>
        <v>0</v>
      </c>
      <c r="BI136" s="142">
        <f>IF(N136="nulová",J136,0)</f>
        <v>0</v>
      </c>
      <c r="BJ136" s="15" t="s">
        <v>72</v>
      </c>
      <c r="BK136" s="142">
        <f>ROUND(I136*H136,2)</f>
        <v>0</v>
      </c>
      <c r="BL136" s="15" t="s">
        <v>111</v>
      </c>
      <c r="BM136" s="141" t="s">
        <v>121</v>
      </c>
    </row>
    <row r="137" spans="2:65" s="12" customFormat="1" x14ac:dyDescent="0.2">
      <c r="B137" s="143"/>
      <c r="D137" s="144" t="s">
        <v>113</v>
      </c>
      <c r="E137" s="145" t="s">
        <v>1</v>
      </c>
      <c r="F137" s="146" t="s">
        <v>122</v>
      </c>
      <c r="H137" s="145" t="s">
        <v>1</v>
      </c>
      <c r="L137" s="143"/>
      <c r="M137" s="147"/>
      <c r="T137" s="148"/>
      <c r="AT137" s="145" t="s">
        <v>113</v>
      </c>
      <c r="AU137" s="145" t="s">
        <v>74</v>
      </c>
      <c r="AV137" s="12" t="s">
        <v>72</v>
      </c>
      <c r="AW137" s="12" t="s">
        <v>27</v>
      </c>
      <c r="AX137" s="12" t="s">
        <v>67</v>
      </c>
      <c r="AY137" s="145" t="s">
        <v>103</v>
      </c>
    </row>
    <row r="138" spans="2:65" s="12" customFormat="1" x14ac:dyDescent="0.2">
      <c r="B138" s="143"/>
      <c r="D138" s="144" t="s">
        <v>113</v>
      </c>
      <c r="E138" s="145" t="s">
        <v>1</v>
      </c>
      <c r="F138" s="146" t="s">
        <v>123</v>
      </c>
      <c r="H138" s="145" t="s">
        <v>1</v>
      </c>
      <c r="L138" s="143"/>
      <c r="M138" s="147"/>
      <c r="T138" s="148"/>
      <c r="AT138" s="145" t="s">
        <v>113</v>
      </c>
      <c r="AU138" s="145" t="s">
        <v>74</v>
      </c>
      <c r="AV138" s="12" t="s">
        <v>72</v>
      </c>
      <c r="AW138" s="12" t="s">
        <v>27</v>
      </c>
      <c r="AX138" s="12" t="s">
        <v>67</v>
      </c>
      <c r="AY138" s="145" t="s">
        <v>103</v>
      </c>
    </row>
    <row r="139" spans="2:65" s="12" customFormat="1" x14ac:dyDescent="0.2">
      <c r="B139" s="143"/>
      <c r="D139" s="144" t="s">
        <v>113</v>
      </c>
      <c r="E139" s="145" t="s">
        <v>1</v>
      </c>
      <c r="F139" s="146" t="s">
        <v>124</v>
      </c>
      <c r="H139" s="145" t="s">
        <v>1</v>
      </c>
      <c r="L139" s="143"/>
      <c r="M139" s="147"/>
      <c r="T139" s="148"/>
      <c r="AT139" s="145" t="s">
        <v>113</v>
      </c>
      <c r="AU139" s="145" t="s">
        <v>74</v>
      </c>
      <c r="AV139" s="12" t="s">
        <v>72</v>
      </c>
      <c r="AW139" s="12" t="s">
        <v>27</v>
      </c>
      <c r="AX139" s="12" t="s">
        <v>67</v>
      </c>
      <c r="AY139" s="145" t="s">
        <v>103</v>
      </c>
    </row>
    <row r="140" spans="2:65" s="12" customFormat="1" x14ac:dyDescent="0.2">
      <c r="B140" s="143"/>
      <c r="D140" s="144" t="s">
        <v>113</v>
      </c>
      <c r="E140" s="145" t="s">
        <v>1</v>
      </c>
      <c r="F140" s="146" t="s">
        <v>125</v>
      </c>
      <c r="H140" s="145" t="s">
        <v>1</v>
      </c>
      <c r="L140" s="143"/>
      <c r="M140" s="147"/>
      <c r="T140" s="148"/>
      <c r="AT140" s="145" t="s">
        <v>113</v>
      </c>
      <c r="AU140" s="145" t="s">
        <v>74</v>
      </c>
      <c r="AV140" s="12" t="s">
        <v>72</v>
      </c>
      <c r="AW140" s="12" t="s">
        <v>27</v>
      </c>
      <c r="AX140" s="12" t="s">
        <v>67</v>
      </c>
      <c r="AY140" s="145" t="s">
        <v>103</v>
      </c>
    </row>
    <row r="141" spans="2:65" s="12" customFormat="1" x14ac:dyDescent="0.2">
      <c r="B141" s="143"/>
      <c r="D141" s="144" t="s">
        <v>113</v>
      </c>
      <c r="E141" s="145" t="s">
        <v>1</v>
      </c>
      <c r="F141" s="146" t="s">
        <v>126</v>
      </c>
      <c r="H141" s="145" t="s">
        <v>1</v>
      </c>
      <c r="L141" s="143"/>
      <c r="M141" s="147"/>
      <c r="T141" s="148"/>
      <c r="AT141" s="145" t="s">
        <v>113</v>
      </c>
      <c r="AU141" s="145" t="s">
        <v>74</v>
      </c>
      <c r="AV141" s="12" t="s">
        <v>72</v>
      </c>
      <c r="AW141" s="12" t="s">
        <v>27</v>
      </c>
      <c r="AX141" s="12" t="s">
        <v>67</v>
      </c>
      <c r="AY141" s="145" t="s">
        <v>103</v>
      </c>
    </row>
    <row r="142" spans="2:65" s="12" customFormat="1" x14ac:dyDescent="0.2">
      <c r="B142" s="143"/>
      <c r="D142" s="144" t="s">
        <v>113</v>
      </c>
      <c r="E142" s="145" t="s">
        <v>1</v>
      </c>
      <c r="F142" s="146" t="s">
        <v>127</v>
      </c>
      <c r="H142" s="145" t="s">
        <v>1</v>
      </c>
      <c r="L142" s="143"/>
      <c r="M142" s="147"/>
      <c r="T142" s="148"/>
      <c r="AT142" s="145" t="s">
        <v>113</v>
      </c>
      <c r="AU142" s="145" t="s">
        <v>74</v>
      </c>
      <c r="AV142" s="12" t="s">
        <v>72</v>
      </c>
      <c r="AW142" s="12" t="s">
        <v>27</v>
      </c>
      <c r="AX142" s="12" t="s">
        <v>67</v>
      </c>
      <c r="AY142" s="145" t="s">
        <v>103</v>
      </c>
    </row>
    <row r="143" spans="2:65" s="12" customFormat="1" ht="20" x14ac:dyDescent="0.2">
      <c r="B143" s="143"/>
      <c r="D143" s="144" t="s">
        <v>113</v>
      </c>
      <c r="E143" s="145" t="s">
        <v>1</v>
      </c>
      <c r="F143" s="146" t="s">
        <v>128</v>
      </c>
      <c r="H143" s="145" t="s">
        <v>1</v>
      </c>
      <c r="L143" s="143"/>
      <c r="M143" s="147"/>
      <c r="T143" s="148"/>
      <c r="AT143" s="145" t="s">
        <v>113</v>
      </c>
      <c r="AU143" s="145" t="s">
        <v>74</v>
      </c>
      <c r="AV143" s="12" t="s">
        <v>72</v>
      </c>
      <c r="AW143" s="12" t="s">
        <v>27</v>
      </c>
      <c r="AX143" s="12" t="s">
        <v>67</v>
      </c>
      <c r="AY143" s="145" t="s">
        <v>103</v>
      </c>
    </row>
    <row r="144" spans="2:65" s="12" customFormat="1" x14ac:dyDescent="0.2">
      <c r="B144" s="143"/>
      <c r="D144" s="144" t="s">
        <v>113</v>
      </c>
      <c r="E144" s="145" t="s">
        <v>1</v>
      </c>
      <c r="F144" s="146" t="s">
        <v>436</v>
      </c>
      <c r="H144" s="145" t="s">
        <v>1</v>
      </c>
      <c r="L144" s="143"/>
      <c r="M144" s="147"/>
      <c r="T144" s="148"/>
      <c r="AT144" s="145" t="s">
        <v>113</v>
      </c>
      <c r="AU144" s="145" t="s">
        <v>74</v>
      </c>
      <c r="AV144" s="12" t="s">
        <v>72</v>
      </c>
      <c r="AW144" s="12" t="s">
        <v>27</v>
      </c>
      <c r="AX144" s="12" t="s">
        <v>67</v>
      </c>
      <c r="AY144" s="145" t="s">
        <v>103</v>
      </c>
    </row>
    <row r="145" spans="2:65" s="12" customFormat="1" x14ac:dyDescent="0.2">
      <c r="B145" s="143"/>
      <c r="D145" s="144" t="s">
        <v>113</v>
      </c>
      <c r="E145" s="145" t="s">
        <v>1</v>
      </c>
      <c r="F145" s="146" t="s">
        <v>435</v>
      </c>
      <c r="H145" s="145" t="s">
        <v>1</v>
      </c>
      <c r="L145" s="143"/>
      <c r="M145" s="147"/>
      <c r="T145" s="148"/>
      <c r="AT145" s="145" t="s">
        <v>113</v>
      </c>
      <c r="AU145" s="145" t="s">
        <v>74</v>
      </c>
      <c r="AV145" s="12" t="s">
        <v>72</v>
      </c>
      <c r="AW145" s="12" t="s">
        <v>27</v>
      </c>
      <c r="AX145" s="12" t="s">
        <v>67</v>
      </c>
      <c r="AY145" s="145" t="s">
        <v>103</v>
      </c>
    </row>
    <row r="146" spans="2:65" s="13" customFormat="1" x14ac:dyDescent="0.2">
      <c r="B146" s="149"/>
      <c r="D146" s="144" t="s">
        <v>113</v>
      </c>
      <c r="E146" s="150" t="s">
        <v>1</v>
      </c>
      <c r="F146" s="151" t="s">
        <v>72</v>
      </c>
      <c r="H146" s="152">
        <v>1</v>
      </c>
      <c r="L146" s="149"/>
      <c r="M146" s="153"/>
      <c r="T146" s="154"/>
      <c r="AT146" s="150" t="s">
        <v>113</v>
      </c>
      <c r="AU146" s="150" t="s">
        <v>74</v>
      </c>
      <c r="AV146" s="13" t="s">
        <v>74</v>
      </c>
      <c r="AW146" s="13" t="s">
        <v>27</v>
      </c>
      <c r="AX146" s="13" t="s">
        <v>72</v>
      </c>
      <c r="AY146" s="150" t="s">
        <v>103</v>
      </c>
    </row>
    <row r="147" spans="2:65" s="1" customFormat="1" ht="16.5" customHeight="1" x14ac:dyDescent="0.2">
      <c r="B147" s="27"/>
      <c r="C147" s="130" t="s">
        <v>129</v>
      </c>
      <c r="D147" s="130" t="s">
        <v>106</v>
      </c>
      <c r="E147" s="131" t="s">
        <v>130</v>
      </c>
      <c r="F147" s="132" t="s">
        <v>131</v>
      </c>
      <c r="G147" s="133" t="s">
        <v>109</v>
      </c>
      <c r="H147" s="134">
        <v>2</v>
      </c>
      <c r="I147" s="168">
        <v>0</v>
      </c>
      <c r="J147" s="135">
        <f>ROUND(I147*H147,2)</f>
        <v>0</v>
      </c>
      <c r="K147" s="132" t="s">
        <v>1</v>
      </c>
      <c r="L147" s="136"/>
      <c r="M147" s="137" t="s">
        <v>1</v>
      </c>
      <c r="N147" s="138" t="s">
        <v>35</v>
      </c>
      <c r="O147" s="139">
        <v>0</v>
      </c>
      <c r="P147" s="139">
        <f>O147*H147</f>
        <v>0</v>
      </c>
      <c r="Q147" s="139">
        <v>0</v>
      </c>
      <c r="R147" s="139">
        <f>Q147*H147</f>
        <v>0</v>
      </c>
      <c r="S147" s="139">
        <v>0</v>
      </c>
      <c r="T147" s="140">
        <f>S147*H147</f>
        <v>0</v>
      </c>
      <c r="AR147" s="141" t="s">
        <v>110</v>
      </c>
      <c r="AT147" s="141" t="s">
        <v>106</v>
      </c>
      <c r="AU147" s="141" t="s">
        <v>74</v>
      </c>
      <c r="AY147" s="15" t="s">
        <v>103</v>
      </c>
      <c r="BE147" s="142">
        <f>IF(N147="základní",J147,0)</f>
        <v>0</v>
      </c>
      <c r="BF147" s="142">
        <f>IF(N147="snížená",J147,0)</f>
        <v>0</v>
      </c>
      <c r="BG147" s="142">
        <f>IF(N147="zákl. přenesená",J147,0)</f>
        <v>0</v>
      </c>
      <c r="BH147" s="142">
        <f>IF(N147="sníž. přenesená",J147,0)</f>
        <v>0</v>
      </c>
      <c r="BI147" s="142">
        <f>IF(N147="nulová",J147,0)</f>
        <v>0</v>
      </c>
      <c r="BJ147" s="15" t="s">
        <v>72</v>
      </c>
      <c r="BK147" s="142">
        <f>ROUND(I147*H147,2)</f>
        <v>0</v>
      </c>
      <c r="BL147" s="15" t="s">
        <v>111</v>
      </c>
      <c r="BM147" s="141" t="s">
        <v>132</v>
      </c>
    </row>
    <row r="148" spans="2:65" s="12" customFormat="1" x14ac:dyDescent="0.2">
      <c r="B148" s="143"/>
      <c r="D148" s="144" t="s">
        <v>113</v>
      </c>
      <c r="E148" s="145" t="s">
        <v>1</v>
      </c>
      <c r="F148" s="146" t="s">
        <v>133</v>
      </c>
      <c r="H148" s="145" t="s">
        <v>1</v>
      </c>
      <c r="L148" s="143"/>
      <c r="M148" s="147"/>
      <c r="T148" s="148"/>
      <c r="AT148" s="145" t="s">
        <v>113</v>
      </c>
      <c r="AU148" s="145" t="s">
        <v>74</v>
      </c>
      <c r="AV148" s="12" t="s">
        <v>72</v>
      </c>
      <c r="AW148" s="12" t="s">
        <v>27</v>
      </c>
      <c r="AX148" s="12" t="s">
        <v>67</v>
      </c>
      <c r="AY148" s="145" t="s">
        <v>103</v>
      </c>
    </row>
    <row r="149" spans="2:65" s="12" customFormat="1" ht="20" x14ac:dyDescent="0.2">
      <c r="B149" s="143"/>
      <c r="D149" s="144" t="s">
        <v>113</v>
      </c>
      <c r="E149" s="145" t="s">
        <v>1</v>
      </c>
      <c r="F149" s="146" t="s">
        <v>134</v>
      </c>
      <c r="H149" s="145" t="s">
        <v>1</v>
      </c>
      <c r="L149" s="143"/>
      <c r="M149" s="147"/>
      <c r="T149" s="148"/>
      <c r="AT149" s="145" t="s">
        <v>113</v>
      </c>
      <c r="AU149" s="145" t="s">
        <v>74</v>
      </c>
      <c r="AV149" s="12" t="s">
        <v>72</v>
      </c>
      <c r="AW149" s="12" t="s">
        <v>27</v>
      </c>
      <c r="AX149" s="12" t="s">
        <v>67</v>
      </c>
      <c r="AY149" s="145" t="s">
        <v>103</v>
      </c>
    </row>
    <row r="150" spans="2:65" s="12" customFormat="1" ht="20" x14ac:dyDescent="0.2">
      <c r="B150" s="143"/>
      <c r="D150" s="144" t="s">
        <v>113</v>
      </c>
      <c r="E150" s="145" t="s">
        <v>1</v>
      </c>
      <c r="F150" s="146" t="s">
        <v>135</v>
      </c>
      <c r="H150" s="145" t="s">
        <v>1</v>
      </c>
      <c r="L150" s="143"/>
      <c r="M150" s="147"/>
      <c r="T150" s="148"/>
      <c r="AT150" s="145" t="s">
        <v>113</v>
      </c>
      <c r="AU150" s="145" t="s">
        <v>74</v>
      </c>
      <c r="AV150" s="12" t="s">
        <v>72</v>
      </c>
      <c r="AW150" s="12" t="s">
        <v>27</v>
      </c>
      <c r="AX150" s="12" t="s">
        <v>67</v>
      </c>
      <c r="AY150" s="145" t="s">
        <v>103</v>
      </c>
    </row>
    <row r="151" spans="2:65" s="12" customFormat="1" x14ac:dyDescent="0.2">
      <c r="B151" s="143"/>
      <c r="D151" s="144" t="s">
        <v>113</v>
      </c>
      <c r="E151" s="145" t="s">
        <v>1</v>
      </c>
      <c r="F151" s="146" t="s">
        <v>136</v>
      </c>
      <c r="H151" s="145" t="s">
        <v>1</v>
      </c>
      <c r="L151" s="143"/>
      <c r="M151" s="147"/>
      <c r="T151" s="148"/>
      <c r="AT151" s="145" t="s">
        <v>113</v>
      </c>
      <c r="AU151" s="145" t="s">
        <v>74</v>
      </c>
      <c r="AV151" s="12" t="s">
        <v>72</v>
      </c>
      <c r="AW151" s="12" t="s">
        <v>27</v>
      </c>
      <c r="AX151" s="12" t="s">
        <v>67</v>
      </c>
      <c r="AY151" s="145" t="s">
        <v>103</v>
      </c>
    </row>
    <row r="152" spans="2:65" s="12" customFormat="1" x14ac:dyDescent="0.2">
      <c r="B152" s="143"/>
      <c r="D152" s="144" t="s">
        <v>113</v>
      </c>
      <c r="E152" s="145" t="s">
        <v>1</v>
      </c>
      <c r="F152" s="146" t="s">
        <v>137</v>
      </c>
      <c r="H152" s="145" t="s">
        <v>1</v>
      </c>
      <c r="L152" s="143"/>
      <c r="M152" s="147"/>
      <c r="T152" s="148"/>
      <c r="AT152" s="145" t="s">
        <v>113</v>
      </c>
      <c r="AU152" s="145" t="s">
        <v>74</v>
      </c>
      <c r="AV152" s="12" t="s">
        <v>72</v>
      </c>
      <c r="AW152" s="12" t="s">
        <v>27</v>
      </c>
      <c r="AX152" s="12" t="s">
        <v>67</v>
      </c>
      <c r="AY152" s="145" t="s">
        <v>103</v>
      </c>
    </row>
    <row r="153" spans="2:65" s="12" customFormat="1" x14ac:dyDescent="0.2">
      <c r="B153" s="143"/>
      <c r="D153" s="144" t="s">
        <v>113</v>
      </c>
      <c r="E153" s="145" t="s">
        <v>1</v>
      </c>
      <c r="F153" s="146" t="s">
        <v>138</v>
      </c>
      <c r="H153" s="145" t="s">
        <v>1</v>
      </c>
      <c r="L153" s="143"/>
      <c r="M153" s="147"/>
      <c r="T153" s="148"/>
      <c r="AT153" s="145" t="s">
        <v>113</v>
      </c>
      <c r="AU153" s="145" t="s">
        <v>74</v>
      </c>
      <c r="AV153" s="12" t="s">
        <v>72</v>
      </c>
      <c r="AW153" s="12" t="s">
        <v>27</v>
      </c>
      <c r="AX153" s="12" t="s">
        <v>67</v>
      </c>
      <c r="AY153" s="145" t="s">
        <v>103</v>
      </c>
    </row>
    <row r="154" spans="2:65" s="12" customFormat="1" x14ac:dyDescent="0.2">
      <c r="B154" s="143"/>
      <c r="D154" s="144" t="s">
        <v>113</v>
      </c>
      <c r="E154" s="145" t="s">
        <v>1</v>
      </c>
      <c r="F154" s="146" t="s">
        <v>139</v>
      </c>
      <c r="H154" s="145" t="s">
        <v>1</v>
      </c>
      <c r="L154" s="143"/>
      <c r="M154" s="147"/>
      <c r="T154" s="148"/>
      <c r="AT154" s="145" t="s">
        <v>113</v>
      </c>
      <c r="AU154" s="145" t="s">
        <v>74</v>
      </c>
      <c r="AV154" s="12" t="s">
        <v>72</v>
      </c>
      <c r="AW154" s="12" t="s">
        <v>27</v>
      </c>
      <c r="AX154" s="12" t="s">
        <v>67</v>
      </c>
      <c r="AY154" s="145" t="s">
        <v>103</v>
      </c>
    </row>
    <row r="155" spans="2:65" s="12" customFormat="1" x14ac:dyDescent="0.2">
      <c r="B155" s="143"/>
      <c r="D155" s="144" t="s">
        <v>113</v>
      </c>
      <c r="E155" s="145" t="s">
        <v>1</v>
      </c>
      <c r="F155" s="146" t="s">
        <v>140</v>
      </c>
      <c r="H155" s="145" t="s">
        <v>1</v>
      </c>
      <c r="L155" s="143"/>
      <c r="M155" s="147"/>
      <c r="T155" s="148"/>
      <c r="AT155" s="145" t="s">
        <v>113</v>
      </c>
      <c r="AU155" s="145" t="s">
        <v>74</v>
      </c>
      <c r="AV155" s="12" t="s">
        <v>72</v>
      </c>
      <c r="AW155" s="12" t="s">
        <v>27</v>
      </c>
      <c r="AX155" s="12" t="s">
        <v>67</v>
      </c>
      <c r="AY155" s="145" t="s">
        <v>103</v>
      </c>
    </row>
    <row r="156" spans="2:65" s="12" customFormat="1" x14ac:dyDescent="0.2">
      <c r="B156" s="143"/>
      <c r="D156" s="144" t="s">
        <v>113</v>
      </c>
      <c r="E156" s="145" t="s">
        <v>1</v>
      </c>
      <c r="F156" s="146" t="s">
        <v>141</v>
      </c>
      <c r="H156" s="145" t="s">
        <v>1</v>
      </c>
      <c r="L156" s="143"/>
      <c r="M156" s="147"/>
      <c r="T156" s="148"/>
      <c r="AT156" s="145" t="s">
        <v>113</v>
      </c>
      <c r="AU156" s="145" t="s">
        <v>74</v>
      </c>
      <c r="AV156" s="12" t="s">
        <v>72</v>
      </c>
      <c r="AW156" s="12" t="s">
        <v>27</v>
      </c>
      <c r="AX156" s="12" t="s">
        <v>67</v>
      </c>
      <c r="AY156" s="145" t="s">
        <v>103</v>
      </c>
    </row>
    <row r="157" spans="2:65" s="12" customFormat="1" x14ac:dyDescent="0.2">
      <c r="B157" s="143"/>
      <c r="D157" s="144" t="s">
        <v>113</v>
      </c>
      <c r="E157" s="145" t="s">
        <v>1</v>
      </c>
      <c r="F157" s="146" t="s">
        <v>142</v>
      </c>
      <c r="H157" s="145" t="s">
        <v>1</v>
      </c>
      <c r="L157" s="143"/>
      <c r="M157" s="147"/>
      <c r="T157" s="148"/>
      <c r="AT157" s="145" t="s">
        <v>113</v>
      </c>
      <c r="AU157" s="145" t="s">
        <v>74</v>
      </c>
      <c r="AV157" s="12" t="s">
        <v>72</v>
      </c>
      <c r="AW157" s="12" t="s">
        <v>27</v>
      </c>
      <c r="AX157" s="12" t="s">
        <v>67</v>
      </c>
      <c r="AY157" s="145" t="s">
        <v>103</v>
      </c>
    </row>
    <row r="158" spans="2:65" s="13" customFormat="1" x14ac:dyDescent="0.2">
      <c r="B158" s="149"/>
      <c r="D158" s="144" t="s">
        <v>113</v>
      </c>
      <c r="E158" s="150" t="s">
        <v>1</v>
      </c>
      <c r="F158" s="151" t="s">
        <v>74</v>
      </c>
      <c r="H158" s="152">
        <v>2</v>
      </c>
      <c r="L158" s="149"/>
      <c r="M158" s="153"/>
      <c r="T158" s="154"/>
      <c r="AT158" s="150" t="s">
        <v>113</v>
      </c>
      <c r="AU158" s="150" t="s">
        <v>74</v>
      </c>
      <c r="AV158" s="13" t="s">
        <v>74</v>
      </c>
      <c r="AW158" s="13" t="s">
        <v>27</v>
      </c>
      <c r="AX158" s="13" t="s">
        <v>72</v>
      </c>
      <c r="AY158" s="150" t="s">
        <v>103</v>
      </c>
    </row>
    <row r="159" spans="2:65" s="1" customFormat="1" ht="16.5" customHeight="1" x14ac:dyDescent="0.2">
      <c r="B159" s="27"/>
      <c r="C159" s="130" t="s">
        <v>143</v>
      </c>
      <c r="D159" s="130" t="s">
        <v>106</v>
      </c>
      <c r="E159" s="131" t="s">
        <v>144</v>
      </c>
      <c r="F159" s="132" t="s">
        <v>145</v>
      </c>
      <c r="G159" s="133" t="s">
        <v>109</v>
      </c>
      <c r="H159" s="134">
        <v>2</v>
      </c>
      <c r="I159" s="168">
        <v>0</v>
      </c>
      <c r="J159" s="135">
        <f>ROUND(I159*H159,2)</f>
        <v>0</v>
      </c>
      <c r="K159" s="132" t="s">
        <v>1</v>
      </c>
      <c r="L159" s="136"/>
      <c r="M159" s="137" t="s">
        <v>1</v>
      </c>
      <c r="N159" s="138" t="s">
        <v>35</v>
      </c>
      <c r="O159" s="139">
        <v>0</v>
      </c>
      <c r="P159" s="139">
        <f>O159*H159</f>
        <v>0</v>
      </c>
      <c r="Q159" s="139">
        <v>0</v>
      </c>
      <c r="R159" s="139">
        <f>Q159*H159</f>
        <v>0</v>
      </c>
      <c r="S159" s="139">
        <v>0</v>
      </c>
      <c r="T159" s="140">
        <f>S159*H159</f>
        <v>0</v>
      </c>
      <c r="AR159" s="141" t="s">
        <v>110</v>
      </c>
      <c r="AT159" s="141" t="s">
        <v>106</v>
      </c>
      <c r="AU159" s="141" t="s">
        <v>74</v>
      </c>
      <c r="AY159" s="15" t="s">
        <v>103</v>
      </c>
      <c r="BE159" s="142">
        <f>IF(N159="základní",J159,0)</f>
        <v>0</v>
      </c>
      <c r="BF159" s="142">
        <f>IF(N159="snížená",J159,0)</f>
        <v>0</v>
      </c>
      <c r="BG159" s="142">
        <f>IF(N159="zákl. přenesená",J159,0)</f>
        <v>0</v>
      </c>
      <c r="BH159" s="142">
        <f>IF(N159="sníž. přenesená",J159,0)</f>
        <v>0</v>
      </c>
      <c r="BI159" s="142">
        <f>IF(N159="nulová",J159,0)</f>
        <v>0</v>
      </c>
      <c r="BJ159" s="15" t="s">
        <v>72</v>
      </c>
      <c r="BK159" s="142">
        <f>ROUND(I159*H159,2)</f>
        <v>0</v>
      </c>
      <c r="BL159" s="15" t="s">
        <v>111</v>
      </c>
      <c r="BM159" s="141" t="s">
        <v>146</v>
      </c>
    </row>
    <row r="160" spans="2:65" s="12" customFormat="1" x14ac:dyDescent="0.2">
      <c r="B160" s="143"/>
      <c r="D160" s="144" t="s">
        <v>113</v>
      </c>
      <c r="E160" s="145" t="s">
        <v>1</v>
      </c>
      <c r="F160" s="146" t="s">
        <v>133</v>
      </c>
      <c r="H160" s="145" t="s">
        <v>1</v>
      </c>
      <c r="L160" s="143"/>
      <c r="M160" s="147"/>
      <c r="T160" s="148"/>
      <c r="AT160" s="145" t="s">
        <v>113</v>
      </c>
      <c r="AU160" s="145" t="s">
        <v>74</v>
      </c>
      <c r="AV160" s="12" t="s">
        <v>72</v>
      </c>
      <c r="AW160" s="12" t="s">
        <v>27</v>
      </c>
      <c r="AX160" s="12" t="s">
        <v>67</v>
      </c>
      <c r="AY160" s="145" t="s">
        <v>103</v>
      </c>
    </row>
    <row r="161" spans="2:65" s="12" customFormat="1" ht="20" x14ac:dyDescent="0.2">
      <c r="B161" s="143"/>
      <c r="D161" s="144" t="s">
        <v>113</v>
      </c>
      <c r="E161" s="145" t="s">
        <v>1</v>
      </c>
      <c r="F161" s="146" t="s">
        <v>147</v>
      </c>
      <c r="H161" s="145" t="s">
        <v>1</v>
      </c>
      <c r="L161" s="143"/>
      <c r="M161" s="147"/>
      <c r="T161" s="148"/>
      <c r="AT161" s="145" t="s">
        <v>113</v>
      </c>
      <c r="AU161" s="145" t="s">
        <v>74</v>
      </c>
      <c r="AV161" s="12" t="s">
        <v>72</v>
      </c>
      <c r="AW161" s="12" t="s">
        <v>27</v>
      </c>
      <c r="AX161" s="12" t="s">
        <v>67</v>
      </c>
      <c r="AY161" s="145" t="s">
        <v>103</v>
      </c>
    </row>
    <row r="162" spans="2:65" s="12" customFormat="1" x14ac:dyDescent="0.2">
      <c r="B162" s="143"/>
      <c r="D162" s="144" t="s">
        <v>113</v>
      </c>
      <c r="E162" s="145" t="s">
        <v>1</v>
      </c>
      <c r="F162" s="146" t="s">
        <v>148</v>
      </c>
      <c r="H162" s="145" t="s">
        <v>1</v>
      </c>
      <c r="L162" s="143"/>
      <c r="M162" s="147"/>
      <c r="T162" s="148"/>
      <c r="AT162" s="145" t="s">
        <v>113</v>
      </c>
      <c r="AU162" s="145" t="s">
        <v>74</v>
      </c>
      <c r="AV162" s="12" t="s">
        <v>72</v>
      </c>
      <c r="AW162" s="12" t="s">
        <v>27</v>
      </c>
      <c r="AX162" s="12" t="s">
        <v>67</v>
      </c>
      <c r="AY162" s="145" t="s">
        <v>103</v>
      </c>
    </row>
    <row r="163" spans="2:65" s="12" customFormat="1" x14ac:dyDescent="0.2">
      <c r="B163" s="143"/>
      <c r="D163" s="144" t="s">
        <v>113</v>
      </c>
      <c r="E163" s="145" t="s">
        <v>1</v>
      </c>
      <c r="F163" s="146" t="s">
        <v>149</v>
      </c>
      <c r="H163" s="145" t="s">
        <v>1</v>
      </c>
      <c r="L163" s="143"/>
      <c r="M163" s="147"/>
      <c r="T163" s="148"/>
      <c r="AT163" s="145" t="s">
        <v>113</v>
      </c>
      <c r="AU163" s="145" t="s">
        <v>74</v>
      </c>
      <c r="AV163" s="12" t="s">
        <v>72</v>
      </c>
      <c r="AW163" s="12" t="s">
        <v>27</v>
      </c>
      <c r="AX163" s="12" t="s">
        <v>67</v>
      </c>
      <c r="AY163" s="145" t="s">
        <v>103</v>
      </c>
    </row>
    <row r="164" spans="2:65" s="12" customFormat="1" x14ac:dyDescent="0.2">
      <c r="B164" s="143"/>
      <c r="D164" s="144" t="s">
        <v>113</v>
      </c>
      <c r="E164" s="145" t="s">
        <v>1</v>
      </c>
      <c r="F164" s="146" t="s">
        <v>365</v>
      </c>
      <c r="H164" s="145" t="s">
        <v>1</v>
      </c>
      <c r="L164" s="143"/>
      <c r="M164" s="147"/>
      <c r="T164" s="148"/>
      <c r="AT164" s="145" t="s">
        <v>113</v>
      </c>
      <c r="AU164" s="145" t="s">
        <v>74</v>
      </c>
      <c r="AV164" s="12" t="s">
        <v>72</v>
      </c>
      <c r="AW164" s="12" t="s">
        <v>27</v>
      </c>
      <c r="AX164" s="12" t="s">
        <v>67</v>
      </c>
      <c r="AY164" s="145" t="s">
        <v>103</v>
      </c>
    </row>
    <row r="165" spans="2:65" s="12" customFormat="1" x14ac:dyDescent="0.2">
      <c r="B165" s="143"/>
      <c r="D165" s="144" t="s">
        <v>113</v>
      </c>
      <c r="E165" s="145" t="s">
        <v>1</v>
      </c>
      <c r="F165" s="146" t="s">
        <v>138</v>
      </c>
      <c r="H165" s="145" t="s">
        <v>1</v>
      </c>
      <c r="L165" s="143"/>
      <c r="M165" s="147"/>
      <c r="T165" s="148"/>
      <c r="AT165" s="145" t="s">
        <v>113</v>
      </c>
      <c r="AU165" s="145" t="s">
        <v>74</v>
      </c>
      <c r="AV165" s="12" t="s">
        <v>72</v>
      </c>
      <c r="AW165" s="12" t="s">
        <v>27</v>
      </c>
      <c r="AX165" s="12" t="s">
        <v>67</v>
      </c>
      <c r="AY165" s="145" t="s">
        <v>103</v>
      </c>
    </row>
    <row r="166" spans="2:65" s="12" customFormat="1" x14ac:dyDescent="0.2">
      <c r="B166" s="143"/>
      <c r="D166" s="144" t="s">
        <v>113</v>
      </c>
      <c r="E166" s="145" t="s">
        <v>1</v>
      </c>
      <c r="F166" s="146" t="s">
        <v>139</v>
      </c>
      <c r="H166" s="145" t="s">
        <v>1</v>
      </c>
      <c r="L166" s="143"/>
      <c r="M166" s="147"/>
      <c r="T166" s="148"/>
      <c r="AT166" s="145" t="s">
        <v>113</v>
      </c>
      <c r="AU166" s="145" t="s">
        <v>74</v>
      </c>
      <c r="AV166" s="12" t="s">
        <v>72</v>
      </c>
      <c r="AW166" s="12" t="s">
        <v>27</v>
      </c>
      <c r="AX166" s="12" t="s">
        <v>67</v>
      </c>
      <c r="AY166" s="145" t="s">
        <v>103</v>
      </c>
    </row>
    <row r="167" spans="2:65" s="12" customFormat="1" x14ac:dyDescent="0.2">
      <c r="B167" s="143"/>
      <c r="D167" s="144" t="s">
        <v>113</v>
      </c>
      <c r="E167" s="145" t="s">
        <v>1</v>
      </c>
      <c r="F167" s="146" t="s">
        <v>140</v>
      </c>
      <c r="H167" s="145" t="s">
        <v>1</v>
      </c>
      <c r="L167" s="143"/>
      <c r="M167" s="147"/>
      <c r="T167" s="148"/>
      <c r="AT167" s="145" t="s">
        <v>113</v>
      </c>
      <c r="AU167" s="145" t="s">
        <v>74</v>
      </c>
      <c r="AV167" s="12" t="s">
        <v>72</v>
      </c>
      <c r="AW167" s="12" t="s">
        <v>27</v>
      </c>
      <c r="AX167" s="12" t="s">
        <v>67</v>
      </c>
      <c r="AY167" s="145" t="s">
        <v>103</v>
      </c>
    </row>
    <row r="168" spans="2:65" s="12" customFormat="1" x14ac:dyDescent="0.2">
      <c r="B168" s="143"/>
      <c r="D168" s="144" t="s">
        <v>113</v>
      </c>
      <c r="E168" s="145" t="s">
        <v>1</v>
      </c>
      <c r="F168" s="146" t="s">
        <v>141</v>
      </c>
      <c r="H168" s="145" t="s">
        <v>1</v>
      </c>
      <c r="L168" s="143"/>
      <c r="M168" s="147"/>
      <c r="T168" s="148"/>
      <c r="AT168" s="145" t="s">
        <v>113</v>
      </c>
      <c r="AU168" s="145" t="s">
        <v>74</v>
      </c>
      <c r="AV168" s="12" t="s">
        <v>72</v>
      </c>
      <c r="AW168" s="12" t="s">
        <v>27</v>
      </c>
      <c r="AX168" s="12" t="s">
        <v>67</v>
      </c>
      <c r="AY168" s="145" t="s">
        <v>103</v>
      </c>
    </row>
    <row r="169" spans="2:65" s="12" customFormat="1" x14ac:dyDescent="0.2">
      <c r="B169" s="143"/>
      <c r="D169" s="144" t="s">
        <v>113</v>
      </c>
      <c r="E169" s="145" t="s">
        <v>1</v>
      </c>
      <c r="F169" s="146" t="s">
        <v>142</v>
      </c>
      <c r="H169" s="145" t="s">
        <v>1</v>
      </c>
      <c r="L169" s="143"/>
      <c r="M169" s="147"/>
      <c r="T169" s="148"/>
      <c r="AT169" s="145" t="s">
        <v>113</v>
      </c>
      <c r="AU169" s="145" t="s">
        <v>74</v>
      </c>
      <c r="AV169" s="12" t="s">
        <v>72</v>
      </c>
      <c r="AW169" s="12" t="s">
        <v>27</v>
      </c>
      <c r="AX169" s="12" t="s">
        <v>67</v>
      </c>
      <c r="AY169" s="145" t="s">
        <v>103</v>
      </c>
    </row>
    <row r="170" spans="2:65" s="13" customFormat="1" x14ac:dyDescent="0.2">
      <c r="B170" s="149"/>
      <c r="D170" s="144" t="s">
        <v>113</v>
      </c>
      <c r="E170" s="150" t="s">
        <v>1</v>
      </c>
      <c r="F170" s="151" t="s">
        <v>74</v>
      </c>
      <c r="H170" s="152">
        <v>2</v>
      </c>
      <c r="L170" s="149"/>
      <c r="M170" s="153"/>
      <c r="T170" s="154"/>
      <c r="AT170" s="150" t="s">
        <v>113</v>
      </c>
      <c r="AU170" s="150" t="s">
        <v>74</v>
      </c>
      <c r="AV170" s="13" t="s">
        <v>74</v>
      </c>
      <c r="AW170" s="13" t="s">
        <v>27</v>
      </c>
      <c r="AX170" s="13" t="s">
        <v>72</v>
      </c>
      <c r="AY170" s="150" t="s">
        <v>103</v>
      </c>
    </row>
    <row r="171" spans="2:65" s="1" customFormat="1" ht="16.5" customHeight="1" x14ac:dyDescent="0.2">
      <c r="B171" s="27"/>
      <c r="C171" s="130" t="s">
        <v>150</v>
      </c>
      <c r="D171" s="130" t="s">
        <v>106</v>
      </c>
      <c r="E171" s="131" t="s">
        <v>151</v>
      </c>
      <c r="F171" s="132" t="s">
        <v>387</v>
      </c>
      <c r="G171" s="133" t="s">
        <v>109</v>
      </c>
      <c r="H171" s="134">
        <v>2</v>
      </c>
      <c r="I171" s="168">
        <v>0</v>
      </c>
      <c r="J171" s="135">
        <f>ROUND(I171*H171,2)</f>
        <v>0</v>
      </c>
      <c r="K171" s="132" t="s">
        <v>1</v>
      </c>
      <c r="L171" s="136"/>
      <c r="M171" s="137" t="s">
        <v>1</v>
      </c>
      <c r="N171" s="138" t="s">
        <v>35</v>
      </c>
      <c r="O171" s="139">
        <v>0</v>
      </c>
      <c r="P171" s="139">
        <f>O171*H171</f>
        <v>0</v>
      </c>
      <c r="Q171" s="139">
        <v>0</v>
      </c>
      <c r="R171" s="139">
        <f>Q171*H171</f>
        <v>0</v>
      </c>
      <c r="S171" s="139">
        <v>0</v>
      </c>
      <c r="T171" s="140">
        <f>S171*H171</f>
        <v>0</v>
      </c>
      <c r="AR171" s="141" t="s">
        <v>110</v>
      </c>
      <c r="AT171" s="141" t="s">
        <v>106</v>
      </c>
      <c r="AU171" s="141" t="s">
        <v>74</v>
      </c>
      <c r="AY171" s="15" t="s">
        <v>103</v>
      </c>
      <c r="BE171" s="142">
        <f>IF(N171="základní",J171,0)</f>
        <v>0</v>
      </c>
      <c r="BF171" s="142">
        <f>IF(N171="snížená",J171,0)</f>
        <v>0</v>
      </c>
      <c r="BG171" s="142">
        <f>IF(N171="zákl. přenesená",J171,0)</f>
        <v>0</v>
      </c>
      <c r="BH171" s="142">
        <f>IF(N171="sníž. přenesená",J171,0)</f>
        <v>0</v>
      </c>
      <c r="BI171" s="142">
        <f>IF(N171="nulová",J171,0)</f>
        <v>0</v>
      </c>
      <c r="BJ171" s="15" t="s">
        <v>72</v>
      </c>
      <c r="BK171" s="142">
        <f>ROUND(I171*H171,2)</f>
        <v>0</v>
      </c>
      <c r="BL171" s="15" t="s">
        <v>111</v>
      </c>
      <c r="BM171" s="141" t="s">
        <v>152</v>
      </c>
    </row>
    <row r="172" spans="2:65" s="12" customFormat="1" x14ac:dyDescent="0.2">
      <c r="B172" s="143"/>
      <c r="D172" s="144"/>
      <c r="E172" s="145"/>
      <c r="F172" s="146" t="s">
        <v>396</v>
      </c>
      <c r="H172" s="145"/>
      <c r="L172" s="143"/>
      <c r="M172" s="147"/>
      <c r="T172" s="148"/>
      <c r="AT172" s="145"/>
      <c r="AU172" s="145"/>
      <c r="AY172" s="145"/>
    </row>
    <row r="173" spans="2:65" s="12" customFormat="1" x14ac:dyDescent="0.2">
      <c r="B173" s="143"/>
      <c r="D173" s="144" t="s">
        <v>113</v>
      </c>
      <c r="E173" s="145" t="s">
        <v>1</v>
      </c>
      <c r="F173" s="146" t="s">
        <v>386</v>
      </c>
      <c r="H173" s="145" t="s">
        <v>1</v>
      </c>
      <c r="L173" s="143"/>
      <c r="M173" s="147"/>
      <c r="T173" s="148"/>
      <c r="AT173" s="145" t="s">
        <v>113</v>
      </c>
      <c r="AU173" s="145" t="s">
        <v>74</v>
      </c>
      <c r="AV173" s="12" t="s">
        <v>72</v>
      </c>
      <c r="AW173" s="12" t="s">
        <v>27</v>
      </c>
      <c r="AX173" s="12" t="s">
        <v>67</v>
      </c>
      <c r="AY173" s="145" t="s">
        <v>103</v>
      </c>
    </row>
    <row r="174" spans="2:65" s="12" customFormat="1" x14ac:dyDescent="0.2">
      <c r="B174" s="143"/>
      <c r="D174" s="144" t="s">
        <v>113</v>
      </c>
      <c r="E174" s="145" t="s">
        <v>1</v>
      </c>
      <c r="F174" s="146" t="s">
        <v>154</v>
      </c>
      <c r="H174" s="145" t="s">
        <v>1</v>
      </c>
      <c r="L174" s="143"/>
      <c r="M174" s="147"/>
      <c r="T174" s="148"/>
      <c r="AT174" s="145" t="s">
        <v>113</v>
      </c>
      <c r="AU174" s="145" t="s">
        <v>74</v>
      </c>
      <c r="AV174" s="12" t="s">
        <v>72</v>
      </c>
      <c r="AW174" s="12" t="s">
        <v>27</v>
      </c>
      <c r="AX174" s="12" t="s">
        <v>67</v>
      </c>
      <c r="AY174" s="145" t="s">
        <v>103</v>
      </c>
    </row>
    <row r="175" spans="2:65" s="12" customFormat="1" x14ac:dyDescent="0.2">
      <c r="B175" s="143"/>
      <c r="D175" s="144" t="s">
        <v>113</v>
      </c>
      <c r="E175" s="145" t="s">
        <v>1</v>
      </c>
      <c r="F175" s="146" t="s">
        <v>155</v>
      </c>
      <c r="H175" s="145" t="s">
        <v>1</v>
      </c>
      <c r="L175" s="143"/>
      <c r="M175" s="147"/>
      <c r="T175" s="148"/>
      <c r="AT175" s="145" t="s">
        <v>113</v>
      </c>
      <c r="AU175" s="145" t="s">
        <v>74</v>
      </c>
      <c r="AV175" s="12" t="s">
        <v>72</v>
      </c>
      <c r="AW175" s="12" t="s">
        <v>27</v>
      </c>
      <c r="AX175" s="12" t="s">
        <v>67</v>
      </c>
      <c r="AY175" s="145" t="s">
        <v>103</v>
      </c>
    </row>
    <row r="176" spans="2:65" s="12" customFormat="1" x14ac:dyDescent="0.2">
      <c r="B176" s="143"/>
      <c r="D176" s="144" t="s">
        <v>113</v>
      </c>
      <c r="E176" s="145" t="s">
        <v>1</v>
      </c>
      <c r="F176" s="146" t="s">
        <v>156</v>
      </c>
      <c r="H176" s="145" t="s">
        <v>1</v>
      </c>
      <c r="L176" s="143"/>
      <c r="M176" s="147"/>
      <c r="T176" s="148"/>
      <c r="AT176" s="145" t="s">
        <v>113</v>
      </c>
      <c r="AU176" s="145" t="s">
        <v>74</v>
      </c>
      <c r="AV176" s="12" t="s">
        <v>72</v>
      </c>
      <c r="AW176" s="12" t="s">
        <v>27</v>
      </c>
      <c r="AX176" s="12" t="s">
        <v>67</v>
      </c>
      <c r="AY176" s="145" t="s">
        <v>103</v>
      </c>
    </row>
    <row r="177" spans="2:65" s="12" customFormat="1" x14ac:dyDescent="0.2">
      <c r="B177" s="143"/>
      <c r="D177" s="144" t="s">
        <v>113</v>
      </c>
      <c r="E177" s="145" t="s">
        <v>1</v>
      </c>
      <c r="F177" s="146" t="s">
        <v>157</v>
      </c>
      <c r="H177" s="145" t="s">
        <v>1</v>
      </c>
      <c r="L177" s="143"/>
      <c r="M177" s="147"/>
      <c r="T177" s="148"/>
      <c r="AT177" s="145" t="s">
        <v>113</v>
      </c>
      <c r="AU177" s="145" t="s">
        <v>74</v>
      </c>
      <c r="AV177" s="12" t="s">
        <v>72</v>
      </c>
      <c r="AW177" s="12" t="s">
        <v>27</v>
      </c>
      <c r="AX177" s="12" t="s">
        <v>67</v>
      </c>
      <c r="AY177" s="145" t="s">
        <v>103</v>
      </c>
    </row>
    <row r="178" spans="2:65" s="12" customFormat="1" x14ac:dyDescent="0.2">
      <c r="B178" s="143"/>
      <c r="D178" s="144" t="s">
        <v>113</v>
      </c>
      <c r="E178" s="145" t="s">
        <v>1</v>
      </c>
      <c r="F178" s="146" t="s">
        <v>158</v>
      </c>
      <c r="H178" s="145" t="s">
        <v>1</v>
      </c>
      <c r="L178" s="143"/>
      <c r="M178" s="147"/>
      <c r="T178" s="148"/>
      <c r="AT178" s="145" t="s">
        <v>113</v>
      </c>
      <c r="AU178" s="145" t="s">
        <v>74</v>
      </c>
      <c r="AV178" s="12" t="s">
        <v>72</v>
      </c>
      <c r="AW178" s="12" t="s">
        <v>27</v>
      </c>
      <c r="AX178" s="12" t="s">
        <v>67</v>
      </c>
      <c r="AY178" s="145" t="s">
        <v>103</v>
      </c>
    </row>
    <row r="179" spans="2:65" s="12" customFormat="1" x14ac:dyDescent="0.2">
      <c r="B179" s="143"/>
      <c r="D179" s="144" t="s">
        <v>113</v>
      </c>
      <c r="E179" s="145" t="s">
        <v>1</v>
      </c>
      <c r="F179" s="146" t="s">
        <v>159</v>
      </c>
      <c r="H179" s="145" t="s">
        <v>1</v>
      </c>
      <c r="L179" s="143"/>
      <c r="M179" s="147"/>
      <c r="T179" s="148"/>
      <c r="AT179" s="145" t="s">
        <v>113</v>
      </c>
      <c r="AU179" s="145" t="s">
        <v>74</v>
      </c>
      <c r="AV179" s="12" t="s">
        <v>72</v>
      </c>
      <c r="AW179" s="12" t="s">
        <v>27</v>
      </c>
      <c r="AX179" s="12" t="s">
        <v>67</v>
      </c>
      <c r="AY179" s="145" t="s">
        <v>103</v>
      </c>
    </row>
    <row r="180" spans="2:65" s="12" customFormat="1" x14ac:dyDescent="0.2">
      <c r="B180" s="143"/>
      <c r="D180" s="144" t="s">
        <v>113</v>
      </c>
      <c r="E180" s="145" t="s">
        <v>1</v>
      </c>
      <c r="F180" s="146" t="s">
        <v>160</v>
      </c>
      <c r="H180" s="145" t="s">
        <v>1</v>
      </c>
      <c r="L180" s="143"/>
      <c r="M180" s="147"/>
      <c r="T180" s="148"/>
      <c r="AT180" s="145" t="s">
        <v>113</v>
      </c>
      <c r="AU180" s="145" t="s">
        <v>74</v>
      </c>
      <c r="AV180" s="12" t="s">
        <v>72</v>
      </c>
      <c r="AW180" s="12" t="s">
        <v>27</v>
      </c>
      <c r="AX180" s="12" t="s">
        <v>67</v>
      </c>
      <c r="AY180" s="145" t="s">
        <v>103</v>
      </c>
    </row>
    <row r="181" spans="2:65" s="13" customFormat="1" x14ac:dyDescent="0.2">
      <c r="B181" s="149"/>
      <c r="D181" s="144" t="s">
        <v>113</v>
      </c>
      <c r="E181" s="150" t="s">
        <v>1</v>
      </c>
      <c r="F181" s="151" t="s">
        <v>74</v>
      </c>
      <c r="H181" s="152">
        <v>2</v>
      </c>
      <c r="L181" s="149"/>
      <c r="M181" s="153"/>
      <c r="T181" s="154"/>
      <c r="AT181" s="150" t="s">
        <v>113</v>
      </c>
      <c r="AU181" s="150" t="s">
        <v>74</v>
      </c>
      <c r="AV181" s="13" t="s">
        <v>74</v>
      </c>
      <c r="AW181" s="13" t="s">
        <v>27</v>
      </c>
      <c r="AX181" s="13" t="s">
        <v>72</v>
      </c>
      <c r="AY181" s="150" t="s">
        <v>103</v>
      </c>
    </row>
    <row r="182" spans="2:65" s="1" customFormat="1" ht="16.5" customHeight="1" x14ac:dyDescent="0.2">
      <c r="B182" s="27"/>
      <c r="C182" s="130" t="s">
        <v>161</v>
      </c>
      <c r="D182" s="130" t="s">
        <v>106</v>
      </c>
      <c r="E182" s="131" t="s">
        <v>162</v>
      </c>
      <c r="F182" s="132" t="s">
        <v>163</v>
      </c>
      <c r="G182" s="133" t="s">
        <v>109</v>
      </c>
      <c r="H182" s="134">
        <v>3</v>
      </c>
      <c r="I182" s="168">
        <v>0</v>
      </c>
      <c r="J182" s="135">
        <f>ROUND(I182*H182,2)</f>
        <v>0</v>
      </c>
      <c r="K182" s="132" t="s">
        <v>1</v>
      </c>
      <c r="L182" s="136"/>
      <c r="M182" s="137" t="s">
        <v>1</v>
      </c>
      <c r="N182" s="138" t="s">
        <v>35</v>
      </c>
      <c r="O182" s="139">
        <v>0</v>
      </c>
      <c r="P182" s="139">
        <f>O182*H182</f>
        <v>0</v>
      </c>
      <c r="Q182" s="139">
        <v>0</v>
      </c>
      <c r="R182" s="139">
        <f>Q182*H182</f>
        <v>0</v>
      </c>
      <c r="S182" s="139">
        <v>0</v>
      </c>
      <c r="T182" s="140">
        <f>S182*H182</f>
        <v>0</v>
      </c>
      <c r="AR182" s="141" t="s">
        <v>110</v>
      </c>
      <c r="AT182" s="141" t="s">
        <v>106</v>
      </c>
      <c r="AU182" s="141" t="s">
        <v>74</v>
      </c>
      <c r="AY182" s="15" t="s">
        <v>103</v>
      </c>
      <c r="BE182" s="142">
        <f>IF(N182="základní",J182,0)</f>
        <v>0</v>
      </c>
      <c r="BF182" s="142">
        <f>IF(N182="snížená",J182,0)</f>
        <v>0</v>
      </c>
      <c r="BG182" s="142">
        <f>IF(N182="zákl. přenesená",J182,0)</f>
        <v>0</v>
      </c>
      <c r="BH182" s="142">
        <f>IF(N182="sníž. přenesená",J182,0)</f>
        <v>0</v>
      </c>
      <c r="BI182" s="142">
        <f>IF(N182="nulová",J182,0)</f>
        <v>0</v>
      </c>
      <c r="BJ182" s="15" t="s">
        <v>72</v>
      </c>
      <c r="BK182" s="142">
        <f>ROUND(I182*H182,2)</f>
        <v>0</v>
      </c>
      <c r="BL182" s="15" t="s">
        <v>111</v>
      </c>
      <c r="BM182" s="141" t="s">
        <v>164</v>
      </c>
    </row>
    <row r="183" spans="2:65" s="12" customFormat="1" x14ac:dyDescent="0.2">
      <c r="B183" s="143"/>
      <c r="D183" s="144" t="s">
        <v>113</v>
      </c>
      <c r="E183" s="145" t="s">
        <v>1</v>
      </c>
      <c r="F183" s="146" t="s">
        <v>153</v>
      </c>
      <c r="H183" s="145" t="s">
        <v>1</v>
      </c>
      <c r="L183" s="143"/>
      <c r="M183" s="147"/>
      <c r="T183" s="148"/>
      <c r="AT183" s="145" t="s">
        <v>113</v>
      </c>
      <c r="AU183" s="145" t="s">
        <v>74</v>
      </c>
      <c r="AV183" s="12" t="s">
        <v>72</v>
      </c>
      <c r="AW183" s="12" t="s">
        <v>27</v>
      </c>
      <c r="AX183" s="12" t="s">
        <v>67</v>
      </c>
      <c r="AY183" s="145" t="s">
        <v>103</v>
      </c>
    </row>
    <row r="184" spans="2:65" s="12" customFormat="1" x14ac:dyDescent="0.2">
      <c r="B184" s="143"/>
      <c r="D184" s="144" t="s">
        <v>113</v>
      </c>
      <c r="E184" s="145" t="s">
        <v>1</v>
      </c>
      <c r="F184" s="146" t="s">
        <v>165</v>
      </c>
      <c r="H184" s="145" t="s">
        <v>1</v>
      </c>
      <c r="L184" s="143"/>
      <c r="M184" s="147"/>
      <c r="T184" s="148"/>
      <c r="AT184" s="145" t="s">
        <v>113</v>
      </c>
      <c r="AU184" s="145" t="s">
        <v>74</v>
      </c>
      <c r="AV184" s="12" t="s">
        <v>72</v>
      </c>
      <c r="AW184" s="12" t="s">
        <v>27</v>
      </c>
      <c r="AX184" s="12" t="s">
        <v>67</v>
      </c>
      <c r="AY184" s="145" t="s">
        <v>103</v>
      </c>
    </row>
    <row r="185" spans="2:65" s="12" customFormat="1" x14ac:dyDescent="0.2">
      <c r="B185" s="143"/>
      <c r="D185" s="144" t="s">
        <v>113</v>
      </c>
      <c r="E185" s="145" t="s">
        <v>1</v>
      </c>
      <c r="F185" s="146" t="s">
        <v>166</v>
      </c>
      <c r="H185" s="145" t="s">
        <v>1</v>
      </c>
      <c r="L185" s="143"/>
      <c r="M185" s="147"/>
      <c r="T185" s="148"/>
      <c r="AT185" s="145" t="s">
        <v>113</v>
      </c>
      <c r="AU185" s="145" t="s">
        <v>74</v>
      </c>
      <c r="AV185" s="12" t="s">
        <v>72</v>
      </c>
      <c r="AW185" s="12" t="s">
        <v>27</v>
      </c>
      <c r="AX185" s="12" t="s">
        <v>67</v>
      </c>
      <c r="AY185" s="145" t="s">
        <v>103</v>
      </c>
    </row>
    <row r="186" spans="2:65" s="12" customFormat="1" ht="20" x14ac:dyDescent="0.2">
      <c r="B186" s="143"/>
      <c r="D186" s="144" t="s">
        <v>113</v>
      </c>
      <c r="E186" s="145" t="s">
        <v>1</v>
      </c>
      <c r="F186" s="146" t="s">
        <v>167</v>
      </c>
      <c r="H186" s="145" t="s">
        <v>1</v>
      </c>
      <c r="L186" s="143"/>
      <c r="M186" s="147"/>
      <c r="T186" s="148"/>
      <c r="AT186" s="145" t="s">
        <v>113</v>
      </c>
      <c r="AU186" s="145" t="s">
        <v>74</v>
      </c>
      <c r="AV186" s="12" t="s">
        <v>72</v>
      </c>
      <c r="AW186" s="12" t="s">
        <v>27</v>
      </c>
      <c r="AX186" s="12" t="s">
        <v>67</v>
      </c>
      <c r="AY186" s="145" t="s">
        <v>103</v>
      </c>
    </row>
    <row r="187" spans="2:65" s="13" customFormat="1" x14ac:dyDescent="0.2">
      <c r="B187" s="149"/>
      <c r="D187" s="144" t="s">
        <v>113</v>
      </c>
      <c r="E187" s="150" t="s">
        <v>1</v>
      </c>
      <c r="F187" s="151" t="s">
        <v>129</v>
      </c>
      <c r="H187" s="152">
        <v>3</v>
      </c>
      <c r="L187" s="149"/>
      <c r="M187" s="153"/>
      <c r="T187" s="154"/>
      <c r="AT187" s="150" t="s">
        <v>113</v>
      </c>
      <c r="AU187" s="150" t="s">
        <v>74</v>
      </c>
      <c r="AV187" s="13" t="s">
        <v>74</v>
      </c>
      <c r="AW187" s="13" t="s">
        <v>27</v>
      </c>
      <c r="AX187" s="13" t="s">
        <v>72</v>
      </c>
      <c r="AY187" s="150" t="s">
        <v>103</v>
      </c>
    </row>
    <row r="188" spans="2:65" s="1" customFormat="1" ht="16.5" customHeight="1" x14ac:dyDescent="0.2">
      <c r="B188" s="27"/>
      <c r="C188" s="130" t="s">
        <v>168</v>
      </c>
      <c r="D188" s="130" t="s">
        <v>106</v>
      </c>
      <c r="E188" s="131" t="s">
        <v>169</v>
      </c>
      <c r="F188" s="132" t="s">
        <v>170</v>
      </c>
      <c r="G188" s="133" t="s">
        <v>109</v>
      </c>
      <c r="H188" s="134">
        <v>2</v>
      </c>
      <c r="I188" s="168">
        <v>0</v>
      </c>
      <c r="J188" s="135">
        <f>ROUND(I188*H188,2)</f>
        <v>0</v>
      </c>
      <c r="K188" s="132" t="s">
        <v>1</v>
      </c>
      <c r="L188" s="136"/>
      <c r="M188" s="137" t="s">
        <v>1</v>
      </c>
      <c r="N188" s="138" t="s">
        <v>35</v>
      </c>
      <c r="O188" s="139">
        <v>0</v>
      </c>
      <c r="P188" s="139">
        <f>O188*H188</f>
        <v>0</v>
      </c>
      <c r="Q188" s="139">
        <v>0</v>
      </c>
      <c r="R188" s="139">
        <f>Q188*H188</f>
        <v>0</v>
      </c>
      <c r="S188" s="139">
        <v>0</v>
      </c>
      <c r="T188" s="140">
        <f>S188*H188</f>
        <v>0</v>
      </c>
      <c r="AR188" s="141" t="s">
        <v>110</v>
      </c>
      <c r="AT188" s="141" t="s">
        <v>106</v>
      </c>
      <c r="AU188" s="141" t="s">
        <v>74</v>
      </c>
      <c r="AY188" s="15" t="s">
        <v>103</v>
      </c>
      <c r="BE188" s="142">
        <f>IF(N188="základní",J188,0)</f>
        <v>0</v>
      </c>
      <c r="BF188" s="142">
        <f>IF(N188="snížená",J188,0)</f>
        <v>0</v>
      </c>
      <c r="BG188" s="142">
        <f>IF(N188="zákl. přenesená",J188,0)</f>
        <v>0</v>
      </c>
      <c r="BH188" s="142">
        <f>IF(N188="sníž. přenesená",J188,0)</f>
        <v>0</v>
      </c>
      <c r="BI188" s="142">
        <f>IF(N188="nulová",J188,0)</f>
        <v>0</v>
      </c>
      <c r="BJ188" s="15" t="s">
        <v>72</v>
      </c>
      <c r="BK188" s="142">
        <f>ROUND(I188*H188,2)</f>
        <v>0</v>
      </c>
      <c r="BL188" s="15" t="s">
        <v>111</v>
      </c>
      <c r="BM188" s="141" t="s">
        <v>171</v>
      </c>
    </row>
    <row r="189" spans="2:65" s="12" customFormat="1" x14ac:dyDescent="0.2">
      <c r="B189" s="143"/>
      <c r="D189" s="144" t="s">
        <v>113</v>
      </c>
      <c r="E189" s="145" t="s">
        <v>1</v>
      </c>
      <c r="F189" s="146" t="s">
        <v>172</v>
      </c>
      <c r="H189" s="145" t="s">
        <v>1</v>
      </c>
      <c r="L189" s="143"/>
      <c r="M189" s="147"/>
      <c r="T189" s="148"/>
      <c r="AT189" s="145" t="s">
        <v>113</v>
      </c>
      <c r="AU189" s="145" t="s">
        <v>74</v>
      </c>
      <c r="AV189" s="12" t="s">
        <v>72</v>
      </c>
      <c r="AW189" s="12" t="s">
        <v>27</v>
      </c>
      <c r="AX189" s="12" t="s">
        <v>67</v>
      </c>
      <c r="AY189" s="145" t="s">
        <v>103</v>
      </c>
    </row>
    <row r="190" spans="2:65" s="12" customFormat="1" x14ac:dyDescent="0.2">
      <c r="B190" s="143"/>
      <c r="D190" s="144" t="s">
        <v>113</v>
      </c>
      <c r="E190" s="145" t="s">
        <v>1</v>
      </c>
      <c r="F190" s="146" t="s">
        <v>173</v>
      </c>
      <c r="H190" s="145" t="s">
        <v>1</v>
      </c>
      <c r="L190" s="143"/>
      <c r="M190" s="147"/>
      <c r="T190" s="148"/>
      <c r="AT190" s="145" t="s">
        <v>113</v>
      </c>
      <c r="AU190" s="145" t="s">
        <v>74</v>
      </c>
      <c r="AV190" s="12" t="s">
        <v>72</v>
      </c>
      <c r="AW190" s="12" t="s">
        <v>27</v>
      </c>
      <c r="AX190" s="12" t="s">
        <v>67</v>
      </c>
      <c r="AY190" s="145" t="s">
        <v>103</v>
      </c>
    </row>
    <row r="191" spans="2:65" s="12" customFormat="1" x14ac:dyDescent="0.2">
      <c r="B191" s="143"/>
      <c r="D191" s="144" t="s">
        <v>113</v>
      </c>
      <c r="E191" s="145" t="s">
        <v>1</v>
      </c>
      <c r="F191" s="146" t="s">
        <v>174</v>
      </c>
      <c r="H191" s="145" t="s">
        <v>1</v>
      </c>
      <c r="L191" s="143"/>
      <c r="M191" s="147"/>
      <c r="T191" s="148"/>
      <c r="AT191" s="145" t="s">
        <v>113</v>
      </c>
      <c r="AU191" s="145" t="s">
        <v>74</v>
      </c>
      <c r="AV191" s="12" t="s">
        <v>72</v>
      </c>
      <c r="AW191" s="12" t="s">
        <v>27</v>
      </c>
      <c r="AX191" s="12" t="s">
        <v>67</v>
      </c>
      <c r="AY191" s="145" t="s">
        <v>103</v>
      </c>
    </row>
    <row r="192" spans="2:65" s="12" customFormat="1" ht="20" x14ac:dyDescent="0.2">
      <c r="B192" s="143"/>
      <c r="D192" s="144" t="s">
        <v>113</v>
      </c>
      <c r="E192" s="145" t="s">
        <v>1</v>
      </c>
      <c r="F192" s="146" t="s">
        <v>388</v>
      </c>
      <c r="H192" s="145" t="s">
        <v>1</v>
      </c>
      <c r="L192" s="143"/>
      <c r="M192" s="147"/>
      <c r="T192" s="148"/>
      <c r="AT192" s="145" t="s">
        <v>113</v>
      </c>
      <c r="AU192" s="145" t="s">
        <v>74</v>
      </c>
      <c r="AV192" s="12" t="s">
        <v>72</v>
      </c>
      <c r="AW192" s="12" t="s">
        <v>27</v>
      </c>
      <c r="AX192" s="12" t="s">
        <v>67</v>
      </c>
      <c r="AY192" s="145" t="s">
        <v>103</v>
      </c>
    </row>
    <row r="193" spans="2:65" s="12" customFormat="1" x14ac:dyDescent="0.2">
      <c r="B193" s="143"/>
      <c r="D193" s="144" t="s">
        <v>113</v>
      </c>
      <c r="E193" s="145" t="s">
        <v>1</v>
      </c>
      <c r="F193" s="146" t="s">
        <v>175</v>
      </c>
      <c r="H193" s="145" t="s">
        <v>1</v>
      </c>
      <c r="L193" s="143"/>
      <c r="M193" s="147"/>
      <c r="T193" s="148"/>
      <c r="AT193" s="145" t="s">
        <v>113</v>
      </c>
      <c r="AU193" s="145" t="s">
        <v>74</v>
      </c>
      <c r="AV193" s="12" t="s">
        <v>72</v>
      </c>
      <c r="AW193" s="12" t="s">
        <v>27</v>
      </c>
      <c r="AX193" s="12" t="s">
        <v>67</v>
      </c>
      <c r="AY193" s="145" t="s">
        <v>103</v>
      </c>
    </row>
    <row r="194" spans="2:65" s="13" customFormat="1" x14ac:dyDescent="0.2">
      <c r="B194" s="149"/>
      <c r="D194" s="144" t="s">
        <v>113</v>
      </c>
      <c r="E194" s="150" t="s">
        <v>1</v>
      </c>
      <c r="F194" s="151" t="s">
        <v>74</v>
      </c>
      <c r="H194" s="152">
        <v>2</v>
      </c>
      <c r="L194" s="149"/>
      <c r="M194" s="153"/>
      <c r="T194" s="154"/>
      <c r="AT194" s="150" t="s">
        <v>113</v>
      </c>
      <c r="AU194" s="150" t="s">
        <v>74</v>
      </c>
      <c r="AV194" s="13" t="s">
        <v>74</v>
      </c>
      <c r="AW194" s="13" t="s">
        <v>27</v>
      </c>
      <c r="AX194" s="13" t="s">
        <v>72</v>
      </c>
      <c r="AY194" s="150" t="s">
        <v>103</v>
      </c>
    </row>
    <row r="195" spans="2:65" s="1" customFormat="1" ht="55.5" customHeight="1" x14ac:dyDescent="0.2">
      <c r="B195" s="27"/>
      <c r="C195" s="130" t="s">
        <v>176</v>
      </c>
      <c r="D195" s="130" t="s">
        <v>106</v>
      </c>
      <c r="E195" s="131" t="s">
        <v>177</v>
      </c>
      <c r="F195" s="132" t="s">
        <v>178</v>
      </c>
      <c r="G195" s="133" t="s">
        <v>109</v>
      </c>
      <c r="H195" s="134">
        <v>4</v>
      </c>
      <c r="I195" s="168">
        <v>0</v>
      </c>
      <c r="J195" s="135">
        <f>ROUND(I195*H195,2)</f>
        <v>0</v>
      </c>
      <c r="K195" s="132" t="s">
        <v>1</v>
      </c>
      <c r="L195" s="136"/>
      <c r="M195" s="137" t="s">
        <v>1</v>
      </c>
      <c r="N195" s="138" t="s">
        <v>35</v>
      </c>
      <c r="O195" s="139">
        <v>0</v>
      </c>
      <c r="P195" s="139">
        <f>O195*H195</f>
        <v>0</v>
      </c>
      <c r="Q195" s="139">
        <v>0</v>
      </c>
      <c r="R195" s="139">
        <f>Q195*H195</f>
        <v>0</v>
      </c>
      <c r="S195" s="139">
        <v>0</v>
      </c>
      <c r="T195" s="140">
        <f>S195*H195</f>
        <v>0</v>
      </c>
      <c r="AR195" s="141" t="s">
        <v>110</v>
      </c>
      <c r="AT195" s="141" t="s">
        <v>106</v>
      </c>
      <c r="AU195" s="141" t="s">
        <v>74</v>
      </c>
      <c r="AY195" s="15" t="s">
        <v>103</v>
      </c>
      <c r="BE195" s="142">
        <f>IF(N195="základní",J195,0)</f>
        <v>0</v>
      </c>
      <c r="BF195" s="142">
        <f>IF(N195="snížená",J195,0)</f>
        <v>0</v>
      </c>
      <c r="BG195" s="142">
        <f>IF(N195="zákl. přenesená",J195,0)</f>
        <v>0</v>
      </c>
      <c r="BH195" s="142">
        <f>IF(N195="sníž. přenesená",J195,0)</f>
        <v>0</v>
      </c>
      <c r="BI195" s="142">
        <f>IF(N195="nulová",J195,0)</f>
        <v>0</v>
      </c>
      <c r="BJ195" s="15" t="s">
        <v>72</v>
      </c>
      <c r="BK195" s="142">
        <f>ROUND(I195*H195,2)</f>
        <v>0</v>
      </c>
      <c r="BL195" s="15" t="s">
        <v>111</v>
      </c>
      <c r="BM195" s="141" t="s">
        <v>179</v>
      </c>
    </row>
    <row r="196" spans="2:65" s="12" customFormat="1" x14ac:dyDescent="0.2">
      <c r="B196" s="143"/>
      <c r="D196" s="144" t="s">
        <v>113</v>
      </c>
      <c r="E196" s="145" t="s">
        <v>1</v>
      </c>
      <c r="F196" s="146" t="s">
        <v>122</v>
      </c>
      <c r="H196" s="145" t="s">
        <v>1</v>
      </c>
      <c r="L196" s="143"/>
      <c r="M196" s="147"/>
      <c r="T196" s="148"/>
      <c r="AT196" s="145" t="s">
        <v>113</v>
      </c>
      <c r="AU196" s="145" t="s">
        <v>74</v>
      </c>
      <c r="AV196" s="12" t="s">
        <v>72</v>
      </c>
      <c r="AW196" s="12" t="s">
        <v>27</v>
      </c>
      <c r="AX196" s="12" t="s">
        <v>67</v>
      </c>
      <c r="AY196" s="145" t="s">
        <v>103</v>
      </c>
    </row>
    <row r="197" spans="2:65" s="12" customFormat="1" ht="30" x14ac:dyDescent="0.2">
      <c r="B197" s="143"/>
      <c r="D197" s="144" t="s">
        <v>113</v>
      </c>
      <c r="E197" s="145" t="s">
        <v>1</v>
      </c>
      <c r="F197" s="146" t="s">
        <v>367</v>
      </c>
      <c r="H197" s="145" t="s">
        <v>1</v>
      </c>
      <c r="L197" s="143"/>
      <c r="M197" s="147"/>
      <c r="T197" s="148"/>
      <c r="AT197" s="145" t="s">
        <v>113</v>
      </c>
      <c r="AU197" s="145" t="s">
        <v>74</v>
      </c>
      <c r="AV197" s="12" t="s">
        <v>72</v>
      </c>
      <c r="AW197" s="12" t="s">
        <v>27</v>
      </c>
      <c r="AX197" s="12" t="s">
        <v>67</v>
      </c>
      <c r="AY197" s="145" t="s">
        <v>103</v>
      </c>
    </row>
    <row r="198" spans="2:65" s="12" customFormat="1" x14ac:dyDescent="0.2">
      <c r="B198" s="143"/>
      <c r="D198" s="144" t="s">
        <v>113</v>
      </c>
      <c r="E198" s="145" t="s">
        <v>1</v>
      </c>
      <c r="F198" s="146" t="s">
        <v>180</v>
      </c>
      <c r="H198" s="145" t="s">
        <v>1</v>
      </c>
      <c r="L198" s="143"/>
      <c r="M198" s="147"/>
      <c r="T198" s="148"/>
      <c r="AT198" s="145" t="s">
        <v>113</v>
      </c>
      <c r="AU198" s="145" t="s">
        <v>74</v>
      </c>
      <c r="AV198" s="12" t="s">
        <v>72</v>
      </c>
      <c r="AW198" s="12" t="s">
        <v>27</v>
      </c>
      <c r="AX198" s="12" t="s">
        <v>67</v>
      </c>
      <c r="AY198" s="145" t="s">
        <v>103</v>
      </c>
    </row>
    <row r="199" spans="2:65" s="12" customFormat="1" ht="30" x14ac:dyDescent="0.2">
      <c r="B199" s="143"/>
      <c r="D199" s="144" t="s">
        <v>113</v>
      </c>
      <c r="E199" s="145" t="s">
        <v>1</v>
      </c>
      <c r="F199" s="146" t="s">
        <v>181</v>
      </c>
      <c r="H199" s="145" t="s">
        <v>1</v>
      </c>
      <c r="L199" s="143"/>
      <c r="M199" s="147"/>
      <c r="T199" s="148"/>
      <c r="AT199" s="145" t="s">
        <v>113</v>
      </c>
      <c r="AU199" s="145" t="s">
        <v>74</v>
      </c>
      <c r="AV199" s="12" t="s">
        <v>72</v>
      </c>
      <c r="AW199" s="12" t="s">
        <v>27</v>
      </c>
      <c r="AX199" s="12" t="s">
        <v>67</v>
      </c>
      <c r="AY199" s="145" t="s">
        <v>103</v>
      </c>
    </row>
    <row r="200" spans="2:65" s="13" customFormat="1" x14ac:dyDescent="0.2">
      <c r="B200" s="149"/>
      <c r="D200" s="144" t="s">
        <v>113</v>
      </c>
      <c r="E200" s="150" t="s">
        <v>1</v>
      </c>
      <c r="F200" s="151" t="s">
        <v>143</v>
      </c>
      <c r="H200" s="152">
        <v>4</v>
      </c>
      <c r="L200" s="149"/>
      <c r="M200" s="153"/>
      <c r="T200" s="154"/>
      <c r="AT200" s="150" t="s">
        <v>113</v>
      </c>
      <c r="AU200" s="150" t="s">
        <v>74</v>
      </c>
      <c r="AV200" s="13" t="s">
        <v>74</v>
      </c>
      <c r="AW200" s="13" t="s">
        <v>27</v>
      </c>
      <c r="AX200" s="13" t="s">
        <v>72</v>
      </c>
      <c r="AY200" s="150" t="s">
        <v>103</v>
      </c>
    </row>
    <row r="201" spans="2:65" s="1" customFormat="1" ht="16.5" customHeight="1" x14ac:dyDescent="0.2">
      <c r="B201" s="27"/>
      <c r="C201" s="130" t="s">
        <v>182</v>
      </c>
      <c r="D201" s="130" t="s">
        <v>106</v>
      </c>
      <c r="E201" s="131" t="s">
        <v>183</v>
      </c>
      <c r="F201" s="132" t="s">
        <v>369</v>
      </c>
      <c r="G201" s="133" t="s">
        <v>109</v>
      </c>
      <c r="H201" s="134">
        <v>15</v>
      </c>
      <c r="I201" s="168">
        <v>0</v>
      </c>
      <c r="J201" s="135">
        <f>ROUND(I201*H201,2)</f>
        <v>0</v>
      </c>
      <c r="K201" s="132" t="s">
        <v>1</v>
      </c>
      <c r="L201" s="136"/>
      <c r="M201" s="137" t="s">
        <v>1</v>
      </c>
      <c r="N201" s="138" t="s">
        <v>35</v>
      </c>
      <c r="O201" s="139">
        <v>0</v>
      </c>
      <c r="P201" s="139">
        <f>O201*H201</f>
        <v>0</v>
      </c>
      <c r="Q201" s="139">
        <v>0</v>
      </c>
      <c r="R201" s="139">
        <f>Q201*H201</f>
        <v>0</v>
      </c>
      <c r="S201" s="139">
        <v>0</v>
      </c>
      <c r="T201" s="140">
        <f>S201*H201</f>
        <v>0</v>
      </c>
      <c r="AR201" s="141" t="s">
        <v>110</v>
      </c>
      <c r="AT201" s="141" t="s">
        <v>106</v>
      </c>
      <c r="AU201" s="141" t="s">
        <v>74</v>
      </c>
      <c r="AY201" s="15" t="s">
        <v>103</v>
      </c>
      <c r="BE201" s="142">
        <f>IF(N201="základní",J201,0)</f>
        <v>0</v>
      </c>
      <c r="BF201" s="142">
        <f>IF(N201="snížená",J201,0)</f>
        <v>0</v>
      </c>
      <c r="BG201" s="142">
        <f>IF(N201="zákl. přenesená",J201,0)</f>
        <v>0</v>
      </c>
      <c r="BH201" s="142">
        <f>IF(N201="sníž. přenesená",J201,0)</f>
        <v>0</v>
      </c>
      <c r="BI201" s="142">
        <f>IF(N201="nulová",J201,0)</f>
        <v>0</v>
      </c>
      <c r="BJ201" s="15" t="s">
        <v>72</v>
      </c>
      <c r="BK201" s="142">
        <f>ROUND(I201*H201,2)</f>
        <v>0</v>
      </c>
      <c r="BL201" s="15" t="s">
        <v>111</v>
      </c>
      <c r="BM201" s="141" t="s">
        <v>184</v>
      </c>
    </row>
    <row r="202" spans="2:65" s="12" customFormat="1" x14ac:dyDescent="0.2">
      <c r="B202" s="143"/>
      <c r="D202" s="144" t="s">
        <v>113</v>
      </c>
      <c r="E202" s="145" t="s">
        <v>1</v>
      </c>
      <c r="F202" s="146" t="s">
        <v>122</v>
      </c>
      <c r="H202" s="145" t="s">
        <v>1</v>
      </c>
      <c r="L202" s="143"/>
      <c r="M202" s="147"/>
      <c r="T202" s="148"/>
      <c r="AT202" s="145" t="s">
        <v>113</v>
      </c>
      <c r="AU202" s="145" t="s">
        <v>74</v>
      </c>
      <c r="AV202" s="12" t="s">
        <v>72</v>
      </c>
      <c r="AW202" s="12" t="s">
        <v>27</v>
      </c>
      <c r="AX202" s="12" t="s">
        <v>67</v>
      </c>
      <c r="AY202" s="145" t="s">
        <v>103</v>
      </c>
    </row>
    <row r="203" spans="2:65" s="12" customFormat="1" x14ac:dyDescent="0.2">
      <c r="B203" s="143"/>
      <c r="D203" s="144"/>
      <c r="E203" s="145"/>
      <c r="F203" s="146" t="s">
        <v>396</v>
      </c>
      <c r="H203" s="145"/>
      <c r="L203" s="143"/>
      <c r="M203" s="147"/>
      <c r="T203" s="148"/>
      <c r="AT203" s="145"/>
      <c r="AU203" s="145"/>
      <c r="AY203" s="145"/>
    </row>
    <row r="204" spans="2:65" s="12" customFormat="1" ht="40" x14ac:dyDescent="0.2">
      <c r="B204" s="143"/>
      <c r="D204" s="144" t="s">
        <v>113</v>
      </c>
      <c r="E204" s="145" t="s">
        <v>1</v>
      </c>
      <c r="F204" s="146" t="s">
        <v>366</v>
      </c>
      <c r="H204" s="145" t="s">
        <v>1</v>
      </c>
      <c r="L204" s="143"/>
      <c r="M204" s="147"/>
      <c r="T204" s="148"/>
      <c r="AT204" s="145" t="s">
        <v>113</v>
      </c>
      <c r="AU204" s="145" t="s">
        <v>74</v>
      </c>
      <c r="AV204" s="12" t="s">
        <v>72</v>
      </c>
      <c r="AW204" s="12" t="s">
        <v>27</v>
      </c>
      <c r="AX204" s="12" t="s">
        <v>67</v>
      </c>
      <c r="AY204" s="145" t="s">
        <v>103</v>
      </c>
    </row>
    <row r="205" spans="2:65" s="13" customFormat="1" x14ac:dyDescent="0.2">
      <c r="B205" s="149"/>
      <c r="D205" s="144" t="s">
        <v>113</v>
      </c>
      <c r="E205" s="150" t="s">
        <v>1</v>
      </c>
      <c r="F205" s="151" t="s">
        <v>185</v>
      </c>
      <c r="H205" s="152">
        <v>15</v>
      </c>
      <c r="L205" s="149"/>
      <c r="M205" s="153"/>
      <c r="T205" s="154"/>
      <c r="AT205" s="150" t="s">
        <v>113</v>
      </c>
      <c r="AU205" s="150" t="s">
        <v>74</v>
      </c>
      <c r="AV205" s="13" t="s">
        <v>74</v>
      </c>
      <c r="AW205" s="13" t="s">
        <v>27</v>
      </c>
      <c r="AX205" s="13" t="s">
        <v>72</v>
      </c>
      <c r="AY205" s="150" t="s">
        <v>103</v>
      </c>
    </row>
    <row r="206" spans="2:65" s="1" customFormat="1" ht="16.5" customHeight="1" x14ac:dyDescent="0.2">
      <c r="B206" s="27"/>
      <c r="C206" s="130" t="s">
        <v>186</v>
      </c>
      <c r="D206" s="130" t="s">
        <v>106</v>
      </c>
      <c r="E206" s="131" t="s">
        <v>187</v>
      </c>
      <c r="F206" s="132" t="s">
        <v>188</v>
      </c>
      <c r="G206" s="133" t="s">
        <v>109</v>
      </c>
      <c r="H206" s="134">
        <v>1</v>
      </c>
      <c r="I206" s="168">
        <v>0</v>
      </c>
      <c r="J206" s="135">
        <f>ROUND(I206*H206,2)</f>
        <v>0</v>
      </c>
      <c r="K206" s="132" t="s">
        <v>1</v>
      </c>
      <c r="L206" s="136"/>
      <c r="M206" s="137" t="s">
        <v>1</v>
      </c>
      <c r="N206" s="138" t="s">
        <v>35</v>
      </c>
      <c r="O206" s="139">
        <v>0</v>
      </c>
      <c r="P206" s="139">
        <f>O206*H206</f>
        <v>0</v>
      </c>
      <c r="Q206" s="139">
        <v>0</v>
      </c>
      <c r="R206" s="139">
        <f>Q206*H206</f>
        <v>0</v>
      </c>
      <c r="S206" s="139">
        <v>0</v>
      </c>
      <c r="T206" s="140">
        <f>S206*H206</f>
        <v>0</v>
      </c>
      <c r="AR206" s="141" t="s">
        <v>110</v>
      </c>
      <c r="AT206" s="141" t="s">
        <v>106</v>
      </c>
      <c r="AU206" s="141" t="s">
        <v>74</v>
      </c>
      <c r="AY206" s="15" t="s">
        <v>103</v>
      </c>
      <c r="BE206" s="142">
        <f>IF(N206="základní",J206,0)</f>
        <v>0</v>
      </c>
      <c r="BF206" s="142">
        <f>IF(N206="snížená",J206,0)</f>
        <v>0</v>
      </c>
      <c r="BG206" s="142">
        <f>IF(N206="zákl. přenesená",J206,0)</f>
        <v>0</v>
      </c>
      <c r="BH206" s="142">
        <f>IF(N206="sníž. přenesená",J206,0)</f>
        <v>0</v>
      </c>
      <c r="BI206" s="142">
        <f>IF(N206="nulová",J206,0)</f>
        <v>0</v>
      </c>
      <c r="BJ206" s="15" t="s">
        <v>72</v>
      </c>
      <c r="BK206" s="142">
        <f>ROUND(I206*H206,2)</f>
        <v>0</v>
      </c>
      <c r="BL206" s="15" t="s">
        <v>111</v>
      </c>
      <c r="BM206" s="141" t="s">
        <v>189</v>
      </c>
    </row>
    <row r="207" spans="2:65" s="12" customFormat="1" x14ac:dyDescent="0.2">
      <c r="B207" s="143"/>
      <c r="D207" s="144" t="s">
        <v>113</v>
      </c>
      <c r="E207" s="145" t="s">
        <v>1</v>
      </c>
      <c r="F207" s="146" t="s">
        <v>190</v>
      </c>
      <c r="H207" s="145" t="s">
        <v>1</v>
      </c>
      <c r="L207" s="143"/>
      <c r="M207" s="147"/>
      <c r="T207" s="148"/>
      <c r="AT207" s="145" t="s">
        <v>113</v>
      </c>
      <c r="AU207" s="145" t="s">
        <v>74</v>
      </c>
      <c r="AV207" s="12" t="s">
        <v>72</v>
      </c>
      <c r="AW207" s="12" t="s">
        <v>27</v>
      </c>
      <c r="AX207" s="12" t="s">
        <v>67</v>
      </c>
      <c r="AY207" s="145" t="s">
        <v>103</v>
      </c>
    </row>
    <row r="208" spans="2:65" s="12" customFormat="1" ht="30" x14ac:dyDescent="0.2">
      <c r="B208" s="143"/>
      <c r="D208" s="144" t="s">
        <v>113</v>
      </c>
      <c r="E208" s="145" t="s">
        <v>1</v>
      </c>
      <c r="F208" s="146" t="s">
        <v>437</v>
      </c>
      <c r="H208" s="145" t="s">
        <v>1</v>
      </c>
      <c r="L208" s="143"/>
      <c r="M208" s="147"/>
      <c r="T208" s="148"/>
      <c r="AT208" s="145" t="s">
        <v>113</v>
      </c>
      <c r="AU208" s="145" t="s">
        <v>74</v>
      </c>
      <c r="AV208" s="12" t="s">
        <v>72</v>
      </c>
      <c r="AW208" s="12" t="s">
        <v>27</v>
      </c>
      <c r="AX208" s="12" t="s">
        <v>67</v>
      </c>
      <c r="AY208" s="145" t="s">
        <v>103</v>
      </c>
    </row>
    <row r="209" spans="2:65" s="12" customFormat="1" x14ac:dyDescent="0.2">
      <c r="B209" s="143"/>
      <c r="D209" s="144" t="s">
        <v>113</v>
      </c>
      <c r="E209" s="145" t="s">
        <v>1</v>
      </c>
      <c r="F209" s="146" t="s">
        <v>191</v>
      </c>
      <c r="H209" s="145" t="s">
        <v>1</v>
      </c>
      <c r="L209" s="143"/>
      <c r="M209" s="147"/>
      <c r="T209" s="148"/>
      <c r="AT209" s="145" t="s">
        <v>113</v>
      </c>
      <c r="AU209" s="145" t="s">
        <v>74</v>
      </c>
      <c r="AV209" s="12" t="s">
        <v>72</v>
      </c>
      <c r="AW209" s="12" t="s">
        <v>27</v>
      </c>
      <c r="AX209" s="12" t="s">
        <v>67</v>
      </c>
      <c r="AY209" s="145" t="s">
        <v>103</v>
      </c>
    </row>
    <row r="210" spans="2:65" s="13" customFormat="1" x14ac:dyDescent="0.2">
      <c r="B210" s="149"/>
      <c r="D210" s="144" t="s">
        <v>113</v>
      </c>
      <c r="E210" s="150" t="s">
        <v>1</v>
      </c>
      <c r="F210" s="151" t="s">
        <v>72</v>
      </c>
      <c r="H210" s="152">
        <v>1</v>
      </c>
      <c r="L210" s="149"/>
      <c r="M210" s="153"/>
      <c r="T210" s="154"/>
      <c r="AT210" s="150" t="s">
        <v>113</v>
      </c>
      <c r="AU210" s="150" t="s">
        <v>74</v>
      </c>
      <c r="AV210" s="13" t="s">
        <v>74</v>
      </c>
      <c r="AW210" s="13" t="s">
        <v>27</v>
      </c>
      <c r="AX210" s="13" t="s">
        <v>72</v>
      </c>
      <c r="AY210" s="150" t="s">
        <v>103</v>
      </c>
    </row>
    <row r="211" spans="2:65" s="1" customFormat="1" ht="24.25" customHeight="1" x14ac:dyDescent="0.2">
      <c r="B211" s="27"/>
      <c r="C211" s="155" t="s">
        <v>192</v>
      </c>
      <c r="D211" s="155" t="s">
        <v>193</v>
      </c>
      <c r="E211" s="156" t="s">
        <v>194</v>
      </c>
      <c r="F211" s="157" t="s">
        <v>195</v>
      </c>
      <c r="G211" s="158" t="s">
        <v>196</v>
      </c>
      <c r="H211" s="159">
        <v>4097.91</v>
      </c>
      <c r="I211" s="169">
        <v>0</v>
      </c>
      <c r="J211" s="160">
        <f t="shared" ref="J211:J226" si="0">ROUND(I211*H211,2)</f>
        <v>0</v>
      </c>
      <c r="K211" s="157" t="s">
        <v>197</v>
      </c>
      <c r="L211" s="27"/>
      <c r="M211" s="161" t="s">
        <v>1</v>
      </c>
      <c r="N211" s="162" t="s">
        <v>35</v>
      </c>
      <c r="O211" s="139">
        <v>0</v>
      </c>
      <c r="P211" s="139">
        <f t="shared" ref="P211:P226" si="1">O211*H211</f>
        <v>0</v>
      </c>
      <c r="Q211" s="139">
        <v>0</v>
      </c>
      <c r="R211" s="139">
        <f t="shared" ref="R211:R226" si="2">Q211*H211</f>
        <v>0</v>
      </c>
      <c r="S211" s="139">
        <v>0</v>
      </c>
      <c r="T211" s="140">
        <f t="shared" ref="T211:T226" si="3">S211*H211</f>
        <v>0</v>
      </c>
      <c r="AR211" s="141" t="s">
        <v>111</v>
      </c>
      <c r="AT211" s="141" t="s">
        <v>193</v>
      </c>
      <c r="AU211" s="141" t="s">
        <v>74</v>
      </c>
      <c r="AY211" s="15" t="s">
        <v>103</v>
      </c>
      <c r="BE211" s="142">
        <f t="shared" ref="BE211:BE226" si="4">IF(N211="základní",J211,0)</f>
        <v>0</v>
      </c>
      <c r="BF211" s="142">
        <f t="shared" ref="BF211:BF226" si="5">IF(N211="snížená",J211,0)</f>
        <v>0</v>
      </c>
      <c r="BG211" s="142">
        <f t="shared" ref="BG211:BG226" si="6">IF(N211="zákl. přenesená",J211,0)</f>
        <v>0</v>
      </c>
      <c r="BH211" s="142">
        <f t="shared" ref="BH211:BH226" si="7">IF(N211="sníž. přenesená",J211,0)</f>
        <v>0</v>
      </c>
      <c r="BI211" s="142">
        <f t="shared" ref="BI211:BI226" si="8">IF(N211="nulová",J211,0)</f>
        <v>0</v>
      </c>
      <c r="BJ211" s="15" t="s">
        <v>72</v>
      </c>
      <c r="BK211" s="142">
        <f t="shared" ref="BK211:BK226" si="9">ROUND(I211*H211,2)</f>
        <v>0</v>
      </c>
      <c r="BL211" s="15" t="s">
        <v>111</v>
      </c>
      <c r="BM211" s="141" t="s">
        <v>198</v>
      </c>
    </row>
    <row r="212" spans="2:65" s="1" customFormat="1" ht="24.25" customHeight="1" x14ac:dyDescent="0.2">
      <c r="B212" s="27"/>
      <c r="C212" s="155" t="s">
        <v>199</v>
      </c>
      <c r="D212" s="155" t="s">
        <v>193</v>
      </c>
      <c r="E212" s="156" t="s">
        <v>200</v>
      </c>
      <c r="F212" s="157" t="s">
        <v>201</v>
      </c>
      <c r="G212" s="158" t="s">
        <v>196</v>
      </c>
      <c r="H212" s="159">
        <v>4097.91</v>
      </c>
      <c r="I212" s="169">
        <v>0</v>
      </c>
      <c r="J212" s="160">
        <f t="shared" si="0"/>
        <v>0</v>
      </c>
      <c r="K212" s="157" t="s">
        <v>197</v>
      </c>
      <c r="L212" s="27"/>
      <c r="M212" s="161" t="s">
        <v>1</v>
      </c>
      <c r="N212" s="162" t="s">
        <v>35</v>
      </c>
      <c r="O212" s="139">
        <v>0</v>
      </c>
      <c r="P212" s="139">
        <f t="shared" si="1"/>
        <v>0</v>
      </c>
      <c r="Q212" s="139">
        <v>0</v>
      </c>
      <c r="R212" s="139">
        <f t="shared" si="2"/>
        <v>0</v>
      </c>
      <c r="S212" s="139">
        <v>0</v>
      </c>
      <c r="T212" s="140">
        <f t="shared" si="3"/>
        <v>0</v>
      </c>
      <c r="AR212" s="141" t="s">
        <v>111</v>
      </c>
      <c r="AT212" s="141" t="s">
        <v>193</v>
      </c>
      <c r="AU212" s="141" t="s">
        <v>74</v>
      </c>
      <c r="AY212" s="15" t="s">
        <v>103</v>
      </c>
      <c r="BE212" s="142">
        <f t="shared" si="4"/>
        <v>0</v>
      </c>
      <c r="BF212" s="142">
        <f t="shared" si="5"/>
        <v>0</v>
      </c>
      <c r="BG212" s="142">
        <f t="shared" si="6"/>
        <v>0</v>
      </c>
      <c r="BH212" s="142">
        <f t="shared" si="7"/>
        <v>0</v>
      </c>
      <c r="BI212" s="142">
        <f t="shared" si="8"/>
        <v>0</v>
      </c>
      <c r="BJ212" s="15" t="s">
        <v>72</v>
      </c>
      <c r="BK212" s="142">
        <f t="shared" si="9"/>
        <v>0</v>
      </c>
      <c r="BL212" s="15" t="s">
        <v>111</v>
      </c>
      <c r="BM212" s="141" t="s">
        <v>202</v>
      </c>
    </row>
    <row r="213" spans="2:65" s="1" customFormat="1" ht="33" customHeight="1" x14ac:dyDescent="0.2">
      <c r="B213" s="27"/>
      <c r="C213" s="130" t="s">
        <v>203</v>
      </c>
      <c r="D213" s="130" t="s">
        <v>106</v>
      </c>
      <c r="E213" s="131" t="s">
        <v>204</v>
      </c>
      <c r="F213" s="132" t="s">
        <v>205</v>
      </c>
      <c r="G213" s="133" t="s">
        <v>109</v>
      </c>
      <c r="H213" s="134">
        <v>2</v>
      </c>
      <c r="I213" s="168">
        <v>0</v>
      </c>
      <c r="J213" s="135">
        <f t="shared" si="0"/>
        <v>0</v>
      </c>
      <c r="K213" s="132" t="s">
        <v>1</v>
      </c>
      <c r="L213" s="136"/>
      <c r="M213" s="137" t="s">
        <v>1</v>
      </c>
      <c r="N213" s="138" t="s">
        <v>35</v>
      </c>
      <c r="O213" s="139">
        <v>0</v>
      </c>
      <c r="P213" s="139">
        <f t="shared" si="1"/>
        <v>0</v>
      </c>
      <c r="Q213" s="139">
        <v>0</v>
      </c>
      <c r="R213" s="139">
        <f t="shared" si="2"/>
        <v>0</v>
      </c>
      <c r="S213" s="139">
        <v>0</v>
      </c>
      <c r="T213" s="140">
        <f t="shared" si="3"/>
        <v>0</v>
      </c>
      <c r="AR213" s="141" t="s">
        <v>110</v>
      </c>
      <c r="AT213" s="141" t="s">
        <v>106</v>
      </c>
      <c r="AU213" s="141" t="s">
        <v>74</v>
      </c>
      <c r="AY213" s="15" t="s">
        <v>103</v>
      </c>
      <c r="BE213" s="142">
        <f t="shared" si="4"/>
        <v>0</v>
      </c>
      <c r="BF213" s="142">
        <f t="shared" si="5"/>
        <v>0</v>
      </c>
      <c r="BG213" s="142">
        <f t="shared" si="6"/>
        <v>0</v>
      </c>
      <c r="BH213" s="142">
        <f t="shared" si="7"/>
        <v>0</v>
      </c>
      <c r="BI213" s="142">
        <f t="shared" si="8"/>
        <v>0</v>
      </c>
      <c r="BJ213" s="15" t="s">
        <v>72</v>
      </c>
      <c r="BK213" s="142">
        <f t="shared" si="9"/>
        <v>0</v>
      </c>
      <c r="BL213" s="15" t="s">
        <v>111</v>
      </c>
      <c r="BM213" s="141" t="s">
        <v>206</v>
      </c>
    </row>
    <row r="214" spans="2:65" s="12" customFormat="1" ht="20" x14ac:dyDescent="0.2">
      <c r="B214" s="143"/>
      <c r="D214" s="144"/>
      <c r="E214" s="145"/>
      <c r="F214" s="146" t="s">
        <v>397</v>
      </c>
      <c r="H214" s="145"/>
      <c r="L214" s="143"/>
      <c r="M214" s="147"/>
      <c r="T214" s="148"/>
      <c r="AT214" s="145"/>
      <c r="AU214" s="145"/>
      <c r="AY214" s="145"/>
    </row>
    <row r="215" spans="2:65" s="1" customFormat="1" ht="33" customHeight="1" x14ac:dyDescent="0.2">
      <c r="B215" s="27"/>
      <c r="C215" s="130" t="s">
        <v>7</v>
      </c>
      <c r="D215" s="130" t="s">
        <v>106</v>
      </c>
      <c r="E215" s="131" t="s">
        <v>207</v>
      </c>
      <c r="F215" s="132" t="s">
        <v>208</v>
      </c>
      <c r="G215" s="133" t="s">
        <v>109</v>
      </c>
      <c r="H215" s="134">
        <v>4</v>
      </c>
      <c r="I215" s="168">
        <v>0</v>
      </c>
      <c r="J215" s="135">
        <f t="shared" si="0"/>
        <v>0</v>
      </c>
      <c r="K215" s="132" t="s">
        <v>1</v>
      </c>
      <c r="L215" s="136"/>
      <c r="M215" s="137" t="s">
        <v>1</v>
      </c>
      <c r="N215" s="138" t="s">
        <v>35</v>
      </c>
      <c r="O215" s="139">
        <v>0</v>
      </c>
      <c r="P215" s="139">
        <f t="shared" si="1"/>
        <v>0</v>
      </c>
      <c r="Q215" s="139">
        <v>0</v>
      </c>
      <c r="R215" s="139">
        <f t="shared" si="2"/>
        <v>0</v>
      </c>
      <c r="S215" s="139">
        <v>0</v>
      </c>
      <c r="T215" s="140">
        <f t="shared" si="3"/>
        <v>0</v>
      </c>
      <c r="AR215" s="141" t="s">
        <v>110</v>
      </c>
      <c r="AT215" s="141" t="s">
        <v>106</v>
      </c>
      <c r="AU215" s="141" t="s">
        <v>74</v>
      </c>
      <c r="AY215" s="15" t="s">
        <v>103</v>
      </c>
      <c r="BE215" s="142">
        <f t="shared" si="4"/>
        <v>0</v>
      </c>
      <c r="BF215" s="142">
        <f t="shared" si="5"/>
        <v>0</v>
      </c>
      <c r="BG215" s="142">
        <f t="shared" si="6"/>
        <v>0</v>
      </c>
      <c r="BH215" s="142">
        <f t="shared" si="7"/>
        <v>0</v>
      </c>
      <c r="BI215" s="142">
        <f t="shared" si="8"/>
        <v>0</v>
      </c>
      <c r="BJ215" s="15" t="s">
        <v>72</v>
      </c>
      <c r="BK215" s="142">
        <f t="shared" si="9"/>
        <v>0</v>
      </c>
      <c r="BL215" s="15" t="s">
        <v>111</v>
      </c>
      <c r="BM215" s="141" t="s">
        <v>209</v>
      </c>
    </row>
    <row r="216" spans="2:65" s="12" customFormat="1" ht="23.25" customHeight="1" x14ac:dyDescent="0.2">
      <c r="B216" s="143"/>
      <c r="D216" s="144"/>
      <c r="E216" s="145"/>
      <c r="F216" s="146" t="s">
        <v>397</v>
      </c>
      <c r="H216" s="145"/>
      <c r="L216" s="143"/>
      <c r="M216" s="147"/>
      <c r="T216" s="148"/>
      <c r="AT216" s="145"/>
      <c r="AU216" s="145"/>
      <c r="AY216" s="145"/>
    </row>
    <row r="217" spans="2:65" s="1" customFormat="1" ht="33" customHeight="1" x14ac:dyDescent="0.2">
      <c r="B217" s="27"/>
      <c r="C217" s="130" t="s">
        <v>210</v>
      </c>
      <c r="D217" s="130" t="s">
        <v>106</v>
      </c>
      <c r="E217" s="131" t="s">
        <v>211</v>
      </c>
      <c r="F217" s="132" t="s">
        <v>212</v>
      </c>
      <c r="G217" s="133" t="s">
        <v>109</v>
      </c>
      <c r="H217" s="134">
        <v>4</v>
      </c>
      <c r="I217" s="168">
        <v>0</v>
      </c>
      <c r="J217" s="135">
        <f t="shared" si="0"/>
        <v>0</v>
      </c>
      <c r="K217" s="132" t="s">
        <v>1</v>
      </c>
      <c r="L217" s="136"/>
      <c r="M217" s="137" t="s">
        <v>1</v>
      </c>
      <c r="N217" s="138" t="s">
        <v>35</v>
      </c>
      <c r="O217" s="139">
        <v>0</v>
      </c>
      <c r="P217" s="139">
        <f t="shared" si="1"/>
        <v>0</v>
      </c>
      <c r="Q217" s="139">
        <v>0</v>
      </c>
      <c r="R217" s="139">
        <f t="shared" si="2"/>
        <v>0</v>
      </c>
      <c r="S217" s="139">
        <v>0</v>
      </c>
      <c r="T217" s="140">
        <f t="shared" si="3"/>
        <v>0</v>
      </c>
      <c r="AR217" s="141" t="s">
        <v>110</v>
      </c>
      <c r="AT217" s="141" t="s">
        <v>106</v>
      </c>
      <c r="AU217" s="141" t="s">
        <v>74</v>
      </c>
      <c r="AY217" s="15" t="s">
        <v>103</v>
      </c>
      <c r="BE217" s="142">
        <f t="shared" si="4"/>
        <v>0</v>
      </c>
      <c r="BF217" s="142">
        <f t="shared" si="5"/>
        <v>0</v>
      </c>
      <c r="BG217" s="142">
        <f t="shared" si="6"/>
        <v>0</v>
      </c>
      <c r="BH217" s="142">
        <f t="shared" si="7"/>
        <v>0</v>
      </c>
      <c r="BI217" s="142">
        <f t="shared" si="8"/>
        <v>0</v>
      </c>
      <c r="BJ217" s="15" t="s">
        <v>72</v>
      </c>
      <c r="BK217" s="142">
        <f t="shared" si="9"/>
        <v>0</v>
      </c>
      <c r="BL217" s="15" t="s">
        <v>111</v>
      </c>
      <c r="BM217" s="141" t="s">
        <v>213</v>
      </c>
    </row>
    <row r="218" spans="2:65" s="12" customFormat="1" ht="24.75" customHeight="1" x14ac:dyDescent="0.2">
      <c r="B218" s="143"/>
      <c r="D218" s="144"/>
      <c r="E218" s="145"/>
      <c r="F218" s="146" t="s">
        <v>397</v>
      </c>
      <c r="H218" s="145"/>
      <c r="L218" s="143"/>
      <c r="M218" s="147"/>
      <c r="T218" s="148"/>
      <c r="AT218" s="145"/>
      <c r="AU218" s="145"/>
      <c r="AY218" s="145"/>
    </row>
    <row r="219" spans="2:65" s="1" customFormat="1" ht="33" customHeight="1" x14ac:dyDescent="0.2">
      <c r="B219" s="27"/>
      <c r="C219" s="130" t="s">
        <v>214</v>
      </c>
      <c r="D219" s="130" t="s">
        <v>106</v>
      </c>
      <c r="E219" s="131" t="s">
        <v>215</v>
      </c>
      <c r="F219" s="132" t="s">
        <v>216</v>
      </c>
      <c r="G219" s="133" t="s">
        <v>109</v>
      </c>
      <c r="H219" s="134">
        <v>2</v>
      </c>
      <c r="I219" s="168">
        <v>0</v>
      </c>
      <c r="J219" s="135">
        <f t="shared" si="0"/>
        <v>0</v>
      </c>
      <c r="K219" s="132" t="s">
        <v>1</v>
      </c>
      <c r="L219" s="136"/>
      <c r="M219" s="137" t="s">
        <v>1</v>
      </c>
      <c r="N219" s="138" t="s">
        <v>35</v>
      </c>
      <c r="O219" s="139">
        <v>0</v>
      </c>
      <c r="P219" s="139">
        <f t="shared" si="1"/>
        <v>0</v>
      </c>
      <c r="Q219" s="139">
        <v>0</v>
      </c>
      <c r="R219" s="139">
        <f t="shared" si="2"/>
        <v>0</v>
      </c>
      <c r="S219" s="139">
        <v>0</v>
      </c>
      <c r="T219" s="140">
        <f t="shared" si="3"/>
        <v>0</v>
      </c>
      <c r="AR219" s="141" t="s">
        <v>110</v>
      </c>
      <c r="AT219" s="141" t="s">
        <v>106</v>
      </c>
      <c r="AU219" s="141" t="s">
        <v>74</v>
      </c>
      <c r="AY219" s="15" t="s">
        <v>103</v>
      </c>
      <c r="BE219" s="142">
        <f t="shared" si="4"/>
        <v>0</v>
      </c>
      <c r="BF219" s="142">
        <f t="shared" si="5"/>
        <v>0</v>
      </c>
      <c r="BG219" s="142">
        <f t="shared" si="6"/>
        <v>0</v>
      </c>
      <c r="BH219" s="142">
        <f t="shared" si="7"/>
        <v>0</v>
      </c>
      <c r="BI219" s="142">
        <f t="shared" si="8"/>
        <v>0</v>
      </c>
      <c r="BJ219" s="15" t="s">
        <v>72</v>
      </c>
      <c r="BK219" s="142">
        <f t="shared" si="9"/>
        <v>0</v>
      </c>
      <c r="BL219" s="15" t="s">
        <v>111</v>
      </c>
      <c r="BM219" s="141" t="s">
        <v>217</v>
      </c>
    </row>
    <row r="220" spans="2:65" s="12" customFormat="1" ht="30.75" customHeight="1" x14ac:dyDescent="0.2">
      <c r="B220" s="143"/>
      <c r="D220" s="144"/>
      <c r="E220" s="145"/>
      <c r="F220" s="146" t="s">
        <v>397</v>
      </c>
      <c r="H220" s="145"/>
      <c r="L220" s="143"/>
      <c r="M220" s="147"/>
      <c r="T220" s="148"/>
      <c r="AT220" s="145"/>
      <c r="AU220" s="145"/>
      <c r="AY220" s="145"/>
    </row>
    <row r="221" spans="2:65" s="1" customFormat="1" ht="36" customHeight="1" x14ac:dyDescent="0.2">
      <c r="B221" s="27"/>
      <c r="C221" s="130" t="s">
        <v>218</v>
      </c>
      <c r="D221" s="130" t="s">
        <v>106</v>
      </c>
      <c r="E221" s="131" t="s">
        <v>219</v>
      </c>
      <c r="F221" s="132" t="s">
        <v>375</v>
      </c>
      <c r="G221" s="133" t="s">
        <v>109</v>
      </c>
      <c r="H221" s="134">
        <v>10</v>
      </c>
      <c r="I221" s="168">
        <v>0</v>
      </c>
      <c r="J221" s="135">
        <f t="shared" si="0"/>
        <v>0</v>
      </c>
      <c r="K221" s="132" t="s">
        <v>1</v>
      </c>
      <c r="L221" s="136"/>
      <c r="M221" s="137" t="s">
        <v>1</v>
      </c>
      <c r="N221" s="138" t="s">
        <v>35</v>
      </c>
      <c r="O221" s="139">
        <v>0</v>
      </c>
      <c r="P221" s="139">
        <f t="shared" si="1"/>
        <v>0</v>
      </c>
      <c r="Q221" s="139">
        <v>0</v>
      </c>
      <c r="R221" s="139">
        <f t="shared" si="2"/>
        <v>0</v>
      </c>
      <c r="S221" s="139">
        <v>0</v>
      </c>
      <c r="T221" s="140">
        <f t="shared" si="3"/>
        <v>0</v>
      </c>
      <c r="AR221" s="141" t="s">
        <v>110</v>
      </c>
      <c r="AT221" s="141" t="s">
        <v>106</v>
      </c>
      <c r="AU221" s="141" t="s">
        <v>74</v>
      </c>
      <c r="AY221" s="15" t="s">
        <v>103</v>
      </c>
      <c r="BE221" s="142">
        <f t="shared" si="4"/>
        <v>0</v>
      </c>
      <c r="BF221" s="142">
        <f t="shared" si="5"/>
        <v>0</v>
      </c>
      <c r="BG221" s="142">
        <f t="shared" si="6"/>
        <v>0</v>
      </c>
      <c r="BH221" s="142">
        <f t="shared" si="7"/>
        <v>0</v>
      </c>
      <c r="BI221" s="142">
        <f t="shared" si="8"/>
        <v>0</v>
      </c>
      <c r="BJ221" s="15" t="s">
        <v>72</v>
      </c>
      <c r="BK221" s="142">
        <f t="shared" si="9"/>
        <v>0</v>
      </c>
      <c r="BL221" s="15" t="s">
        <v>111</v>
      </c>
      <c r="BM221" s="141" t="s">
        <v>220</v>
      </c>
    </row>
    <row r="222" spans="2:65" s="12" customFormat="1" ht="20" x14ac:dyDescent="0.2">
      <c r="B222" s="143"/>
      <c r="D222" s="144"/>
      <c r="E222" s="145"/>
      <c r="F222" s="146" t="s">
        <v>398</v>
      </c>
      <c r="H222" s="145"/>
      <c r="L222" s="143"/>
      <c r="M222" s="147"/>
      <c r="T222" s="148"/>
      <c r="AT222" s="145"/>
      <c r="AU222" s="145"/>
      <c r="AY222" s="145"/>
    </row>
    <row r="223" spans="2:65" s="1" customFormat="1" ht="54.75" customHeight="1" x14ac:dyDescent="0.2">
      <c r="B223" s="27"/>
      <c r="C223" s="130" t="s">
        <v>221</v>
      </c>
      <c r="D223" s="130" t="s">
        <v>106</v>
      </c>
      <c r="E223" s="131" t="s">
        <v>222</v>
      </c>
      <c r="F223" s="132" t="s">
        <v>376</v>
      </c>
      <c r="G223" s="133" t="s">
        <v>223</v>
      </c>
      <c r="H223" s="134">
        <v>32</v>
      </c>
      <c r="I223" s="168">
        <v>0</v>
      </c>
      <c r="J223" s="135">
        <f t="shared" si="0"/>
        <v>0</v>
      </c>
      <c r="K223" s="132" t="s">
        <v>1</v>
      </c>
      <c r="L223" s="136"/>
      <c r="M223" s="137" t="s">
        <v>1</v>
      </c>
      <c r="N223" s="138" t="s">
        <v>35</v>
      </c>
      <c r="O223" s="139">
        <v>0</v>
      </c>
      <c r="P223" s="139">
        <f t="shared" si="1"/>
        <v>0</v>
      </c>
      <c r="Q223" s="139">
        <v>0</v>
      </c>
      <c r="R223" s="139">
        <f t="shared" si="2"/>
        <v>0</v>
      </c>
      <c r="S223" s="139">
        <v>0</v>
      </c>
      <c r="T223" s="140">
        <f t="shared" si="3"/>
        <v>0</v>
      </c>
      <c r="AR223" s="141" t="s">
        <v>110</v>
      </c>
      <c r="AT223" s="141" t="s">
        <v>106</v>
      </c>
      <c r="AU223" s="141" t="s">
        <v>74</v>
      </c>
      <c r="AY223" s="15" t="s">
        <v>103</v>
      </c>
      <c r="BE223" s="142">
        <f t="shared" si="4"/>
        <v>0</v>
      </c>
      <c r="BF223" s="142">
        <f t="shared" si="5"/>
        <v>0</v>
      </c>
      <c r="BG223" s="142">
        <f t="shared" si="6"/>
        <v>0</v>
      </c>
      <c r="BH223" s="142">
        <f t="shared" si="7"/>
        <v>0</v>
      </c>
      <c r="BI223" s="142">
        <f t="shared" si="8"/>
        <v>0</v>
      </c>
      <c r="BJ223" s="15" t="s">
        <v>72</v>
      </c>
      <c r="BK223" s="142">
        <f t="shared" si="9"/>
        <v>0</v>
      </c>
      <c r="BL223" s="15" t="s">
        <v>111</v>
      </c>
      <c r="BM223" s="141" t="s">
        <v>224</v>
      </c>
    </row>
    <row r="224" spans="2:65" s="12" customFormat="1" ht="20" x14ac:dyDescent="0.2">
      <c r="B224" s="143"/>
      <c r="D224" s="144"/>
      <c r="E224" s="145"/>
      <c r="F224" s="146" t="s">
        <v>399</v>
      </c>
      <c r="H224" s="145"/>
      <c r="L224" s="143"/>
      <c r="M224" s="147"/>
      <c r="T224" s="148"/>
      <c r="AT224" s="145"/>
      <c r="AU224" s="145"/>
      <c r="AY224" s="145"/>
    </row>
    <row r="225" spans="2:65" s="1" customFormat="1" ht="24.25" customHeight="1" x14ac:dyDescent="0.2">
      <c r="B225" s="27"/>
      <c r="C225" s="130" t="s">
        <v>225</v>
      </c>
      <c r="D225" s="130" t="s">
        <v>106</v>
      </c>
      <c r="E225" s="131" t="s">
        <v>226</v>
      </c>
      <c r="F225" s="132" t="s">
        <v>227</v>
      </c>
      <c r="G225" s="133" t="s">
        <v>109</v>
      </c>
      <c r="H225" s="134">
        <v>4</v>
      </c>
      <c r="I225" s="168">
        <v>0</v>
      </c>
      <c r="J225" s="135">
        <f t="shared" si="0"/>
        <v>0</v>
      </c>
      <c r="K225" s="132" t="s">
        <v>1</v>
      </c>
      <c r="L225" s="136"/>
      <c r="M225" s="137" t="s">
        <v>1</v>
      </c>
      <c r="N225" s="138" t="s">
        <v>35</v>
      </c>
      <c r="O225" s="139">
        <v>0</v>
      </c>
      <c r="P225" s="139">
        <f t="shared" si="1"/>
        <v>0</v>
      </c>
      <c r="Q225" s="139">
        <v>0</v>
      </c>
      <c r="R225" s="139">
        <f t="shared" si="2"/>
        <v>0</v>
      </c>
      <c r="S225" s="139">
        <v>0</v>
      </c>
      <c r="T225" s="140">
        <f t="shared" si="3"/>
        <v>0</v>
      </c>
      <c r="AR225" s="141" t="s">
        <v>110</v>
      </c>
      <c r="AT225" s="141" t="s">
        <v>106</v>
      </c>
      <c r="AU225" s="141" t="s">
        <v>74</v>
      </c>
      <c r="AY225" s="15" t="s">
        <v>103</v>
      </c>
      <c r="BE225" s="142">
        <f t="shared" si="4"/>
        <v>0</v>
      </c>
      <c r="BF225" s="142">
        <f t="shared" si="5"/>
        <v>0</v>
      </c>
      <c r="BG225" s="142">
        <f t="shared" si="6"/>
        <v>0</v>
      </c>
      <c r="BH225" s="142">
        <f t="shared" si="7"/>
        <v>0</v>
      </c>
      <c r="BI225" s="142">
        <f t="shared" si="8"/>
        <v>0</v>
      </c>
      <c r="BJ225" s="15" t="s">
        <v>72</v>
      </c>
      <c r="BK225" s="142">
        <f t="shared" si="9"/>
        <v>0</v>
      </c>
      <c r="BL225" s="15" t="s">
        <v>111</v>
      </c>
      <c r="BM225" s="141" t="s">
        <v>228</v>
      </c>
    </row>
    <row r="226" spans="2:65" s="1" customFormat="1" ht="16.5" customHeight="1" x14ac:dyDescent="0.2">
      <c r="B226" s="27"/>
      <c r="C226" s="155" t="s">
        <v>229</v>
      </c>
      <c r="D226" s="155" t="s">
        <v>193</v>
      </c>
      <c r="E226" s="156" t="s">
        <v>230</v>
      </c>
      <c r="F226" s="157" t="s">
        <v>231</v>
      </c>
      <c r="G226" s="158" t="s">
        <v>232</v>
      </c>
      <c r="H226" s="159">
        <v>2.85</v>
      </c>
      <c r="I226" s="169">
        <v>0</v>
      </c>
      <c r="J226" s="160">
        <f t="shared" si="0"/>
        <v>0</v>
      </c>
      <c r="K226" s="157" t="s">
        <v>1</v>
      </c>
      <c r="L226" s="27"/>
      <c r="M226" s="161" t="s">
        <v>1</v>
      </c>
      <c r="N226" s="162" t="s">
        <v>35</v>
      </c>
      <c r="O226" s="139">
        <v>1.048</v>
      </c>
      <c r="P226" s="139">
        <f t="shared" si="1"/>
        <v>2.9868000000000001</v>
      </c>
      <c r="Q226" s="139">
        <v>0</v>
      </c>
      <c r="R226" s="139">
        <f t="shared" si="2"/>
        <v>0</v>
      </c>
      <c r="S226" s="139">
        <v>0</v>
      </c>
      <c r="T226" s="140">
        <f t="shared" si="3"/>
        <v>0</v>
      </c>
      <c r="AR226" s="141" t="s">
        <v>111</v>
      </c>
      <c r="AT226" s="141" t="s">
        <v>193</v>
      </c>
      <c r="AU226" s="141" t="s">
        <v>74</v>
      </c>
      <c r="AY226" s="15" t="s">
        <v>103</v>
      </c>
      <c r="BE226" s="142">
        <f t="shared" si="4"/>
        <v>0</v>
      </c>
      <c r="BF226" s="142">
        <f t="shared" si="5"/>
        <v>0</v>
      </c>
      <c r="BG226" s="142">
        <f t="shared" si="6"/>
        <v>0</v>
      </c>
      <c r="BH226" s="142">
        <f t="shared" si="7"/>
        <v>0</v>
      </c>
      <c r="BI226" s="142">
        <f t="shared" si="8"/>
        <v>0</v>
      </c>
      <c r="BJ226" s="15" t="s">
        <v>72</v>
      </c>
      <c r="BK226" s="142">
        <f t="shared" si="9"/>
        <v>0</v>
      </c>
      <c r="BL226" s="15" t="s">
        <v>111</v>
      </c>
      <c r="BM226" s="141" t="s">
        <v>233</v>
      </c>
    </row>
    <row r="227" spans="2:65" s="12" customFormat="1" ht="30" x14ac:dyDescent="0.2">
      <c r="B227" s="143"/>
      <c r="D227" s="144"/>
      <c r="E227" s="145"/>
      <c r="F227" s="146" t="s">
        <v>438</v>
      </c>
      <c r="H227" s="145"/>
      <c r="L227" s="143"/>
      <c r="M227" s="147"/>
      <c r="T227" s="148"/>
      <c r="AT227" s="145"/>
      <c r="AU227" s="145"/>
      <c r="AY227" s="145"/>
    </row>
    <row r="228" spans="2:65" s="12" customFormat="1" x14ac:dyDescent="0.2">
      <c r="B228" s="143"/>
      <c r="D228" s="144" t="s">
        <v>113</v>
      </c>
      <c r="E228" s="145" t="s">
        <v>1</v>
      </c>
      <c r="F228" s="146" t="s">
        <v>374</v>
      </c>
      <c r="H228" s="145" t="s">
        <v>1</v>
      </c>
      <c r="L228" s="143"/>
      <c r="M228" s="147"/>
      <c r="T228" s="148"/>
      <c r="AT228" s="145" t="s">
        <v>113</v>
      </c>
      <c r="AU228" s="145" t="s">
        <v>74</v>
      </c>
      <c r="AV228" s="12" t="s">
        <v>72</v>
      </c>
      <c r="AW228" s="12" t="s">
        <v>27</v>
      </c>
      <c r="AX228" s="12" t="s">
        <v>67</v>
      </c>
      <c r="AY228" s="145" t="s">
        <v>103</v>
      </c>
    </row>
    <row r="229" spans="2:65" s="12" customFormat="1" x14ac:dyDescent="0.2">
      <c r="B229" s="143"/>
      <c r="D229" s="144" t="s">
        <v>113</v>
      </c>
      <c r="E229" s="145" t="s">
        <v>1</v>
      </c>
      <c r="F229" s="146" t="s">
        <v>138</v>
      </c>
      <c r="H229" s="145" t="s">
        <v>1</v>
      </c>
      <c r="L229" s="143"/>
      <c r="M229" s="147"/>
      <c r="T229" s="148"/>
      <c r="AT229" s="145" t="s">
        <v>113</v>
      </c>
      <c r="AU229" s="145" t="s">
        <v>74</v>
      </c>
      <c r="AV229" s="12" t="s">
        <v>72</v>
      </c>
      <c r="AW229" s="12" t="s">
        <v>27</v>
      </c>
      <c r="AX229" s="12" t="s">
        <v>67</v>
      </c>
      <c r="AY229" s="145" t="s">
        <v>103</v>
      </c>
    </row>
    <row r="230" spans="2:65" s="12" customFormat="1" x14ac:dyDescent="0.2">
      <c r="B230" s="143"/>
      <c r="D230" s="144" t="s">
        <v>113</v>
      </c>
      <c r="E230" s="145" t="s">
        <v>1</v>
      </c>
      <c r="F230" s="146" t="s">
        <v>234</v>
      </c>
      <c r="H230" s="145" t="s">
        <v>1</v>
      </c>
      <c r="L230" s="143"/>
      <c r="M230" s="147"/>
      <c r="T230" s="148"/>
      <c r="AT230" s="145" t="s">
        <v>113</v>
      </c>
      <c r="AU230" s="145" t="s">
        <v>74</v>
      </c>
      <c r="AV230" s="12" t="s">
        <v>72</v>
      </c>
      <c r="AW230" s="12" t="s">
        <v>27</v>
      </c>
      <c r="AX230" s="12" t="s">
        <v>67</v>
      </c>
      <c r="AY230" s="145" t="s">
        <v>103</v>
      </c>
    </row>
    <row r="231" spans="2:65" s="12" customFormat="1" x14ac:dyDescent="0.2">
      <c r="B231" s="143"/>
      <c r="D231" s="144" t="s">
        <v>113</v>
      </c>
      <c r="E231" s="145" t="s">
        <v>1</v>
      </c>
      <c r="F231" s="146" t="s">
        <v>235</v>
      </c>
      <c r="H231" s="145" t="s">
        <v>1</v>
      </c>
      <c r="L231" s="143"/>
      <c r="M231" s="147"/>
      <c r="T231" s="148"/>
      <c r="AT231" s="145" t="s">
        <v>113</v>
      </c>
      <c r="AU231" s="145" t="s">
        <v>74</v>
      </c>
      <c r="AV231" s="12" t="s">
        <v>72</v>
      </c>
      <c r="AW231" s="12" t="s">
        <v>27</v>
      </c>
      <c r="AX231" s="12" t="s">
        <v>67</v>
      </c>
      <c r="AY231" s="145" t="s">
        <v>103</v>
      </c>
    </row>
    <row r="232" spans="2:65" s="12" customFormat="1" x14ac:dyDescent="0.2">
      <c r="B232" s="143"/>
      <c r="D232" s="144" t="s">
        <v>113</v>
      </c>
      <c r="E232" s="145" t="s">
        <v>1</v>
      </c>
      <c r="F232" s="146" t="s">
        <v>140</v>
      </c>
      <c r="H232" s="145" t="s">
        <v>1</v>
      </c>
      <c r="L232" s="143"/>
      <c r="M232" s="147"/>
      <c r="T232" s="148"/>
      <c r="AT232" s="145" t="s">
        <v>113</v>
      </c>
      <c r="AU232" s="145" t="s">
        <v>74</v>
      </c>
      <c r="AV232" s="12" t="s">
        <v>72</v>
      </c>
      <c r="AW232" s="12" t="s">
        <v>27</v>
      </c>
      <c r="AX232" s="12" t="s">
        <v>67</v>
      </c>
      <c r="AY232" s="145" t="s">
        <v>103</v>
      </c>
    </row>
    <row r="233" spans="2:65" s="12" customFormat="1" x14ac:dyDescent="0.2">
      <c r="B233" s="143"/>
      <c r="D233" s="144" t="s">
        <v>113</v>
      </c>
      <c r="E233" s="145" t="s">
        <v>1</v>
      </c>
      <c r="F233" s="146" t="s">
        <v>141</v>
      </c>
      <c r="H233" s="145" t="s">
        <v>1</v>
      </c>
      <c r="L233" s="143"/>
      <c r="M233" s="147"/>
      <c r="T233" s="148"/>
      <c r="AT233" s="145" t="s">
        <v>113</v>
      </c>
      <c r="AU233" s="145" t="s">
        <v>74</v>
      </c>
      <c r="AV233" s="12" t="s">
        <v>72</v>
      </c>
      <c r="AW233" s="12" t="s">
        <v>27</v>
      </c>
      <c r="AX233" s="12" t="s">
        <v>67</v>
      </c>
      <c r="AY233" s="145" t="s">
        <v>103</v>
      </c>
    </row>
    <row r="234" spans="2:65" s="12" customFormat="1" x14ac:dyDescent="0.2">
      <c r="B234" s="143"/>
      <c r="D234" s="144" t="s">
        <v>113</v>
      </c>
      <c r="E234" s="145" t="s">
        <v>1</v>
      </c>
      <c r="F234" s="146" t="s">
        <v>142</v>
      </c>
      <c r="H234" s="145" t="s">
        <v>1</v>
      </c>
      <c r="L234" s="143"/>
      <c r="M234" s="147"/>
      <c r="T234" s="148"/>
      <c r="AT234" s="145" t="s">
        <v>113</v>
      </c>
      <c r="AU234" s="145" t="s">
        <v>74</v>
      </c>
      <c r="AV234" s="12" t="s">
        <v>72</v>
      </c>
      <c r="AW234" s="12" t="s">
        <v>27</v>
      </c>
      <c r="AX234" s="12" t="s">
        <v>67</v>
      </c>
      <c r="AY234" s="145" t="s">
        <v>103</v>
      </c>
    </row>
    <row r="235" spans="2:65" s="13" customFormat="1" x14ac:dyDescent="0.2">
      <c r="B235" s="149"/>
      <c r="D235" s="144" t="s">
        <v>113</v>
      </c>
      <c r="E235" s="150" t="s">
        <v>1</v>
      </c>
      <c r="F235" s="151" t="s">
        <v>236</v>
      </c>
      <c r="H235" s="152">
        <v>2.85</v>
      </c>
      <c r="L235" s="149"/>
      <c r="M235" s="153"/>
      <c r="T235" s="154"/>
      <c r="AT235" s="150" t="s">
        <v>113</v>
      </c>
      <c r="AU235" s="150" t="s">
        <v>74</v>
      </c>
      <c r="AV235" s="13" t="s">
        <v>74</v>
      </c>
      <c r="AW235" s="13" t="s">
        <v>27</v>
      </c>
      <c r="AX235" s="13" t="s">
        <v>72</v>
      </c>
      <c r="AY235" s="150" t="s">
        <v>103</v>
      </c>
    </row>
    <row r="236" spans="2:65" s="1" customFormat="1" ht="16.5" customHeight="1" x14ac:dyDescent="0.2">
      <c r="B236" s="27"/>
      <c r="C236" s="155" t="s">
        <v>8</v>
      </c>
      <c r="D236" s="155" t="s">
        <v>193</v>
      </c>
      <c r="E236" s="156" t="s">
        <v>237</v>
      </c>
      <c r="F236" s="157" t="s">
        <v>238</v>
      </c>
      <c r="G236" s="158" t="s">
        <v>232</v>
      </c>
      <c r="H236" s="159">
        <v>8.5500000000000007</v>
      </c>
      <c r="I236" s="169">
        <v>0</v>
      </c>
      <c r="J236" s="160">
        <f>ROUND(I236*H236,2)</f>
        <v>0</v>
      </c>
      <c r="K236" s="157" t="s">
        <v>1</v>
      </c>
      <c r="L236" s="27"/>
      <c r="M236" s="161" t="s">
        <v>1</v>
      </c>
      <c r="N236" s="162" t="s">
        <v>35</v>
      </c>
      <c r="O236" s="139">
        <v>1.048</v>
      </c>
      <c r="P236" s="139">
        <f>O236*H236</f>
        <v>8.9604000000000017</v>
      </c>
      <c r="Q236" s="139">
        <v>0</v>
      </c>
      <c r="R236" s="139">
        <f>Q236*H236</f>
        <v>0</v>
      </c>
      <c r="S236" s="139">
        <v>0</v>
      </c>
      <c r="T236" s="140">
        <f>S236*H236</f>
        <v>0</v>
      </c>
      <c r="AR236" s="141" t="s">
        <v>111</v>
      </c>
      <c r="AT236" s="141" t="s">
        <v>193</v>
      </c>
      <c r="AU236" s="141" t="s">
        <v>74</v>
      </c>
      <c r="AY236" s="15" t="s">
        <v>103</v>
      </c>
      <c r="BE236" s="142">
        <f>IF(N236="základní",J236,0)</f>
        <v>0</v>
      </c>
      <c r="BF236" s="142">
        <f>IF(N236="snížená",J236,0)</f>
        <v>0</v>
      </c>
      <c r="BG236" s="142">
        <f>IF(N236="zákl. přenesená",J236,0)</f>
        <v>0</v>
      </c>
      <c r="BH236" s="142">
        <f>IF(N236="sníž. přenesená",J236,0)</f>
        <v>0</v>
      </c>
      <c r="BI236" s="142">
        <f>IF(N236="nulová",J236,0)</f>
        <v>0</v>
      </c>
      <c r="BJ236" s="15" t="s">
        <v>72</v>
      </c>
      <c r="BK236" s="142">
        <f>ROUND(I236*H236,2)</f>
        <v>0</v>
      </c>
      <c r="BL236" s="15" t="s">
        <v>111</v>
      </c>
      <c r="BM236" s="141" t="s">
        <v>239</v>
      </c>
    </row>
    <row r="237" spans="2:65" s="12" customFormat="1" ht="30" x14ac:dyDescent="0.2">
      <c r="B237" s="143"/>
      <c r="D237" s="144"/>
      <c r="E237" s="145"/>
      <c r="F237" s="146" t="s">
        <v>444</v>
      </c>
      <c r="H237" s="145"/>
      <c r="L237" s="143"/>
      <c r="M237" s="147"/>
      <c r="T237" s="148"/>
      <c r="AT237" s="145"/>
      <c r="AU237" s="145"/>
      <c r="AY237" s="145"/>
    </row>
    <row r="238" spans="2:65" s="12" customFormat="1" x14ac:dyDescent="0.2">
      <c r="B238" s="143"/>
      <c r="D238" s="144" t="s">
        <v>113</v>
      </c>
      <c r="E238" s="145" t="s">
        <v>1</v>
      </c>
      <c r="F238" s="146" t="s">
        <v>373</v>
      </c>
      <c r="H238" s="145" t="s">
        <v>1</v>
      </c>
      <c r="L238" s="143"/>
      <c r="M238" s="147"/>
      <c r="T238" s="148"/>
      <c r="AT238" s="145" t="s">
        <v>113</v>
      </c>
      <c r="AU238" s="145" t="s">
        <v>74</v>
      </c>
      <c r="AV238" s="12" t="s">
        <v>72</v>
      </c>
      <c r="AW238" s="12" t="s">
        <v>27</v>
      </c>
      <c r="AX238" s="12" t="s">
        <v>67</v>
      </c>
      <c r="AY238" s="145" t="s">
        <v>103</v>
      </c>
    </row>
    <row r="239" spans="2:65" s="12" customFormat="1" x14ac:dyDescent="0.2">
      <c r="B239" s="143"/>
      <c r="D239" s="144" t="s">
        <v>113</v>
      </c>
      <c r="E239" s="145" t="s">
        <v>1</v>
      </c>
      <c r="F239" s="146" t="s">
        <v>138</v>
      </c>
      <c r="H239" s="145" t="s">
        <v>1</v>
      </c>
      <c r="L239" s="143"/>
      <c r="M239" s="147"/>
      <c r="T239" s="148"/>
      <c r="AT239" s="145" t="s">
        <v>113</v>
      </c>
      <c r="AU239" s="145" t="s">
        <v>74</v>
      </c>
      <c r="AV239" s="12" t="s">
        <v>72</v>
      </c>
      <c r="AW239" s="12" t="s">
        <v>27</v>
      </c>
      <c r="AX239" s="12" t="s">
        <v>67</v>
      </c>
      <c r="AY239" s="145" t="s">
        <v>103</v>
      </c>
    </row>
    <row r="240" spans="2:65" s="12" customFormat="1" x14ac:dyDescent="0.2">
      <c r="B240" s="143"/>
      <c r="D240" s="144" t="s">
        <v>113</v>
      </c>
      <c r="E240" s="145" t="s">
        <v>1</v>
      </c>
      <c r="F240" s="146" t="s">
        <v>234</v>
      </c>
      <c r="H240" s="145" t="s">
        <v>1</v>
      </c>
      <c r="L240" s="143"/>
      <c r="M240" s="147"/>
      <c r="T240" s="148"/>
      <c r="AT240" s="145" t="s">
        <v>113</v>
      </c>
      <c r="AU240" s="145" t="s">
        <v>74</v>
      </c>
      <c r="AV240" s="12" t="s">
        <v>72</v>
      </c>
      <c r="AW240" s="12" t="s">
        <v>27</v>
      </c>
      <c r="AX240" s="12" t="s">
        <v>67</v>
      </c>
      <c r="AY240" s="145" t="s">
        <v>103</v>
      </c>
    </row>
    <row r="241" spans="2:65" s="12" customFormat="1" x14ac:dyDescent="0.2">
      <c r="B241" s="143"/>
      <c r="D241" s="144" t="s">
        <v>113</v>
      </c>
      <c r="E241" s="145" t="s">
        <v>1</v>
      </c>
      <c r="F241" s="146" t="s">
        <v>235</v>
      </c>
      <c r="H241" s="145" t="s">
        <v>1</v>
      </c>
      <c r="L241" s="143"/>
      <c r="M241" s="147"/>
      <c r="T241" s="148"/>
      <c r="AT241" s="145" t="s">
        <v>113</v>
      </c>
      <c r="AU241" s="145" t="s">
        <v>74</v>
      </c>
      <c r="AV241" s="12" t="s">
        <v>72</v>
      </c>
      <c r="AW241" s="12" t="s">
        <v>27</v>
      </c>
      <c r="AX241" s="12" t="s">
        <v>67</v>
      </c>
      <c r="AY241" s="145" t="s">
        <v>103</v>
      </c>
    </row>
    <row r="242" spans="2:65" s="12" customFormat="1" x14ac:dyDescent="0.2">
      <c r="B242" s="143"/>
      <c r="D242" s="144" t="s">
        <v>113</v>
      </c>
      <c r="E242" s="145" t="s">
        <v>1</v>
      </c>
      <c r="F242" s="146" t="s">
        <v>140</v>
      </c>
      <c r="H242" s="145" t="s">
        <v>1</v>
      </c>
      <c r="L242" s="143"/>
      <c r="M242" s="147"/>
      <c r="T242" s="148"/>
      <c r="AT242" s="145" t="s">
        <v>113</v>
      </c>
      <c r="AU242" s="145" t="s">
        <v>74</v>
      </c>
      <c r="AV242" s="12" t="s">
        <v>72</v>
      </c>
      <c r="AW242" s="12" t="s">
        <v>27</v>
      </c>
      <c r="AX242" s="12" t="s">
        <v>67</v>
      </c>
      <c r="AY242" s="145" t="s">
        <v>103</v>
      </c>
    </row>
    <row r="243" spans="2:65" s="12" customFormat="1" x14ac:dyDescent="0.2">
      <c r="B243" s="143"/>
      <c r="D243" s="144" t="s">
        <v>113</v>
      </c>
      <c r="E243" s="145" t="s">
        <v>1</v>
      </c>
      <c r="F243" s="146" t="s">
        <v>141</v>
      </c>
      <c r="H243" s="145" t="s">
        <v>1</v>
      </c>
      <c r="L243" s="143"/>
      <c r="M243" s="147"/>
      <c r="T243" s="148"/>
      <c r="AT243" s="145" t="s">
        <v>113</v>
      </c>
      <c r="AU243" s="145" t="s">
        <v>74</v>
      </c>
      <c r="AV243" s="12" t="s">
        <v>72</v>
      </c>
      <c r="AW243" s="12" t="s">
        <v>27</v>
      </c>
      <c r="AX243" s="12" t="s">
        <v>67</v>
      </c>
      <c r="AY243" s="145" t="s">
        <v>103</v>
      </c>
    </row>
    <row r="244" spans="2:65" s="12" customFormat="1" x14ac:dyDescent="0.2">
      <c r="B244" s="143"/>
      <c r="D244" s="144" t="s">
        <v>113</v>
      </c>
      <c r="E244" s="145" t="s">
        <v>1</v>
      </c>
      <c r="F244" s="146" t="s">
        <v>142</v>
      </c>
      <c r="H244" s="145" t="s">
        <v>1</v>
      </c>
      <c r="L244" s="143"/>
      <c r="M244" s="147"/>
      <c r="T244" s="148"/>
      <c r="AT244" s="145" t="s">
        <v>113</v>
      </c>
      <c r="AU244" s="145" t="s">
        <v>74</v>
      </c>
      <c r="AV244" s="12" t="s">
        <v>72</v>
      </c>
      <c r="AW244" s="12" t="s">
        <v>27</v>
      </c>
      <c r="AX244" s="12" t="s">
        <v>67</v>
      </c>
      <c r="AY244" s="145" t="s">
        <v>103</v>
      </c>
    </row>
    <row r="245" spans="2:65" s="13" customFormat="1" x14ac:dyDescent="0.2">
      <c r="B245" s="149"/>
      <c r="D245" s="144" t="s">
        <v>113</v>
      </c>
      <c r="E245" s="150" t="s">
        <v>1</v>
      </c>
      <c r="F245" s="151" t="s">
        <v>240</v>
      </c>
      <c r="H245" s="152">
        <v>8.5500000000000007</v>
      </c>
      <c r="L245" s="149"/>
      <c r="M245" s="153"/>
      <c r="T245" s="154"/>
      <c r="AT245" s="150" t="s">
        <v>113</v>
      </c>
      <c r="AU245" s="150" t="s">
        <v>74</v>
      </c>
      <c r="AV245" s="13" t="s">
        <v>74</v>
      </c>
      <c r="AW245" s="13" t="s">
        <v>27</v>
      </c>
      <c r="AX245" s="13" t="s">
        <v>72</v>
      </c>
      <c r="AY245" s="150" t="s">
        <v>103</v>
      </c>
    </row>
    <row r="246" spans="2:65" s="1" customFormat="1" ht="16.5" customHeight="1" x14ac:dyDescent="0.2">
      <c r="B246" s="27"/>
      <c r="C246" s="155" t="s">
        <v>241</v>
      </c>
      <c r="D246" s="155" t="s">
        <v>193</v>
      </c>
      <c r="E246" s="156" t="s">
        <v>242</v>
      </c>
      <c r="F246" s="157" t="s">
        <v>243</v>
      </c>
      <c r="G246" s="158" t="s">
        <v>232</v>
      </c>
      <c r="H246" s="159">
        <v>2.9750000000000001</v>
      </c>
      <c r="I246" s="169">
        <v>0</v>
      </c>
      <c r="J246" s="160">
        <f>ROUND(I246*H246,2)</f>
        <v>0</v>
      </c>
      <c r="K246" s="157" t="s">
        <v>1</v>
      </c>
      <c r="L246" s="27"/>
      <c r="M246" s="161" t="s">
        <v>1</v>
      </c>
      <c r="N246" s="162" t="s">
        <v>35</v>
      </c>
      <c r="O246" s="139">
        <v>1.048</v>
      </c>
      <c r="P246" s="139">
        <f>O246*H246</f>
        <v>3.1178000000000003</v>
      </c>
      <c r="Q246" s="139">
        <v>0</v>
      </c>
      <c r="R246" s="139">
        <f>Q246*H246</f>
        <v>0</v>
      </c>
      <c r="S246" s="139">
        <v>0</v>
      </c>
      <c r="T246" s="140">
        <f>S246*H246</f>
        <v>0</v>
      </c>
      <c r="AR246" s="141" t="s">
        <v>111</v>
      </c>
      <c r="AT246" s="141" t="s">
        <v>193</v>
      </c>
      <c r="AU246" s="141" t="s">
        <v>74</v>
      </c>
      <c r="AY246" s="15" t="s">
        <v>103</v>
      </c>
      <c r="BE246" s="142">
        <f>IF(N246="základní",J246,0)</f>
        <v>0</v>
      </c>
      <c r="BF246" s="142">
        <f>IF(N246="snížená",J246,0)</f>
        <v>0</v>
      </c>
      <c r="BG246" s="142">
        <f>IF(N246="zákl. přenesená",J246,0)</f>
        <v>0</v>
      </c>
      <c r="BH246" s="142">
        <f>IF(N246="sníž. přenesená",J246,0)</f>
        <v>0</v>
      </c>
      <c r="BI246" s="142">
        <f>IF(N246="nulová",J246,0)</f>
        <v>0</v>
      </c>
      <c r="BJ246" s="15" t="s">
        <v>72</v>
      </c>
      <c r="BK246" s="142">
        <f>ROUND(I246*H246,2)</f>
        <v>0</v>
      </c>
      <c r="BL246" s="15" t="s">
        <v>111</v>
      </c>
      <c r="BM246" s="141" t="s">
        <v>244</v>
      </c>
    </row>
    <row r="247" spans="2:65" s="12" customFormat="1" ht="30" x14ac:dyDescent="0.2">
      <c r="B247" s="143"/>
      <c r="D247" s="144"/>
      <c r="E247" s="145"/>
      <c r="F247" s="146" t="s">
        <v>439</v>
      </c>
      <c r="H247" s="145"/>
      <c r="L247" s="143"/>
      <c r="M247" s="147"/>
      <c r="T247" s="148"/>
      <c r="AT247" s="145"/>
      <c r="AU247" s="145"/>
      <c r="AY247" s="145"/>
    </row>
    <row r="248" spans="2:65" s="12" customFormat="1" x14ac:dyDescent="0.2">
      <c r="B248" s="143"/>
      <c r="D248" s="144" t="s">
        <v>113</v>
      </c>
      <c r="E248" s="145" t="s">
        <v>1</v>
      </c>
      <c r="F248" s="146" t="s">
        <v>372</v>
      </c>
      <c r="H248" s="145" t="s">
        <v>1</v>
      </c>
      <c r="L248" s="143"/>
      <c r="M248" s="147"/>
      <c r="T248" s="148"/>
      <c r="AT248" s="145" t="s">
        <v>113</v>
      </c>
      <c r="AU248" s="145" t="s">
        <v>74</v>
      </c>
      <c r="AV248" s="12" t="s">
        <v>72</v>
      </c>
      <c r="AW248" s="12" t="s">
        <v>27</v>
      </c>
      <c r="AX248" s="12" t="s">
        <v>67</v>
      </c>
      <c r="AY248" s="145" t="s">
        <v>103</v>
      </c>
    </row>
    <row r="249" spans="2:65" s="12" customFormat="1" x14ac:dyDescent="0.2">
      <c r="B249" s="143"/>
      <c r="D249" s="144" t="s">
        <v>113</v>
      </c>
      <c r="E249" s="145" t="s">
        <v>1</v>
      </c>
      <c r="F249" s="146" t="s">
        <v>138</v>
      </c>
      <c r="H249" s="145" t="s">
        <v>1</v>
      </c>
      <c r="L249" s="143"/>
      <c r="M249" s="147"/>
      <c r="T249" s="148"/>
      <c r="AT249" s="145" t="s">
        <v>113</v>
      </c>
      <c r="AU249" s="145" t="s">
        <v>74</v>
      </c>
      <c r="AV249" s="12" t="s">
        <v>72</v>
      </c>
      <c r="AW249" s="12" t="s">
        <v>27</v>
      </c>
      <c r="AX249" s="12" t="s">
        <v>67</v>
      </c>
      <c r="AY249" s="145" t="s">
        <v>103</v>
      </c>
    </row>
    <row r="250" spans="2:65" s="12" customFormat="1" x14ac:dyDescent="0.2">
      <c r="B250" s="143"/>
      <c r="D250" s="144" t="s">
        <v>113</v>
      </c>
      <c r="E250" s="145" t="s">
        <v>1</v>
      </c>
      <c r="F250" s="146" t="s">
        <v>234</v>
      </c>
      <c r="H250" s="145" t="s">
        <v>1</v>
      </c>
      <c r="L250" s="143"/>
      <c r="M250" s="147"/>
      <c r="T250" s="148"/>
      <c r="AT250" s="145" t="s">
        <v>113</v>
      </c>
      <c r="AU250" s="145" t="s">
        <v>74</v>
      </c>
      <c r="AV250" s="12" t="s">
        <v>72</v>
      </c>
      <c r="AW250" s="12" t="s">
        <v>27</v>
      </c>
      <c r="AX250" s="12" t="s">
        <v>67</v>
      </c>
      <c r="AY250" s="145" t="s">
        <v>103</v>
      </c>
    </row>
    <row r="251" spans="2:65" s="12" customFormat="1" x14ac:dyDescent="0.2">
      <c r="B251" s="143"/>
      <c r="D251" s="144" t="s">
        <v>113</v>
      </c>
      <c r="E251" s="145" t="s">
        <v>1</v>
      </c>
      <c r="F251" s="146" t="s">
        <v>235</v>
      </c>
      <c r="H251" s="145" t="s">
        <v>1</v>
      </c>
      <c r="L251" s="143"/>
      <c r="M251" s="147"/>
      <c r="T251" s="148"/>
      <c r="AT251" s="145" t="s">
        <v>113</v>
      </c>
      <c r="AU251" s="145" t="s">
        <v>74</v>
      </c>
      <c r="AV251" s="12" t="s">
        <v>72</v>
      </c>
      <c r="AW251" s="12" t="s">
        <v>27</v>
      </c>
      <c r="AX251" s="12" t="s">
        <v>67</v>
      </c>
      <c r="AY251" s="145" t="s">
        <v>103</v>
      </c>
    </row>
    <row r="252" spans="2:65" s="12" customFormat="1" x14ac:dyDescent="0.2">
      <c r="B252" s="143"/>
      <c r="D252" s="144" t="s">
        <v>113</v>
      </c>
      <c r="E252" s="145" t="s">
        <v>1</v>
      </c>
      <c r="F252" s="146" t="s">
        <v>140</v>
      </c>
      <c r="H252" s="145" t="s">
        <v>1</v>
      </c>
      <c r="L252" s="143"/>
      <c r="M252" s="147"/>
      <c r="T252" s="148"/>
      <c r="AT252" s="145" t="s">
        <v>113</v>
      </c>
      <c r="AU252" s="145" t="s">
        <v>74</v>
      </c>
      <c r="AV252" s="12" t="s">
        <v>72</v>
      </c>
      <c r="AW252" s="12" t="s">
        <v>27</v>
      </c>
      <c r="AX252" s="12" t="s">
        <v>67</v>
      </c>
      <c r="AY252" s="145" t="s">
        <v>103</v>
      </c>
    </row>
    <row r="253" spans="2:65" s="12" customFormat="1" x14ac:dyDescent="0.2">
      <c r="B253" s="143"/>
      <c r="D253" s="144" t="s">
        <v>113</v>
      </c>
      <c r="E253" s="145" t="s">
        <v>1</v>
      </c>
      <c r="F253" s="146" t="s">
        <v>141</v>
      </c>
      <c r="H253" s="145" t="s">
        <v>1</v>
      </c>
      <c r="L253" s="143"/>
      <c r="M253" s="147"/>
      <c r="T253" s="148"/>
      <c r="AT253" s="145" t="s">
        <v>113</v>
      </c>
      <c r="AU253" s="145" t="s">
        <v>74</v>
      </c>
      <c r="AV253" s="12" t="s">
        <v>72</v>
      </c>
      <c r="AW253" s="12" t="s">
        <v>27</v>
      </c>
      <c r="AX253" s="12" t="s">
        <v>67</v>
      </c>
      <c r="AY253" s="145" t="s">
        <v>103</v>
      </c>
    </row>
    <row r="254" spans="2:65" s="12" customFormat="1" x14ac:dyDescent="0.2">
      <c r="B254" s="143"/>
      <c r="D254" s="144" t="s">
        <v>113</v>
      </c>
      <c r="E254" s="145" t="s">
        <v>1</v>
      </c>
      <c r="F254" s="146" t="s">
        <v>142</v>
      </c>
      <c r="H254" s="145" t="s">
        <v>1</v>
      </c>
      <c r="L254" s="143"/>
      <c r="M254" s="147"/>
      <c r="T254" s="148"/>
      <c r="AT254" s="145" t="s">
        <v>113</v>
      </c>
      <c r="AU254" s="145" t="s">
        <v>74</v>
      </c>
      <c r="AV254" s="12" t="s">
        <v>72</v>
      </c>
      <c r="AW254" s="12" t="s">
        <v>27</v>
      </c>
      <c r="AX254" s="12" t="s">
        <v>67</v>
      </c>
      <c r="AY254" s="145" t="s">
        <v>103</v>
      </c>
    </row>
    <row r="255" spans="2:65" s="13" customFormat="1" x14ac:dyDescent="0.2">
      <c r="B255" s="149"/>
      <c r="D255" s="144" t="s">
        <v>113</v>
      </c>
      <c r="E255" s="150" t="s">
        <v>1</v>
      </c>
      <c r="F255" s="151" t="s">
        <v>245</v>
      </c>
      <c r="H255" s="152">
        <v>2.9750000000000001</v>
      </c>
      <c r="L255" s="149"/>
      <c r="M255" s="153"/>
      <c r="T255" s="154"/>
      <c r="AT255" s="150" t="s">
        <v>113</v>
      </c>
      <c r="AU255" s="150" t="s">
        <v>74</v>
      </c>
      <c r="AV255" s="13" t="s">
        <v>74</v>
      </c>
      <c r="AW255" s="13" t="s">
        <v>27</v>
      </c>
      <c r="AX255" s="13" t="s">
        <v>72</v>
      </c>
      <c r="AY255" s="150" t="s">
        <v>103</v>
      </c>
    </row>
    <row r="256" spans="2:65" s="1" customFormat="1" ht="16.5" customHeight="1" x14ac:dyDescent="0.2">
      <c r="B256" s="27"/>
      <c r="C256" s="155" t="s">
        <v>246</v>
      </c>
      <c r="D256" s="155" t="s">
        <v>193</v>
      </c>
      <c r="E256" s="156" t="s">
        <v>247</v>
      </c>
      <c r="F256" s="157" t="s">
        <v>243</v>
      </c>
      <c r="G256" s="158" t="s">
        <v>232</v>
      </c>
      <c r="H256" s="159">
        <v>4.7549999999999999</v>
      </c>
      <c r="I256" s="169">
        <v>0</v>
      </c>
      <c r="J256" s="160">
        <f>ROUND(I256*H256,2)</f>
        <v>0</v>
      </c>
      <c r="K256" s="157" t="s">
        <v>1</v>
      </c>
      <c r="L256" s="27"/>
      <c r="M256" s="161" t="s">
        <v>1</v>
      </c>
      <c r="N256" s="162" t="s">
        <v>35</v>
      </c>
      <c r="O256" s="139">
        <v>1.048</v>
      </c>
      <c r="P256" s="139">
        <f>O256*H256</f>
        <v>4.9832400000000003</v>
      </c>
      <c r="Q256" s="139">
        <v>0</v>
      </c>
      <c r="R256" s="139">
        <f>Q256*H256</f>
        <v>0</v>
      </c>
      <c r="S256" s="139">
        <v>0</v>
      </c>
      <c r="T256" s="140">
        <f>S256*H256</f>
        <v>0</v>
      </c>
      <c r="AR256" s="141" t="s">
        <v>111</v>
      </c>
      <c r="AT256" s="141" t="s">
        <v>193</v>
      </c>
      <c r="AU256" s="141" t="s">
        <v>74</v>
      </c>
      <c r="AY256" s="15" t="s">
        <v>103</v>
      </c>
      <c r="BE256" s="142">
        <f>IF(N256="základní",J256,0)</f>
        <v>0</v>
      </c>
      <c r="BF256" s="142">
        <f>IF(N256="snížená",J256,0)</f>
        <v>0</v>
      </c>
      <c r="BG256" s="142">
        <f>IF(N256="zákl. přenesená",J256,0)</f>
        <v>0</v>
      </c>
      <c r="BH256" s="142">
        <f>IF(N256="sníž. přenesená",J256,0)</f>
        <v>0</v>
      </c>
      <c r="BI256" s="142">
        <f>IF(N256="nulová",J256,0)</f>
        <v>0</v>
      </c>
      <c r="BJ256" s="15" t="s">
        <v>72</v>
      </c>
      <c r="BK256" s="142">
        <f>ROUND(I256*H256,2)</f>
        <v>0</v>
      </c>
      <c r="BL256" s="15" t="s">
        <v>111</v>
      </c>
      <c r="BM256" s="141" t="s">
        <v>248</v>
      </c>
    </row>
    <row r="257" spans="2:65" s="12" customFormat="1" ht="30" x14ac:dyDescent="0.2">
      <c r="B257" s="143"/>
      <c r="D257" s="144"/>
      <c r="E257" s="145"/>
      <c r="F257" s="146" t="s">
        <v>440</v>
      </c>
      <c r="H257" s="145"/>
      <c r="L257" s="143"/>
      <c r="M257" s="147"/>
      <c r="T257" s="148"/>
      <c r="AT257" s="145"/>
      <c r="AU257" s="145"/>
      <c r="AY257" s="145"/>
    </row>
    <row r="258" spans="2:65" s="12" customFormat="1" x14ac:dyDescent="0.2">
      <c r="B258" s="143"/>
      <c r="D258" s="144" t="s">
        <v>113</v>
      </c>
      <c r="E258" s="145" t="s">
        <v>1</v>
      </c>
      <c r="F258" s="146" t="s">
        <v>371</v>
      </c>
      <c r="H258" s="145" t="s">
        <v>1</v>
      </c>
      <c r="L258" s="143"/>
      <c r="M258" s="147"/>
      <c r="T258" s="148"/>
      <c r="AT258" s="145" t="s">
        <v>113</v>
      </c>
      <c r="AU258" s="145" t="s">
        <v>74</v>
      </c>
      <c r="AV258" s="12" t="s">
        <v>72</v>
      </c>
      <c r="AW258" s="12" t="s">
        <v>27</v>
      </c>
      <c r="AX258" s="12" t="s">
        <v>67</v>
      </c>
      <c r="AY258" s="145" t="s">
        <v>103</v>
      </c>
    </row>
    <row r="259" spans="2:65" s="12" customFormat="1" x14ac:dyDescent="0.2">
      <c r="B259" s="143"/>
      <c r="D259" s="144" t="s">
        <v>113</v>
      </c>
      <c r="E259" s="145" t="s">
        <v>1</v>
      </c>
      <c r="F259" s="146" t="s">
        <v>138</v>
      </c>
      <c r="H259" s="145" t="s">
        <v>1</v>
      </c>
      <c r="L259" s="143"/>
      <c r="M259" s="147"/>
      <c r="T259" s="148"/>
      <c r="AT259" s="145" t="s">
        <v>113</v>
      </c>
      <c r="AU259" s="145" t="s">
        <v>74</v>
      </c>
      <c r="AV259" s="12" t="s">
        <v>72</v>
      </c>
      <c r="AW259" s="12" t="s">
        <v>27</v>
      </c>
      <c r="AX259" s="12" t="s">
        <v>67</v>
      </c>
      <c r="AY259" s="145" t="s">
        <v>103</v>
      </c>
    </row>
    <row r="260" spans="2:65" s="12" customFormat="1" x14ac:dyDescent="0.2">
      <c r="B260" s="143"/>
      <c r="D260" s="144" t="s">
        <v>113</v>
      </c>
      <c r="E260" s="145" t="s">
        <v>1</v>
      </c>
      <c r="F260" s="146" t="s">
        <v>234</v>
      </c>
      <c r="H260" s="145" t="s">
        <v>1</v>
      </c>
      <c r="L260" s="143"/>
      <c r="M260" s="147"/>
      <c r="T260" s="148"/>
      <c r="AT260" s="145" t="s">
        <v>113</v>
      </c>
      <c r="AU260" s="145" t="s">
        <v>74</v>
      </c>
      <c r="AV260" s="12" t="s">
        <v>72</v>
      </c>
      <c r="AW260" s="12" t="s">
        <v>27</v>
      </c>
      <c r="AX260" s="12" t="s">
        <v>67</v>
      </c>
      <c r="AY260" s="145" t="s">
        <v>103</v>
      </c>
    </row>
    <row r="261" spans="2:65" s="12" customFormat="1" x14ac:dyDescent="0.2">
      <c r="B261" s="143"/>
      <c r="D261" s="144" t="s">
        <v>113</v>
      </c>
      <c r="E261" s="145" t="s">
        <v>1</v>
      </c>
      <c r="F261" s="146" t="s">
        <v>235</v>
      </c>
      <c r="H261" s="145" t="s">
        <v>1</v>
      </c>
      <c r="L261" s="143"/>
      <c r="M261" s="147"/>
      <c r="T261" s="148"/>
      <c r="AT261" s="145" t="s">
        <v>113</v>
      </c>
      <c r="AU261" s="145" t="s">
        <v>74</v>
      </c>
      <c r="AV261" s="12" t="s">
        <v>72</v>
      </c>
      <c r="AW261" s="12" t="s">
        <v>27</v>
      </c>
      <c r="AX261" s="12" t="s">
        <v>67</v>
      </c>
      <c r="AY261" s="145" t="s">
        <v>103</v>
      </c>
    </row>
    <row r="262" spans="2:65" s="12" customFormat="1" x14ac:dyDescent="0.2">
      <c r="B262" s="143"/>
      <c r="D262" s="144" t="s">
        <v>113</v>
      </c>
      <c r="E262" s="145" t="s">
        <v>1</v>
      </c>
      <c r="F262" s="146" t="s">
        <v>140</v>
      </c>
      <c r="H262" s="145" t="s">
        <v>1</v>
      </c>
      <c r="L262" s="143"/>
      <c r="M262" s="147"/>
      <c r="T262" s="148"/>
      <c r="AT262" s="145" t="s">
        <v>113</v>
      </c>
      <c r="AU262" s="145" t="s">
        <v>74</v>
      </c>
      <c r="AV262" s="12" t="s">
        <v>72</v>
      </c>
      <c r="AW262" s="12" t="s">
        <v>27</v>
      </c>
      <c r="AX262" s="12" t="s">
        <v>67</v>
      </c>
      <c r="AY262" s="145" t="s">
        <v>103</v>
      </c>
    </row>
    <row r="263" spans="2:65" s="12" customFormat="1" x14ac:dyDescent="0.2">
      <c r="B263" s="143"/>
      <c r="D263" s="144" t="s">
        <v>113</v>
      </c>
      <c r="E263" s="145" t="s">
        <v>1</v>
      </c>
      <c r="F263" s="146" t="s">
        <v>141</v>
      </c>
      <c r="H263" s="145" t="s">
        <v>1</v>
      </c>
      <c r="L263" s="143"/>
      <c r="M263" s="147"/>
      <c r="T263" s="148"/>
      <c r="AT263" s="145" t="s">
        <v>113</v>
      </c>
      <c r="AU263" s="145" t="s">
        <v>74</v>
      </c>
      <c r="AV263" s="12" t="s">
        <v>72</v>
      </c>
      <c r="AW263" s="12" t="s">
        <v>27</v>
      </c>
      <c r="AX263" s="12" t="s">
        <v>67</v>
      </c>
      <c r="AY263" s="145" t="s">
        <v>103</v>
      </c>
    </row>
    <row r="264" spans="2:65" s="12" customFormat="1" x14ac:dyDescent="0.2">
      <c r="B264" s="143"/>
      <c r="D264" s="144" t="s">
        <v>113</v>
      </c>
      <c r="E264" s="145" t="s">
        <v>1</v>
      </c>
      <c r="F264" s="146" t="s">
        <v>142</v>
      </c>
      <c r="H264" s="145" t="s">
        <v>1</v>
      </c>
      <c r="L264" s="143"/>
      <c r="M264" s="147"/>
      <c r="T264" s="148"/>
      <c r="AT264" s="145" t="s">
        <v>113</v>
      </c>
      <c r="AU264" s="145" t="s">
        <v>74</v>
      </c>
      <c r="AV264" s="12" t="s">
        <v>72</v>
      </c>
      <c r="AW264" s="12" t="s">
        <v>27</v>
      </c>
      <c r="AX264" s="12" t="s">
        <v>67</v>
      </c>
      <c r="AY264" s="145" t="s">
        <v>103</v>
      </c>
    </row>
    <row r="265" spans="2:65" s="13" customFormat="1" x14ac:dyDescent="0.2">
      <c r="B265" s="149"/>
      <c r="D265" s="144" t="s">
        <v>113</v>
      </c>
      <c r="E265" s="150" t="s">
        <v>1</v>
      </c>
      <c r="F265" s="151" t="s">
        <v>249</v>
      </c>
      <c r="H265" s="152">
        <v>4.7549999999999999</v>
      </c>
      <c r="L265" s="149"/>
      <c r="M265" s="153"/>
      <c r="T265" s="154"/>
      <c r="AT265" s="150" t="s">
        <v>113</v>
      </c>
      <c r="AU265" s="150" t="s">
        <v>74</v>
      </c>
      <c r="AV265" s="13" t="s">
        <v>74</v>
      </c>
      <c r="AW265" s="13" t="s">
        <v>27</v>
      </c>
      <c r="AX265" s="13" t="s">
        <v>72</v>
      </c>
      <c r="AY265" s="150" t="s">
        <v>103</v>
      </c>
    </row>
    <row r="266" spans="2:65" s="1" customFormat="1" ht="16.5" customHeight="1" x14ac:dyDescent="0.2">
      <c r="B266" s="27"/>
      <c r="C266" s="155" t="s">
        <v>185</v>
      </c>
      <c r="D266" s="155" t="s">
        <v>193</v>
      </c>
      <c r="E266" s="156" t="s">
        <v>250</v>
      </c>
      <c r="F266" s="157" t="s">
        <v>251</v>
      </c>
      <c r="G266" s="158" t="s">
        <v>109</v>
      </c>
      <c r="H266" s="159">
        <v>3</v>
      </c>
      <c r="I266" s="169">
        <v>0</v>
      </c>
      <c r="J266" s="160">
        <f>ROUND(I266*H266,2)</f>
        <v>0</v>
      </c>
      <c r="K266" s="157" t="s">
        <v>1</v>
      </c>
      <c r="L266" s="27"/>
      <c r="M266" s="161" t="s">
        <v>1</v>
      </c>
      <c r="N266" s="162" t="s">
        <v>35</v>
      </c>
      <c r="O266" s="139">
        <v>1.048</v>
      </c>
      <c r="P266" s="139">
        <f>O266*H266</f>
        <v>3.1440000000000001</v>
      </c>
      <c r="Q266" s="139">
        <v>0</v>
      </c>
      <c r="R266" s="139">
        <f>Q266*H266</f>
        <v>0</v>
      </c>
      <c r="S266" s="139">
        <v>0</v>
      </c>
      <c r="T266" s="140">
        <f>S266*H266</f>
        <v>0</v>
      </c>
      <c r="AR266" s="141" t="s">
        <v>111</v>
      </c>
      <c r="AT266" s="141" t="s">
        <v>193</v>
      </c>
      <c r="AU266" s="141" t="s">
        <v>74</v>
      </c>
      <c r="AY266" s="15" t="s">
        <v>103</v>
      </c>
      <c r="BE266" s="142">
        <f>IF(N266="základní",J266,0)</f>
        <v>0</v>
      </c>
      <c r="BF266" s="142">
        <f>IF(N266="snížená",J266,0)</f>
        <v>0</v>
      </c>
      <c r="BG266" s="142">
        <f>IF(N266="zákl. přenesená",J266,0)</f>
        <v>0</v>
      </c>
      <c r="BH266" s="142">
        <f>IF(N266="sníž. přenesená",J266,0)</f>
        <v>0</v>
      </c>
      <c r="BI266" s="142">
        <f>IF(N266="nulová",J266,0)</f>
        <v>0</v>
      </c>
      <c r="BJ266" s="15" t="s">
        <v>72</v>
      </c>
      <c r="BK266" s="142">
        <f>ROUND(I266*H266,2)</f>
        <v>0</v>
      </c>
      <c r="BL266" s="15" t="s">
        <v>111</v>
      </c>
      <c r="BM266" s="141" t="s">
        <v>252</v>
      </c>
    </row>
    <row r="267" spans="2:65" s="12" customFormat="1" x14ac:dyDescent="0.2">
      <c r="B267" s="143"/>
      <c r="D267" s="144"/>
      <c r="E267" s="145"/>
      <c r="F267" s="146" t="s">
        <v>392</v>
      </c>
      <c r="H267" s="145"/>
      <c r="L267" s="143"/>
      <c r="M267" s="147"/>
      <c r="T267" s="148"/>
      <c r="AT267" s="145"/>
      <c r="AU267" s="145"/>
      <c r="AY267" s="145"/>
    </row>
    <row r="268" spans="2:65" s="12" customFormat="1" x14ac:dyDescent="0.2">
      <c r="B268" s="143"/>
      <c r="D268" s="144" t="s">
        <v>113</v>
      </c>
      <c r="E268" s="145" t="s">
        <v>1</v>
      </c>
      <c r="F268" s="146" t="s">
        <v>370</v>
      </c>
      <c r="H268" s="145" t="s">
        <v>1</v>
      </c>
      <c r="L268" s="143"/>
      <c r="M268" s="147"/>
      <c r="T268" s="148"/>
      <c r="AT268" s="145" t="s">
        <v>113</v>
      </c>
      <c r="AU268" s="145" t="s">
        <v>74</v>
      </c>
      <c r="AV268" s="12" t="s">
        <v>72</v>
      </c>
      <c r="AW268" s="12" t="s">
        <v>27</v>
      </c>
      <c r="AX268" s="12" t="s">
        <v>67</v>
      </c>
      <c r="AY268" s="145" t="s">
        <v>103</v>
      </c>
    </row>
    <row r="269" spans="2:65" s="12" customFormat="1" ht="20" x14ac:dyDescent="0.2">
      <c r="B269" s="143"/>
      <c r="D269" s="144" t="s">
        <v>113</v>
      </c>
      <c r="E269" s="145" t="s">
        <v>1</v>
      </c>
      <c r="F269" s="146" t="s">
        <v>441</v>
      </c>
      <c r="H269" s="145" t="s">
        <v>1</v>
      </c>
      <c r="L269" s="143"/>
      <c r="M269" s="147"/>
      <c r="T269" s="148"/>
      <c r="AT269" s="145" t="s">
        <v>113</v>
      </c>
      <c r="AU269" s="145" t="s">
        <v>74</v>
      </c>
      <c r="AV269" s="12" t="s">
        <v>72</v>
      </c>
      <c r="AW269" s="12" t="s">
        <v>27</v>
      </c>
      <c r="AX269" s="12" t="s">
        <v>67</v>
      </c>
      <c r="AY269" s="145" t="s">
        <v>103</v>
      </c>
    </row>
    <row r="270" spans="2:65" s="12" customFormat="1" x14ac:dyDescent="0.2">
      <c r="B270" s="143"/>
      <c r="D270" s="144" t="s">
        <v>113</v>
      </c>
      <c r="E270" s="145" t="s">
        <v>1</v>
      </c>
      <c r="F270" s="146" t="s">
        <v>149</v>
      </c>
      <c r="H270" s="145" t="s">
        <v>1</v>
      </c>
      <c r="L270" s="143"/>
      <c r="M270" s="147"/>
      <c r="T270" s="148"/>
      <c r="AT270" s="145" t="s">
        <v>113</v>
      </c>
      <c r="AU270" s="145" t="s">
        <v>74</v>
      </c>
      <c r="AV270" s="12" t="s">
        <v>72</v>
      </c>
      <c r="AW270" s="12" t="s">
        <v>27</v>
      </c>
      <c r="AX270" s="12" t="s">
        <v>67</v>
      </c>
      <c r="AY270" s="145" t="s">
        <v>103</v>
      </c>
    </row>
    <row r="271" spans="2:65" s="12" customFormat="1" x14ac:dyDescent="0.2">
      <c r="B271" s="143"/>
      <c r="D271" s="144" t="s">
        <v>113</v>
      </c>
      <c r="E271" s="145" t="s">
        <v>1</v>
      </c>
      <c r="F271" s="146" t="s">
        <v>138</v>
      </c>
      <c r="H271" s="145" t="s">
        <v>1</v>
      </c>
      <c r="L271" s="143"/>
      <c r="M271" s="147"/>
      <c r="T271" s="148"/>
      <c r="AT271" s="145" t="s">
        <v>113</v>
      </c>
      <c r="AU271" s="145" t="s">
        <v>74</v>
      </c>
      <c r="AV271" s="12" t="s">
        <v>72</v>
      </c>
      <c r="AW271" s="12" t="s">
        <v>27</v>
      </c>
      <c r="AX271" s="12" t="s">
        <v>67</v>
      </c>
      <c r="AY271" s="145" t="s">
        <v>103</v>
      </c>
    </row>
    <row r="272" spans="2:65" s="12" customFormat="1" x14ac:dyDescent="0.2">
      <c r="B272" s="143"/>
      <c r="D272" s="144" t="s">
        <v>113</v>
      </c>
      <c r="E272" s="145" t="s">
        <v>1</v>
      </c>
      <c r="F272" s="146" t="s">
        <v>234</v>
      </c>
      <c r="H272" s="145" t="s">
        <v>1</v>
      </c>
      <c r="L272" s="143"/>
      <c r="M272" s="147"/>
      <c r="T272" s="148"/>
      <c r="AT272" s="145" t="s">
        <v>113</v>
      </c>
      <c r="AU272" s="145" t="s">
        <v>74</v>
      </c>
      <c r="AV272" s="12" t="s">
        <v>72</v>
      </c>
      <c r="AW272" s="12" t="s">
        <v>27</v>
      </c>
      <c r="AX272" s="12" t="s">
        <v>67</v>
      </c>
      <c r="AY272" s="145" t="s">
        <v>103</v>
      </c>
    </row>
    <row r="273" spans="2:65" s="12" customFormat="1" x14ac:dyDescent="0.2">
      <c r="B273" s="143"/>
      <c r="D273" s="144" t="s">
        <v>113</v>
      </c>
      <c r="E273" s="145" t="s">
        <v>1</v>
      </c>
      <c r="F273" s="146" t="s">
        <v>140</v>
      </c>
      <c r="H273" s="145" t="s">
        <v>1</v>
      </c>
      <c r="L273" s="143"/>
      <c r="M273" s="147"/>
      <c r="T273" s="148"/>
      <c r="AT273" s="145" t="s">
        <v>113</v>
      </c>
      <c r="AU273" s="145" t="s">
        <v>74</v>
      </c>
      <c r="AV273" s="12" t="s">
        <v>72</v>
      </c>
      <c r="AW273" s="12" t="s">
        <v>27</v>
      </c>
      <c r="AX273" s="12" t="s">
        <v>67</v>
      </c>
      <c r="AY273" s="145" t="s">
        <v>103</v>
      </c>
    </row>
    <row r="274" spans="2:65" s="12" customFormat="1" x14ac:dyDescent="0.2">
      <c r="B274" s="143"/>
      <c r="D274" s="144" t="s">
        <v>113</v>
      </c>
      <c r="E274" s="145" t="s">
        <v>1</v>
      </c>
      <c r="F274" s="146" t="s">
        <v>141</v>
      </c>
      <c r="H274" s="145" t="s">
        <v>1</v>
      </c>
      <c r="L274" s="143"/>
      <c r="M274" s="147"/>
      <c r="T274" s="148"/>
      <c r="AT274" s="145" t="s">
        <v>113</v>
      </c>
      <c r="AU274" s="145" t="s">
        <v>74</v>
      </c>
      <c r="AV274" s="12" t="s">
        <v>72</v>
      </c>
      <c r="AW274" s="12" t="s">
        <v>27</v>
      </c>
      <c r="AX274" s="12" t="s">
        <v>67</v>
      </c>
      <c r="AY274" s="145" t="s">
        <v>103</v>
      </c>
    </row>
    <row r="275" spans="2:65" s="12" customFormat="1" x14ac:dyDescent="0.2">
      <c r="B275" s="143"/>
      <c r="D275" s="144" t="s">
        <v>113</v>
      </c>
      <c r="E275" s="145" t="s">
        <v>1</v>
      </c>
      <c r="F275" s="146" t="s">
        <v>142</v>
      </c>
      <c r="H275" s="145" t="s">
        <v>1</v>
      </c>
      <c r="L275" s="143"/>
      <c r="M275" s="147"/>
      <c r="T275" s="148"/>
      <c r="AT275" s="145" t="s">
        <v>113</v>
      </c>
      <c r="AU275" s="145" t="s">
        <v>74</v>
      </c>
      <c r="AV275" s="12" t="s">
        <v>72</v>
      </c>
      <c r="AW275" s="12" t="s">
        <v>27</v>
      </c>
      <c r="AX275" s="12" t="s">
        <v>67</v>
      </c>
      <c r="AY275" s="145" t="s">
        <v>103</v>
      </c>
    </row>
    <row r="276" spans="2:65" s="13" customFormat="1" x14ac:dyDescent="0.2">
      <c r="B276" s="149"/>
      <c r="D276" s="144" t="s">
        <v>113</v>
      </c>
      <c r="E276" s="150" t="s">
        <v>1</v>
      </c>
      <c r="F276" s="151" t="s">
        <v>129</v>
      </c>
      <c r="H276" s="152">
        <v>3</v>
      </c>
      <c r="L276" s="149"/>
      <c r="M276" s="153"/>
      <c r="T276" s="154"/>
      <c r="AT276" s="150" t="s">
        <v>113</v>
      </c>
      <c r="AU276" s="150" t="s">
        <v>74</v>
      </c>
      <c r="AV276" s="13" t="s">
        <v>74</v>
      </c>
      <c r="AW276" s="13" t="s">
        <v>27</v>
      </c>
      <c r="AX276" s="13" t="s">
        <v>72</v>
      </c>
      <c r="AY276" s="150" t="s">
        <v>103</v>
      </c>
    </row>
    <row r="277" spans="2:65" s="1" customFormat="1" ht="16.5" customHeight="1" x14ac:dyDescent="0.2">
      <c r="B277" s="27"/>
      <c r="C277" s="155" t="s">
        <v>111</v>
      </c>
      <c r="D277" s="155" t="s">
        <v>193</v>
      </c>
      <c r="E277" s="156" t="s">
        <v>253</v>
      </c>
      <c r="F277" s="157" t="s">
        <v>254</v>
      </c>
      <c r="G277" s="158" t="s">
        <v>109</v>
      </c>
      <c r="H277" s="159">
        <v>3</v>
      </c>
      <c r="I277" s="169">
        <v>0</v>
      </c>
      <c r="J277" s="160">
        <f>ROUND(I277*H277,2)</f>
        <v>0</v>
      </c>
      <c r="K277" s="157" t="s">
        <v>1</v>
      </c>
      <c r="L277" s="27"/>
      <c r="M277" s="161" t="s">
        <v>1</v>
      </c>
      <c r="N277" s="162" t="s">
        <v>35</v>
      </c>
      <c r="O277" s="139">
        <v>1.048</v>
      </c>
      <c r="P277" s="139">
        <f>O277*H277</f>
        <v>3.1440000000000001</v>
      </c>
      <c r="Q277" s="139">
        <v>0</v>
      </c>
      <c r="R277" s="139">
        <f>Q277*H277</f>
        <v>0</v>
      </c>
      <c r="S277" s="139">
        <v>0</v>
      </c>
      <c r="T277" s="140">
        <f>S277*H277</f>
        <v>0</v>
      </c>
      <c r="AR277" s="141" t="s">
        <v>111</v>
      </c>
      <c r="AT277" s="141" t="s">
        <v>193</v>
      </c>
      <c r="AU277" s="141" t="s">
        <v>74</v>
      </c>
      <c r="AY277" s="15" t="s">
        <v>103</v>
      </c>
      <c r="BE277" s="142">
        <f>IF(N277="základní",J277,0)</f>
        <v>0</v>
      </c>
      <c r="BF277" s="142">
        <f>IF(N277="snížená",J277,0)</f>
        <v>0</v>
      </c>
      <c r="BG277" s="142">
        <f>IF(N277="zákl. přenesená",J277,0)</f>
        <v>0</v>
      </c>
      <c r="BH277" s="142">
        <f>IF(N277="sníž. přenesená",J277,0)</f>
        <v>0</v>
      </c>
      <c r="BI277" s="142">
        <f>IF(N277="nulová",J277,0)</f>
        <v>0</v>
      </c>
      <c r="BJ277" s="15" t="s">
        <v>72</v>
      </c>
      <c r="BK277" s="142">
        <f>ROUND(I277*H277,2)</f>
        <v>0</v>
      </c>
      <c r="BL277" s="15" t="s">
        <v>111</v>
      </c>
      <c r="BM277" s="141" t="s">
        <v>255</v>
      </c>
    </row>
    <row r="278" spans="2:65" s="12" customFormat="1" x14ac:dyDescent="0.2">
      <c r="B278" s="143"/>
      <c r="D278" s="144"/>
      <c r="E278" s="145"/>
      <c r="F278" s="146" t="s">
        <v>393</v>
      </c>
      <c r="H278" s="145"/>
      <c r="L278" s="143"/>
      <c r="M278" s="147"/>
      <c r="T278" s="148"/>
      <c r="AT278" s="145"/>
      <c r="AU278" s="145"/>
      <c r="AY278" s="145"/>
    </row>
    <row r="279" spans="2:65" s="12" customFormat="1" x14ac:dyDescent="0.2">
      <c r="B279" s="143"/>
      <c r="D279" s="144" t="s">
        <v>113</v>
      </c>
      <c r="E279" s="145" t="s">
        <v>1</v>
      </c>
      <c r="F279" s="146" t="s">
        <v>377</v>
      </c>
      <c r="H279" s="145" t="s">
        <v>1</v>
      </c>
      <c r="L279" s="143"/>
      <c r="M279" s="147"/>
      <c r="T279" s="148"/>
      <c r="AT279" s="145" t="s">
        <v>113</v>
      </c>
      <c r="AU279" s="145" t="s">
        <v>74</v>
      </c>
      <c r="AV279" s="12" t="s">
        <v>72</v>
      </c>
      <c r="AW279" s="12" t="s">
        <v>27</v>
      </c>
      <c r="AX279" s="12" t="s">
        <v>67</v>
      </c>
      <c r="AY279" s="145" t="s">
        <v>103</v>
      </c>
    </row>
    <row r="280" spans="2:65" s="12" customFormat="1" ht="20" x14ac:dyDescent="0.2">
      <c r="B280" s="143"/>
      <c r="D280" s="144" t="s">
        <v>113</v>
      </c>
      <c r="E280" s="145" t="s">
        <v>1</v>
      </c>
      <c r="F280" s="146" t="s">
        <v>442</v>
      </c>
      <c r="H280" s="145" t="s">
        <v>1</v>
      </c>
      <c r="L280" s="143"/>
      <c r="M280" s="147"/>
      <c r="T280" s="148"/>
      <c r="AT280" s="145" t="s">
        <v>113</v>
      </c>
      <c r="AU280" s="145" t="s">
        <v>74</v>
      </c>
      <c r="AV280" s="12" t="s">
        <v>72</v>
      </c>
      <c r="AW280" s="12" t="s">
        <v>27</v>
      </c>
      <c r="AX280" s="12" t="s">
        <v>67</v>
      </c>
      <c r="AY280" s="145" t="s">
        <v>103</v>
      </c>
    </row>
    <row r="281" spans="2:65" s="12" customFormat="1" x14ac:dyDescent="0.2">
      <c r="B281" s="143"/>
      <c r="D281" s="144" t="s">
        <v>113</v>
      </c>
      <c r="E281" s="145" t="s">
        <v>1</v>
      </c>
      <c r="F281" s="146" t="s">
        <v>138</v>
      </c>
      <c r="H281" s="145" t="s">
        <v>1</v>
      </c>
      <c r="L281" s="143"/>
      <c r="M281" s="147"/>
      <c r="T281" s="148"/>
      <c r="AT281" s="145" t="s">
        <v>113</v>
      </c>
      <c r="AU281" s="145" t="s">
        <v>74</v>
      </c>
      <c r="AV281" s="12" t="s">
        <v>72</v>
      </c>
      <c r="AW281" s="12" t="s">
        <v>27</v>
      </c>
      <c r="AX281" s="12" t="s">
        <v>67</v>
      </c>
      <c r="AY281" s="145" t="s">
        <v>103</v>
      </c>
    </row>
    <row r="282" spans="2:65" s="12" customFormat="1" x14ac:dyDescent="0.2">
      <c r="B282" s="143"/>
      <c r="D282" s="144" t="s">
        <v>113</v>
      </c>
      <c r="E282" s="145" t="s">
        <v>1</v>
      </c>
      <c r="F282" s="146" t="s">
        <v>256</v>
      </c>
      <c r="H282" s="145" t="s">
        <v>1</v>
      </c>
      <c r="L282" s="143"/>
      <c r="M282" s="147"/>
      <c r="T282" s="148"/>
      <c r="AT282" s="145" t="s">
        <v>113</v>
      </c>
      <c r="AU282" s="145" t="s">
        <v>74</v>
      </c>
      <c r="AV282" s="12" t="s">
        <v>72</v>
      </c>
      <c r="AW282" s="12" t="s">
        <v>27</v>
      </c>
      <c r="AX282" s="12" t="s">
        <v>67</v>
      </c>
      <c r="AY282" s="145" t="s">
        <v>103</v>
      </c>
    </row>
    <row r="283" spans="2:65" s="12" customFormat="1" x14ac:dyDescent="0.2">
      <c r="B283" s="143"/>
      <c r="D283" s="144" t="s">
        <v>113</v>
      </c>
      <c r="E283" s="145" t="s">
        <v>1</v>
      </c>
      <c r="F283" s="146" t="s">
        <v>140</v>
      </c>
      <c r="H283" s="145" t="s">
        <v>1</v>
      </c>
      <c r="L283" s="143"/>
      <c r="M283" s="147"/>
      <c r="T283" s="148"/>
      <c r="AT283" s="145" t="s">
        <v>113</v>
      </c>
      <c r="AU283" s="145" t="s">
        <v>74</v>
      </c>
      <c r="AV283" s="12" t="s">
        <v>72</v>
      </c>
      <c r="AW283" s="12" t="s">
        <v>27</v>
      </c>
      <c r="AX283" s="12" t="s">
        <v>67</v>
      </c>
      <c r="AY283" s="145" t="s">
        <v>103</v>
      </c>
    </row>
    <row r="284" spans="2:65" s="12" customFormat="1" x14ac:dyDescent="0.2">
      <c r="B284" s="143"/>
      <c r="D284" s="144" t="s">
        <v>113</v>
      </c>
      <c r="E284" s="145" t="s">
        <v>1</v>
      </c>
      <c r="F284" s="146" t="s">
        <v>141</v>
      </c>
      <c r="H284" s="145" t="s">
        <v>1</v>
      </c>
      <c r="L284" s="143"/>
      <c r="M284" s="147"/>
      <c r="T284" s="148"/>
      <c r="AT284" s="145" t="s">
        <v>113</v>
      </c>
      <c r="AU284" s="145" t="s">
        <v>74</v>
      </c>
      <c r="AV284" s="12" t="s">
        <v>72</v>
      </c>
      <c r="AW284" s="12" t="s">
        <v>27</v>
      </c>
      <c r="AX284" s="12" t="s">
        <v>67</v>
      </c>
      <c r="AY284" s="145" t="s">
        <v>103</v>
      </c>
    </row>
    <row r="285" spans="2:65" s="12" customFormat="1" x14ac:dyDescent="0.2">
      <c r="B285" s="143"/>
      <c r="D285" s="144" t="s">
        <v>113</v>
      </c>
      <c r="E285" s="145" t="s">
        <v>1</v>
      </c>
      <c r="F285" s="146" t="s">
        <v>142</v>
      </c>
      <c r="H285" s="145" t="s">
        <v>1</v>
      </c>
      <c r="L285" s="143"/>
      <c r="M285" s="147"/>
      <c r="T285" s="148"/>
      <c r="AT285" s="145" t="s">
        <v>113</v>
      </c>
      <c r="AU285" s="145" t="s">
        <v>74</v>
      </c>
      <c r="AV285" s="12" t="s">
        <v>72</v>
      </c>
      <c r="AW285" s="12" t="s">
        <v>27</v>
      </c>
      <c r="AX285" s="12" t="s">
        <v>67</v>
      </c>
      <c r="AY285" s="145" t="s">
        <v>103</v>
      </c>
    </row>
    <row r="286" spans="2:65" s="13" customFormat="1" x14ac:dyDescent="0.2">
      <c r="B286" s="149"/>
      <c r="D286" s="144" t="s">
        <v>113</v>
      </c>
      <c r="E286" s="150" t="s">
        <v>1</v>
      </c>
      <c r="F286" s="151" t="s">
        <v>129</v>
      </c>
      <c r="H286" s="152">
        <v>3</v>
      </c>
      <c r="L286" s="149"/>
      <c r="M286" s="153"/>
      <c r="T286" s="154"/>
      <c r="AT286" s="150" t="s">
        <v>113</v>
      </c>
      <c r="AU286" s="150" t="s">
        <v>74</v>
      </c>
      <c r="AV286" s="13" t="s">
        <v>74</v>
      </c>
      <c r="AW286" s="13" t="s">
        <v>27</v>
      </c>
      <c r="AX286" s="13" t="s">
        <v>72</v>
      </c>
      <c r="AY286" s="150" t="s">
        <v>103</v>
      </c>
    </row>
    <row r="287" spans="2:65" s="1" customFormat="1" ht="16.5" customHeight="1" x14ac:dyDescent="0.2">
      <c r="B287" s="27"/>
      <c r="C287" s="155" t="s">
        <v>257</v>
      </c>
      <c r="D287" s="155" t="s">
        <v>193</v>
      </c>
      <c r="E287" s="156" t="s">
        <v>258</v>
      </c>
      <c r="F287" s="157" t="s">
        <v>131</v>
      </c>
      <c r="G287" s="158" t="s">
        <v>109</v>
      </c>
      <c r="H287" s="159">
        <v>3</v>
      </c>
      <c r="I287" s="169">
        <v>0</v>
      </c>
      <c r="J287" s="160">
        <f>ROUND(I287*H287,2)</f>
        <v>0</v>
      </c>
      <c r="K287" s="157" t="s">
        <v>1</v>
      </c>
      <c r="L287" s="27"/>
      <c r="M287" s="161" t="s">
        <v>1</v>
      </c>
      <c r="N287" s="162" t="s">
        <v>35</v>
      </c>
      <c r="O287" s="139">
        <v>1.048</v>
      </c>
      <c r="P287" s="139">
        <f>O287*H287</f>
        <v>3.1440000000000001</v>
      </c>
      <c r="Q287" s="139">
        <v>0</v>
      </c>
      <c r="R287" s="139">
        <f>Q287*H287</f>
        <v>0</v>
      </c>
      <c r="S287" s="139">
        <v>0</v>
      </c>
      <c r="T287" s="140">
        <f>S287*H287</f>
        <v>0</v>
      </c>
      <c r="AR287" s="141" t="s">
        <v>111</v>
      </c>
      <c r="AT287" s="141" t="s">
        <v>193</v>
      </c>
      <c r="AU287" s="141" t="s">
        <v>74</v>
      </c>
      <c r="AY287" s="15" t="s">
        <v>103</v>
      </c>
      <c r="BE287" s="142">
        <f>IF(N287="základní",J287,0)</f>
        <v>0</v>
      </c>
      <c r="BF287" s="142">
        <f>IF(N287="snížená",J287,0)</f>
        <v>0</v>
      </c>
      <c r="BG287" s="142">
        <f>IF(N287="zákl. přenesená",J287,0)</f>
        <v>0</v>
      </c>
      <c r="BH287" s="142">
        <f>IF(N287="sníž. přenesená",J287,0)</f>
        <v>0</v>
      </c>
      <c r="BI287" s="142">
        <f>IF(N287="nulová",J287,0)</f>
        <v>0</v>
      </c>
      <c r="BJ287" s="15" t="s">
        <v>72</v>
      </c>
      <c r="BK287" s="142">
        <f>ROUND(I287*H287,2)</f>
        <v>0</v>
      </c>
      <c r="BL287" s="15" t="s">
        <v>111</v>
      </c>
      <c r="BM287" s="141" t="s">
        <v>259</v>
      </c>
    </row>
    <row r="288" spans="2:65" s="12" customFormat="1" x14ac:dyDescent="0.2">
      <c r="B288" s="143"/>
      <c r="D288" s="144" t="s">
        <v>113</v>
      </c>
      <c r="E288" s="145" t="s">
        <v>1</v>
      </c>
      <c r="F288" s="146" t="s">
        <v>394</v>
      </c>
      <c r="H288" s="145" t="s">
        <v>1</v>
      </c>
      <c r="L288" s="143"/>
      <c r="M288" s="147"/>
      <c r="T288" s="148"/>
      <c r="AT288" s="145" t="s">
        <v>113</v>
      </c>
      <c r="AU288" s="145" t="s">
        <v>74</v>
      </c>
      <c r="AV288" s="12" t="s">
        <v>72</v>
      </c>
      <c r="AW288" s="12" t="s">
        <v>27</v>
      </c>
      <c r="AX288" s="12" t="s">
        <v>67</v>
      </c>
      <c r="AY288" s="145" t="s">
        <v>103</v>
      </c>
    </row>
    <row r="289" spans="2:65" s="12" customFormat="1" ht="20" x14ac:dyDescent="0.2">
      <c r="B289" s="143"/>
      <c r="D289" s="144" t="s">
        <v>113</v>
      </c>
      <c r="E289" s="145" t="s">
        <v>1</v>
      </c>
      <c r="F289" s="146" t="s">
        <v>443</v>
      </c>
      <c r="H289" s="145" t="s">
        <v>1</v>
      </c>
      <c r="L289" s="143"/>
      <c r="M289" s="147"/>
      <c r="T289" s="148"/>
      <c r="AT289" s="145" t="s">
        <v>113</v>
      </c>
      <c r="AU289" s="145" t="s">
        <v>74</v>
      </c>
      <c r="AV289" s="12" t="s">
        <v>72</v>
      </c>
      <c r="AW289" s="12" t="s">
        <v>27</v>
      </c>
      <c r="AX289" s="12" t="s">
        <v>67</v>
      </c>
      <c r="AY289" s="145" t="s">
        <v>103</v>
      </c>
    </row>
    <row r="290" spans="2:65" s="12" customFormat="1" ht="20" x14ac:dyDescent="0.2">
      <c r="B290" s="143"/>
      <c r="D290" s="144" t="s">
        <v>113</v>
      </c>
      <c r="E290" s="145" t="s">
        <v>1</v>
      </c>
      <c r="F290" s="146" t="s">
        <v>135</v>
      </c>
      <c r="H290" s="145" t="s">
        <v>1</v>
      </c>
      <c r="L290" s="143"/>
      <c r="M290" s="147"/>
      <c r="T290" s="148"/>
      <c r="AT290" s="145" t="s">
        <v>113</v>
      </c>
      <c r="AU290" s="145" t="s">
        <v>74</v>
      </c>
      <c r="AV290" s="12" t="s">
        <v>72</v>
      </c>
      <c r="AW290" s="12" t="s">
        <v>27</v>
      </c>
      <c r="AX290" s="12" t="s">
        <v>67</v>
      </c>
      <c r="AY290" s="145" t="s">
        <v>103</v>
      </c>
    </row>
    <row r="291" spans="2:65" s="12" customFormat="1" x14ac:dyDescent="0.2">
      <c r="B291" s="143"/>
      <c r="D291" s="144" t="s">
        <v>113</v>
      </c>
      <c r="E291" s="145" t="s">
        <v>1</v>
      </c>
      <c r="F291" s="146" t="s">
        <v>136</v>
      </c>
      <c r="H291" s="145" t="s">
        <v>1</v>
      </c>
      <c r="L291" s="143"/>
      <c r="M291" s="147"/>
      <c r="T291" s="148"/>
      <c r="AT291" s="145" t="s">
        <v>113</v>
      </c>
      <c r="AU291" s="145" t="s">
        <v>74</v>
      </c>
      <c r="AV291" s="12" t="s">
        <v>72</v>
      </c>
      <c r="AW291" s="12" t="s">
        <v>27</v>
      </c>
      <c r="AX291" s="12" t="s">
        <v>67</v>
      </c>
      <c r="AY291" s="145" t="s">
        <v>103</v>
      </c>
    </row>
    <row r="292" spans="2:65" s="12" customFormat="1" x14ac:dyDescent="0.2">
      <c r="B292" s="143"/>
      <c r="D292" s="144" t="s">
        <v>113</v>
      </c>
      <c r="E292" s="145" t="s">
        <v>1</v>
      </c>
      <c r="F292" s="146" t="s">
        <v>137</v>
      </c>
      <c r="H292" s="145" t="s">
        <v>1</v>
      </c>
      <c r="L292" s="143"/>
      <c r="M292" s="147"/>
      <c r="T292" s="148"/>
      <c r="AT292" s="145" t="s">
        <v>113</v>
      </c>
      <c r="AU292" s="145" t="s">
        <v>74</v>
      </c>
      <c r="AV292" s="12" t="s">
        <v>72</v>
      </c>
      <c r="AW292" s="12" t="s">
        <v>27</v>
      </c>
      <c r="AX292" s="12" t="s">
        <v>67</v>
      </c>
      <c r="AY292" s="145" t="s">
        <v>103</v>
      </c>
    </row>
    <row r="293" spans="2:65" s="12" customFormat="1" x14ac:dyDescent="0.2">
      <c r="B293" s="143"/>
      <c r="D293" s="144" t="s">
        <v>113</v>
      </c>
      <c r="E293" s="145" t="s">
        <v>1</v>
      </c>
      <c r="F293" s="146" t="s">
        <v>138</v>
      </c>
      <c r="H293" s="145" t="s">
        <v>1</v>
      </c>
      <c r="L293" s="143"/>
      <c r="M293" s="147"/>
      <c r="T293" s="148"/>
      <c r="AT293" s="145" t="s">
        <v>113</v>
      </c>
      <c r="AU293" s="145" t="s">
        <v>74</v>
      </c>
      <c r="AV293" s="12" t="s">
        <v>72</v>
      </c>
      <c r="AW293" s="12" t="s">
        <v>27</v>
      </c>
      <c r="AX293" s="12" t="s">
        <v>67</v>
      </c>
      <c r="AY293" s="145" t="s">
        <v>103</v>
      </c>
    </row>
    <row r="294" spans="2:65" s="12" customFormat="1" x14ac:dyDescent="0.2">
      <c r="B294" s="143"/>
      <c r="D294" s="144" t="s">
        <v>113</v>
      </c>
      <c r="E294" s="145" t="s">
        <v>1</v>
      </c>
      <c r="F294" s="146" t="s">
        <v>139</v>
      </c>
      <c r="H294" s="145" t="s">
        <v>1</v>
      </c>
      <c r="L294" s="143"/>
      <c r="M294" s="147"/>
      <c r="T294" s="148"/>
      <c r="AT294" s="145" t="s">
        <v>113</v>
      </c>
      <c r="AU294" s="145" t="s">
        <v>74</v>
      </c>
      <c r="AV294" s="12" t="s">
        <v>72</v>
      </c>
      <c r="AW294" s="12" t="s">
        <v>27</v>
      </c>
      <c r="AX294" s="12" t="s">
        <v>67</v>
      </c>
      <c r="AY294" s="145" t="s">
        <v>103</v>
      </c>
    </row>
    <row r="295" spans="2:65" s="12" customFormat="1" x14ac:dyDescent="0.2">
      <c r="B295" s="143"/>
      <c r="D295" s="144" t="s">
        <v>113</v>
      </c>
      <c r="E295" s="145" t="s">
        <v>1</v>
      </c>
      <c r="F295" s="146" t="s">
        <v>140</v>
      </c>
      <c r="H295" s="145" t="s">
        <v>1</v>
      </c>
      <c r="L295" s="143"/>
      <c r="M295" s="147"/>
      <c r="T295" s="148"/>
      <c r="AT295" s="145" t="s">
        <v>113</v>
      </c>
      <c r="AU295" s="145" t="s">
        <v>74</v>
      </c>
      <c r="AV295" s="12" t="s">
        <v>72</v>
      </c>
      <c r="AW295" s="12" t="s">
        <v>27</v>
      </c>
      <c r="AX295" s="12" t="s">
        <v>67</v>
      </c>
      <c r="AY295" s="145" t="s">
        <v>103</v>
      </c>
    </row>
    <row r="296" spans="2:65" s="12" customFormat="1" x14ac:dyDescent="0.2">
      <c r="B296" s="143"/>
      <c r="D296" s="144" t="s">
        <v>113</v>
      </c>
      <c r="E296" s="145" t="s">
        <v>1</v>
      </c>
      <c r="F296" s="146" t="s">
        <v>141</v>
      </c>
      <c r="H296" s="145" t="s">
        <v>1</v>
      </c>
      <c r="L296" s="143"/>
      <c r="M296" s="147"/>
      <c r="T296" s="148"/>
      <c r="AT296" s="145" t="s">
        <v>113</v>
      </c>
      <c r="AU296" s="145" t="s">
        <v>74</v>
      </c>
      <c r="AV296" s="12" t="s">
        <v>72</v>
      </c>
      <c r="AW296" s="12" t="s">
        <v>27</v>
      </c>
      <c r="AX296" s="12" t="s">
        <v>67</v>
      </c>
      <c r="AY296" s="145" t="s">
        <v>103</v>
      </c>
    </row>
    <row r="297" spans="2:65" s="12" customFormat="1" x14ac:dyDescent="0.2">
      <c r="B297" s="143"/>
      <c r="D297" s="144" t="s">
        <v>113</v>
      </c>
      <c r="E297" s="145" t="s">
        <v>1</v>
      </c>
      <c r="F297" s="146" t="s">
        <v>142</v>
      </c>
      <c r="H297" s="145" t="s">
        <v>1</v>
      </c>
      <c r="L297" s="143"/>
      <c r="M297" s="147"/>
      <c r="T297" s="148"/>
      <c r="AT297" s="145" t="s">
        <v>113</v>
      </c>
      <c r="AU297" s="145" t="s">
        <v>74</v>
      </c>
      <c r="AV297" s="12" t="s">
        <v>72</v>
      </c>
      <c r="AW297" s="12" t="s">
        <v>27</v>
      </c>
      <c r="AX297" s="12" t="s">
        <v>67</v>
      </c>
      <c r="AY297" s="145" t="s">
        <v>103</v>
      </c>
    </row>
    <row r="298" spans="2:65" s="13" customFormat="1" x14ac:dyDescent="0.2">
      <c r="B298" s="149"/>
      <c r="D298" s="144" t="s">
        <v>113</v>
      </c>
      <c r="E298" s="150" t="s">
        <v>1</v>
      </c>
      <c r="F298" s="151" t="s">
        <v>129</v>
      </c>
      <c r="H298" s="152">
        <v>3</v>
      </c>
      <c r="L298" s="149"/>
      <c r="M298" s="153"/>
      <c r="T298" s="154"/>
      <c r="AT298" s="150" t="s">
        <v>113</v>
      </c>
      <c r="AU298" s="150" t="s">
        <v>74</v>
      </c>
      <c r="AV298" s="13" t="s">
        <v>74</v>
      </c>
      <c r="AW298" s="13" t="s">
        <v>27</v>
      </c>
      <c r="AX298" s="13" t="s">
        <v>72</v>
      </c>
      <c r="AY298" s="150" t="s">
        <v>103</v>
      </c>
    </row>
    <row r="299" spans="2:65" s="11" customFormat="1" ht="25.9" customHeight="1" x14ac:dyDescent="0.35">
      <c r="B299" s="119"/>
      <c r="D299" s="120" t="s">
        <v>66</v>
      </c>
      <c r="E299" s="121" t="s">
        <v>260</v>
      </c>
      <c r="F299" s="121" t="s">
        <v>261</v>
      </c>
      <c r="J299" s="122">
        <f>BK299</f>
        <v>0</v>
      </c>
      <c r="L299" s="119"/>
      <c r="M299" s="123"/>
      <c r="P299" s="124">
        <f>SUM(P300:P305)</f>
        <v>64</v>
      </c>
      <c r="R299" s="124">
        <f>SUM(R300:R305)</f>
        <v>0</v>
      </c>
      <c r="T299" s="125">
        <f>SUM(T300:T305)</f>
        <v>0</v>
      </c>
      <c r="AR299" s="120" t="s">
        <v>143</v>
      </c>
      <c r="AT299" s="126" t="s">
        <v>66</v>
      </c>
      <c r="AU299" s="126" t="s">
        <v>67</v>
      </c>
      <c r="AY299" s="120" t="s">
        <v>103</v>
      </c>
      <c r="BK299" s="127">
        <f>SUM(BK300:BK305)</f>
        <v>0</v>
      </c>
    </row>
    <row r="300" spans="2:65" s="1" customFormat="1" ht="16.5" customHeight="1" x14ac:dyDescent="0.2">
      <c r="B300" s="27"/>
      <c r="C300" s="155" t="s">
        <v>262</v>
      </c>
      <c r="D300" s="155" t="s">
        <v>193</v>
      </c>
      <c r="E300" s="156" t="s">
        <v>263</v>
      </c>
      <c r="F300" s="157" t="s">
        <v>264</v>
      </c>
      <c r="G300" s="158" t="s">
        <v>265</v>
      </c>
      <c r="H300" s="159">
        <v>32</v>
      </c>
      <c r="I300" s="169">
        <v>0</v>
      </c>
      <c r="J300" s="160">
        <f>ROUND(I300*H300,2)</f>
        <v>0</v>
      </c>
      <c r="K300" s="157" t="s">
        <v>197</v>
      </c>
      <c r="L300" s="27"/>
      <c r="M300" s="161" t="s">
        <v>1</v>
      </c>
      <c r="N300" s="162" t="s">
        <v>35</v>
      </c>
      <c r="O300" s="139">
        <v>1</v>
      </c>
      <c r="P300" s="139">
        <f>O300*H300</f>
        <v>32</v>
      </c>
      <c r="Q300" s="139">
        <v>0</v>
      </c>
      <c r="R300" s="139">
        <f>Q300*H300</f>
        <v>0</v>
      </c>
      <c r="S300" s="139">
        <v>0</v>
      </c>
      <c r="T300" s="140">
        <f>S300*H300</f>
        <v>0</v>
      </c>
      <c r="AR300" s="141" t="s">
        <v>266</v>
      </c>
      <c r="AT300" s="141" t="s">
        <v>193</v>
      </c>
      <c r="AU300" s="141" t="s">
        <v>72</v>
      </c>
      <c r="AY300" s="15" t="s">
        <v>103</v>
      </c>
      <c r="BE300" s="142">
        <f>IF(N300="základní",J300,0)</f>
        <v>0</v>
      </c>
      <c r="BF300" s="142">
        <f>IF(N300="snížená",J300,0)</f>
        <v>0</v>
      </c>
      <c r="BG300" s="142">
        <f>IF(N300="zákl. přenesená",J300,0)</f>
        <v>0</v>
      </c>
      <c r="BH300" s="142">
        <f>IF(N300="sníž. přenesená",J300,0)</f>
        <v>0</v>
      </c>
      <c r="BI300" s="142">
        <f>IF(N300="nulová",J300,0)</f>
        <v>0</v>
      </c>
      <c r="BJ300" s="15" t="s">
        <v>72</v>
      </c>
      <c r="BK300" s="142">
        <f>ROUND(I300*H300,2)</f>
        <v>0</v>
      </c>
      <c r="BL300" s="15" t="s">
        <v>266</v>
      </c>
      <c r="BM300" s="141" t="s">
        <v>267</v>
      </c>
    </row>
    <row r="301" spans="2:65" s="12" customFormat="1" x14ac:dyDescent="0.2">
      <c r="B301" s="143"/>
      <c r="D301" s="144" t="s">
        <v>113</v>
      </c>
      <c r="E301" s="145" t="s">
        <v>1</v>
      </c>
      <c r="F301" s="146" t="s">
        <v>268</v>
      </c>
      <c r="H301" s="145" t="s">
        <v>1</v>
      </c>
      <c r="L301" s="143"/>
      <c r="M301" s="147"/>
      <c r="T301" s="148"/>
      <c r="AT301" s="145" t="s">
        <v>113</v>
      </c>
      <c r="AU301" s="145" t="s">
        <v>72</v>
      </c>
      <c r="AV301" s="12" t="s">
        <v>72</v>
      </c>
      <c r="AW301" s="12" t="s">
        <v>27</v>
      </c>
      <c r="AX301" s="12" t="s">
        <v>67</v>
      </c>
      <c r="AY301" s="145" t="s">
        <v>103</v>
      </c>
    </row>
    <row r="302" spans="2:65" s="13" customFormat="1" x14ac:dyDescent="0.2">
      <c r="B302" s="149"/>
      <c r="D302" s="144" t="s">
        <v>113</v>
      </c>
      <c r="E302" s="150" t="s">
        <v>1</v>
      </c>
      <c r="F302" s="151" t="s">
        <v>110</v>
      </c>
      <c r="H302" s="152">
        <v>32</v>
      </c>
      <c r="L302" s="149"/>
      <c r="M302" s="153"/>
      <c r="T302" s="154"/>
      <c r="AT302" s="150" t="s">
        <v>113</v>
      </c>
      <c r="AU302" s="150" t="s">
        <v>72</v>
      </c>
      <c r="AV302" s="13" t="s">
        <v>74</v>
      </c>
      <c r="AW302" s="13" t="s">
        <v>27</v>
      </c>
      <c r="AX302" s="13" t="s">
        <v>72</v>
      </c>
      <c r="AY302" s="150" t="s">
        <v>103</v>
      </c>
    </row>
    <row r="303" spans="2:65" s="1" customFormat="1" ht="16.5" customHeight="1" x14ac:dyDescent="0.2">
      <c r="B303" s="27"/>
      <c r="C303" s="155" t="s">
        <v>269</v>
      </c>
      <c r="D303" s="155" t="s">
        <v>193</v>
      </c>
      <c r="E303" s="156" t="s">
        <v>270</v>
      </c>
      <c r="F303" s="157" t="s">
        <v>271</v>
      </c>
      <c r="G303" s="158" t="s">
        <v>265</v>
      </c>
      <c r="H303" s="159">
        <v>32</v>
      </c>
      <c r="I303" s="169">
        <v>0</v>
      </c>
      <c r="J303" s="160">
        <f>ROUND(I303*H303,2)</f>
        <v>0</v>
      </c>
      <c r="K303" s="157" t="s">
        <v>197</v>
      </c>
      <c r="L303" s="27"/>
      <c r="M303" s="161" t="s">
        <v>1</v>
      </c>
      <c r="N303" s="162" t="s">
        <v>35</v>
      </c>
      <c r="O303" s="139">
        <v>1</v>
      </c>
      <c r="P303" s="139">
        <f>O303*H303</f>
        <v>32</v>
      </c>
      <c r="Q303" s="139">
        <v>0</v>
      </c>
      <c r="R303" s="139">
        <f>Q303*H303</f>
        <v>0</v>
      </c>
      <c r="S303" s="139">
        <v>0</v>
      </c>
      <c r="T303" s="140">
        <f>S303*H303</f>
        <v>0</v>
      </c>
      <c r="AR303" s="141" t="s">
        <v>266</v>
      </c>
      <c r="AT303" s="141" t="s">
        <v>193</v>
      </c>
      <c r="AU303" s="141" t="s">
        <v>72</v>
      </c>
      <c r="AY303" s="15" t="s">
        <v>103</v>
      </c>
      <c r="BE303" s="142">
        <f>IF(N303="základní",J303,0)</f>
        <v>0</v>
      </c>
      <c r="BF303" s="142">
        <f>IF(N303="snížená",J303,0)</f>
        <v>0</v>
      </c>
      <c r="BG303" s="142">
        <f>IF(N303="zákl. přenesená",J303,0)</f>
        <v>0</v>
      </c>
      <c r="BH303" s="142">
        <f>IF(N303="sníž. přenesená",J303,0)</f>
        <v>0</v>
      </c>
      <c r="BI303" s="142">
        <f>IF(N303="nulová",J303,0)</f>
        <v>0</v>
      </c>
      <c r="BJ303" s="15" t="s">
        <v>72</v>
      </c>
      <c r="BK303" s="142">
        <f>ROUND(I303*H303,2)</f>
        <v>0</v>
      </c>
      <c r="BL303" s="15" t="s">
        <v>266</v>
      </c>
      <c r="BM303" s="141" t="s">
        <v>272</v>
      </c>
    </row>
    <row r="304" spans="2:65" s="12" customFormat="1" x14ac:dyDescent="0.2">
      <c r="B304" s="143"/>
      <c r="D304" s="144" t="s">
        <v>113</v>
      </c>
      <c r="E304" s="145" t="s">
        <v>1</v>
      </c>
      <c r="F304" s="146" t="s">
        <v>268</v>
      </c>
      <c r="H304" s="145" t="s">
        <v>1</v>
      </c>
      <c r="L304" s="143"/>
      <c r="M304" s="147"/>
      <c r="T304" s="148"/>
      <c r="AT304" s="145" t="s">
        <v>113</v>
      </c>
      <c r="AU304" s="145" t="s">
        <v>72</v>
      </c>
      <c r="AV304" s="12" t="s">
        <v>72</v>
      </c>
      <c r="AW304" s="12" t="s">
        <v>27</v>
      </c>
      <c r="AX304" s="12" t="s">
        <v>67</v>
      </c>
      <c r="AY304" s="145" t="s">
        <v>103</v>
      </c>
    </row>
    <row r="305" spans="2:51" s="13" customFormat="1" x14ac:dyDescent="0.2">
      <c r="B305" s="149"/>
      <c r="D305" s="144" t="s">
        <v>113</v>
      </c>
      <c r="E305" s="150" t="s">
        <v>1</v>
      </c>
      <c r="F305" s="151" t="s">
        <v>110</v>
      </c>
      <c r="H305" s="152">
        <v>32</v>
      </c>
      <c r="L305" s="149"/>
      <c r="M305" s="163"/>
      <c r="N305" s="164"/>
      <c r="O305" s="164"/>
      <c r="P305" s="164"/>
      <c r="Q305" s="164"/>
      <c r="R305" s="164"/>
      <c r="S305" s="164"/>
      <c r="T305" s="165"/>
      <c r="AT305" s="150" t="s">
        <v>113</v>
      </c>
      <c r="AU305" s="150" t="s">
        <v>72</v>
      </c>
      <c r="AV305" s="13" t="s">
        <v>74</v>
      </c>
      <c r="AW305" s="13" t="s">
        <v>27</v>
      </c>
      <c r="AX305" s="13" t="s">
        <v>72</v>
      </c>
      <c r="AY305" s="150" t="s">
        <v>103</v>
      </c>
    </row>
    <row r="306" spans="2:51" s="1" customFormat="1" ht="7" customHeight="1" x14ac:dyDescent="0.2">
      <c r="B306" s="39"/>
      <c r="C306" s="40"/>
      <c r="D306" s="40"/>
      <c r="E306" s="40"/>
      <c r="F306" s="40"/>
      <c r="G306" s="40"/>
      <c r="H306" s="40"/>
      <c r="I306" s="40"/>
      <c r="J306" s="40"/>
      <c r="K306" s="40"/>
      <c r="L306" s="27"/>
    </row>
  </sheetData>
  <sheetProtection sheet="1" formatColumns="0" formatRows="0" autoFilter="0"/>
  <autoFilter ref="C122:K305"/>
  <mergeCells count="12">
    <mergeCell ref="E115:H115"/>
    <mergeCell ref="L2:V2"/>
    <mergeCell ref="E85:H85"/>
    <mergeCell ref="E87:H87"/>
    <mergeCell ref="E89:H89"/>
    <mergeCell ref="E111:H111"/>
    <mergeCell ref="E113:H113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BM206"/>
  <sheetViews>
    <sheetView showGridLines="0" tabSelected="1" topLeftCell="A115" zoomScaleNormal="100" workbookViewId="0">
      <selection activeCell="F125" sqref="F125"/>
    </sheetView>
  </sheetViews>
  <sheetFormatPr defaultRowHeight="10" x14ac:dyDescent="0.2"/>
  <cols>
    <col min="1" max="1" width="8.33203125" customWidth="1"/>
    <col min="2" max="2" width="1.109375" customWidth="1"/>
    <col min="3" max="3" width="4.109375" customWidth="1"/>
    <col min="4" max="4" width="4.33203125" customWidth="1"/>
    <col min="5" max="5" width="17.109375" customWidth="1"/>
    <col min="6" max="6" width="50.77734375" customWidth="1"/>
    <col min="7" max="7" width="7.44140625" customWidth="1"/>
    <col min="8" max="8" width="14" customWidth="1"/>
    <col min="9" max="9" width="15.77734375" customWidth="1"/>
    <col min="10" max="11" width="22.33203125" customWidth="1"/>
    <col min="12" max="12" width="9.33203125" customWidth="1"/>
    <col min="13" max="13" width="10.77734375" hidden="1" customWidth="1"/>
    <col min="14" max="14" width="9.33203125" hidden="1"/>
    <col min="15" max="20" width="14.10937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7" customHeight="1" x14ac:dyDescent="0.2">
      <c r="L2" s="171"/>
      <c r="M2" s="171"/>
      <c r="N2" s="171"/>
      <c r="O2" s="171"/>
      <c r="P2" s="171"/>
      <c r="Q2" s="171"/>
      <c r="R2" s="171"/>
      <c r="S2" s="171"/>
      <c r="T2" s="171"/>
      <c r="U2" s="171"/>
      <c r="V2" s="171"/>
      <c r="AT2" s="15" t="s">
        <v>80</v>
      </c>
    </row>
    <row r="3" spans="2:46" ht="7" customHeight="1" x14ac:dyDescent="0.2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74</v>
      </c>
    </row>
    <row r="4" spans="2:46" ht="25" customHeight="1" x14ac:dyDescent="0.2">
      <c r="B4" s="18"/>
      <c r="D4" s="19" t="s">
        <v>428</v>
      </c>
      <c r="L4" s="18"/>
      <c r="M4" s="88" t="s">
        <v>9</v>
      </c>
      <c r="AT4" s="15" t="s">
        <v>4</v>
      </c>
    </row>
    <row r="5" spans="2:46" ht="7" customHeight="1" x14ac:dyDescent="0.2">
      <c r="B5" s="18"/>
      <c r="L5" s="18"/>
    </row>
    <row r="6" spans="2:46" ht="12" customHeight="1" x14ac:dyDescent="0.2">
      <c r="B6" s="18"/>
      <c r="D6" s="24" t="s">
        <v>423</v>
      </c>
      <c r="L6" s="18"/>
    </row>
    <row r="7" spans="2:46" ht="16.5" customHeight="1" x14ac:dyDescent="0.2">
      <c r="B7" s="18"/>
      <c r="E7" s="213" t="str">
        <f>Rekapitulace!K6</f>
        <v>Knihovna Matěje Mikšíčka - vybavení</v>
      </c>
      <c r="F7" s="214"/>
      <c r="G7" s="214"/>
      <c r="H7" s="214"/>
      <c r="L7" s="18"/>
    </row>
    <row r="8" spans="2:46" ht="12" customHeight="1" x14ac:dyDescent="0.2">
      <c r="B8" s="18"/>
      <c r="D8" s="24" t="s">
        <v>81</v>
      </c>
      <c r="L8" s="18"/>
    </row>
    <row r="9" spans="2:46" s="1" customFormat="1" ht="16.5" customHeight="1" x14ac:dyDescent="0.2">
      <c r="B9" s="27"/>
      <c r="E9" s="213" t="s">
        <v>446</v>
      </c>
      <c r="F9" s="212"/>
      <c r="G9" s="212"/>
      <c r="H9" s="212"/>
      <c r="L9" s="27"/>
    </row>
    <row r="10" spans="2:46" s="1" customFormat="1" ht="12" customHeight="1" x14ac:dyDescent="0.2">
      <c r="B10" s="27"/>
      <c r="D10" s="24" t="s">
        <v>82</v>
      </c>
      <c r="L10" s="27"/>
    </row>
    <row r="11" spans="2:46" s="1" customFormat="1" ht="16.5" customHeight="1" x14ac:dyDescent="0.2">
      <c r="B11" s="27"/>
      <c r="E11" s="203" t="s">
        <v>426</v>
      </c>
      <c r="F11" s="212"/>
      <c r="G11" s="212"/>
      <c r="H11" s="212"/>
      <c r="L11" s="27"/>
    </row>
    <row r="12" spans="2:46" s="1" customFormat="1" x14ac:dyDescent="0.2">
      <c r="B12" s="27"/>
      <c r="L12" s="27"/>
    </row>
    <row r="13" spans="2:46" s="1" customFormat="1" ht="12" customHeight="1" x14ac:dyDescent="0.2">
      <c r="B13" s="27"/>
      <c r="D13" s="24" t="s">
        <v>13</v>
      </c>
      <c r="F13" s="22" t="s">
        <v>1</v>
      </c>
      <c r="I13" s="24" t="s">
        <v>14</v>
      </c>
      <c r="J13" s="22" t="s">
        <v>1</v>
      </c>
      <c r="L13" s="27"/>
    </row>
    <row r="14" spans="2:46" s="1" customFormat="1" ht="12" customHeight="1" x14ac:dyDescent="0.2">
      <c r="B14" s="27"/>
      <c r="D14" s="24" t="s">
        <v>15</v>
      </c>
      <c r="F14" s="22" t="s">
        <v>16</v>
      </c>
      <c r="I14" s="24" t="s">
        <v>17</v>
      </c>
      <c r="J14" s="47" t="str">
        <f>Rekapitulace!AN8</f>
        <v>17. 1. 2024</v>
      </c>
      <c r="L14" s="27"/>
    </row>
    <row r="15" spans="2:46" s="1" customFormat="1" ht="10.9" customHeight="1" x14ac:dyDescent="0.2">
      <c r="B15" s="27"/>
      <c r="L15" s="27"/>
    </row>
    <row r="16" spans="2:46" s="1" customFormat="1" ht="12" customHeight="1" x14ac:dyDescent="0.2">
      <c r="B16" s="27"/>
      <c r="D16" s="24" t="s">
        <v>19</v>
      </c>
      <c r="I16" s="24" t="s">
        <v>20</v>
      </c>
      <c r="J16" s="22" t="s">
        <v>21</v>
      </c>
      <c r="L16" s="27"/>
    </row>
    <row r="17" spans="2:12" s="1" customFormat="1" ht="18" customHeight="1" x14ac:dyDescent="0.2">
      <c r="B17" s="27"/>
      <c r="E17" s="22" t="s">
        <v>448</v>
      </c>
      <c r="I17" s="24" t="s">
        <v>22</v>
      </c>
      <c r="J17" s="22" t="s">
        <v>1</v>
      </c>
      <c r="L17" s="27"/>
    </row>
    <row r="18" spans="2:12" s="1" customFormat="1" ht="7" customHeight="1" x14ac:dyDescent="0.2">
      <c r="B18" s="27"/>
      <c r="L18" s="27"/>
    </row>
    <row r="19" spans="2:12" s="1" customFormat="1" ht="12" customHeight="1" x14ac:dyDescent="0.2">
      <c r="B19" s="27"/>
      <c r="D19" s="24" t="s">
        <v>421</v>
      </c>
      <c r="I19" s="24" t="s">
        <v>20</v>
      </c>
      <c r="J19" s="22" t="str">
        <f>Rekapitulace!AN13</f>
        <v/>
      </c>
      <c r="L19" s="27"/>
    </row>
    <row r="20" spans="2:12" s="1" customFormat="1" ht="18" customHeight="1" x14ac:dyDescent="0.2">
      <c r="B20" s="27"/>
      <c r="E20" s="180" t="str">
        <f>Rekapitulace!E14</f>
        <v xml:space="preserve"> </v>
      </c>
      <c r="F20" s="180"/>
      <c r="G20" s="180"/>
      <c r="H20" s="180"/>
      <c r="I20" s="24" t="s">
        <v>22</v>
      </c>
      <c r="J20" s="22" t="str">
        <f>Rekapitulace!AN14</f>
        <v/>
      </c>
      <c r="L20" s="27"/>
    </row>
    <row r="21" spans="2:12" s="1" customFormat="1" ht="7" customHeight="1" x14ac:dyDescent="0.2">
      <c r="B21" s="27"/>
      <c r="L21" s="27"/>
    </row>
    <row r="22" spans="2:12" s="1" customFormat="1" ht="12" customHeight="1" x14ac:dyDescent="0.2">
      <c r="B22" s="27"/>
      <c r="D22" s="24" t="s">
        <v>24</v>
      </c>
      <c r="I22" s="24" t="s">
        <v>20</v>
      </c>
      <c r="J22" s="22" t="s">
        <v>25</v>
      </c>
      <c r="L22" s="27"/>
    </row>
    <row r="23" spans="2:12" s="1" customFormat="1" ht="18" customHeight="1" x14ac:dyDescent="0.2">
      <c r="B23" s="27"/>
      <c r="E23" s="22" t="s">
        <v>26</v>
      </c>
      <c r="I23" s="24" t="s">
        <v>22</v>
      </c>
      <c r="J23" s="22" t="s">
        <v>1</v>
      </c>
      <c r="L23" s="27"/>
    </row>
    <row r="24" spans="2:12" s="1" customFormat="1" ht="7" customHeight="1" x14ac:dyDescent="0.2">
      <c r="B24" s="27"/>
      <c r="L24" s="27"/>
    </row>
    <row r="25" spans="2:12" s="1" customFormat="1" ht="12" customHeight="1" x14ac:dyDescent="0.2">
      <c r="B25" s="27"/>
      <c r="D25" s="24" t="s">
        <v>28</v>
      </c>
      <c r="I25" s="24" t="s">
        <v>20</v>
      </c>
      <c r="J25" s="22" t="str">
        <f>IF(Rekapitulace!AN19="","",Rekapitulace!AN19)</f>
        <v/>
      </c>
      <c r="L25" s="27"/>
    </row>
    <row r="26" spans="2:12" s="1" customFormat="1" ht="18" customHeight="1" x14ac:dyDescent="0.2">
      <c r="B26" s="27"/>
      <c r="E26" s="22" t="str">
        <f>IF(Rekapitulace!E20="","",Rekapitulace!E20)</f>
        <v xml:space="preserve"> </v>
      </c>
      <c r="I26" s="24" t="s">
        <v>22</v>
      </c>
      <c r="J26" s="22" t="str">
        <f>IF(Rekapitulace!AN20="","",Rekapitulace!AN20)</f>
        <v/>
      </c>
      <c r="L26" s="27"/>
    </row>
    <row r="27" spans="2:12" s="1" customFormat="1" ht="7" customHeight="1" x14ac:dyDescent="0.2">
      <c r="B27" s="27"/>
      <c r="L27" s="27"/>
    </row>
    <row r="28" spans="2:12" s="1" customFormat="1" ht="12" customHeight="1" x14ac:dyDescent="0.2">
      <c r="B28" s="27"/>
      <c r="D28" s="24" t="s">
        <v>29</v>
      </c>
      <c r="L28" s="27"/>
    </row>
    <row r="29" spans="2:12" s="7" customFormat="1" ht="16.5" customHeight="1" x14ac:dyDescent="0.2">
      <c r="B29" s="89"/>
      <c r="E29" s="182" t="s">
        <v>1</v>
      </c>
      <c r="F29" s="182"/>
      <c r="G29" s="182"/>
      <c r="H29" s="182"/>
      <c r="L29" s="89"/>
    </row>
    <row r="30" spans="2:12" s="1" customFormat="1" ht="7" customHeight="1" x14ac:dyDescent="0.2">
      <c r="B30" s="27"/>
      <c r="L30" s="27"/>
    </row>
    <row r="31" spans="2:12" s="1" customFormat="1" ht="7" customHeight="1" x14ac:dyDescent="0.2">
      <c r="B31" s="27"/>
      <c r="D31" s="48"/>
      <c r="E31" s="48"/>
      <c r="F31" s="48"/>
      <c r="G31" s="48"/>
      <c r="H31" s="48"/>
      <c r="I31" s="48"/>
      <c r="J31" s="48"/>
      <c r="K31" s="48"/>
      <c r="L31" s="27"/>
    </row>
    <row r="32" spans="2:12" s="1" customFormat="1" ht="25.4" customHeight="1" x14ac:dyDescent="0.2">
      <c r="B32" s="27"/>
      <c r="D32" s="90" t="s">
        <v>30</v>
      </c>
      <c r="J32" s="61">
        <f>ROUND(J122, 2)</f>
        <v>0</v>
      </c>
      <c r="L32" s="27"/>
    </row>
    <row r="33" spans="2:12" s="1" customFormat="1" ht="7" customHeight="1" x14ac:dyDescent="0.2">
      <c r="B33" s="27"/>
      <c r="D33" s="48"/>
      <c r="E33" s="48"/>
      <c r="F33" s="48"/>
      <c r="G33" s="48"/>
      <c r="H33" s="48"/>
      <c r="I33" s="48"/>
      <c r="J33" s="48"/>
      <c r="K33" s="48"/>
      <c r="L33" s="27"/>
    </row>
    <row r="34" spans="2:12" s="1" customFormat="1" ht="14.5" customHeight="1" x14ac:dyDescent="0.2">
      <c r="B34" s="27"/>
      <c r="F34" s="30" t="s">
        <v>32</v>
      </c>
      <c r="I34" s="30" t="s">
        <v>31</v>
      </c>
      <c r="J34" s="30" t="s">
        <v>33</v>
      </c>
      <c r="L34" s="27"/>
    </row>
    <row r="35" spans="2:12" s="1" customFormat="1" ht="14.5" customHeight="1" x14ac:dyDescent="0.2">
      <c r="B35" s="27"/>
      <c r="D35" s="50" t="s">
        <v>34</v>
      </c>
      <c r="E35" s="24" t="s">
        <v>35</v>
      </c>
      <c r="F35" s="81">
        <f>ROUND((SUM(BE122:BE205)),  2)</f>
        <v>0</v>
      </c>
      <c r="I35" s="91">
        <v>0.21</v>
      </c>
      <c r="J35" s="81">
        <f>ROUND(((SUM(BE122:BE205))*I35),  2)</f>
        <v>0</v>
      </c>
      <c r="L35" s="27"/>
    </row>
    <row r="36" spans="2:12" s="1" customFormat="1" ht="14.5" customHeight="1" x14ac:dyDescent="0.2">
      <c r="B36" s="27"/>
      <c r="E36" s="24" t="s">
        <v>36</v>
      </c>
      <c r="F36" s="81">
        <f>ROUND((SUM(BF122:BF205)),  2)</f>
        <v>0</v>
      </c>
      <c r="I36" s="91">
        <v>0.12</v>
      </c>
      <c r="J36" s="81">
        <f>ROUND(((SUM(BF122:BF205))*I36),  2)</f>
        <v>0</v>
      </c>
      <c r="L36" s="27"/>
    </row>
    <row r="37" spans="2:12" s="1" customFormat="1" ht="14.5" hidden="1" customHeight="1" x14ac:dyDescent="0.2">
      <c r="B37" s="27"/>
      <c r="E37" s="24" t="s">
        <v>37</v>
      </c>
      <c r="F37" s="81">
        <f>ROUND((SUM(BG122:BG205)),  2)</f>
        <v>0</v>
      </c>
      <c r="I37" s="91">
        <v>0.21</v>
      </c>
      <c r="J37" s="81">
        <f>0</f>
        <v>0</v>
      </c>
      <c r="L37" s="27"/>
    </row>
    <row r="38" spans="2:12" s="1" customFormat="1" ht="14.5" hidden="1" customHeight="1" x14ac:dyDescent="0.2">
      <c r="B38" s="27"/>
      <c r="E38" s="24" t="s">
        <v>38</v>
      </c>
      <c r="F38" s="81">
        <f>ROUND((SUM(BH122:BH205)),  2)</f>
        <v>0</v>
      </c>
      <c r="I38" s="91">
        <v>0.12</v>
      </c>
      <c r="J38" s="81">
        <f>0</f>
        <v>0</v>
      </c>
      <c r="L38" s="27"/>
    </row>
    <row r="39" spans="2:12" s="1" customFormat="1" ht="14.5" hidden="1" customHeight="1" x14ac:dyDescent="0.2">
      <c r="B39" s="27"/>
      <c r="E39" s="24" t="s">
        <v>39</v>
      </c>
      <c r="F39" s="81">
        <f>ROUND((SUM(BI122:BI205)),  2)</f>
        <v>0</v>
      </c>
      <c r="I39" s="91">
        <v>0</v>
      </c>
      <c r="J39" s="81">
        <f>0</f>
        <v>0</v>
      </c>
      <c r="L39" s="27"/>
    </row>
    <row r="40" spans="2:12" s="1" customFormat="1" ht="7" customHeight="1" x14ac:dyDescent="0.2">
      <c r="B40" s="27"/>
      <c r="L40" s="27"/>
    </row>
    <row r="41" spans="2:12" s="1" customFormat="1" ht="25.4" customHeight="1" x14ac:dyDescent="0.2">
      <c r="B41" s="27"/>
      <c r="C41" s="92"/>
      <c r="D41" s="93" t="s">
        <v>40</v>
      </c>
      <c r="E41" s="52"/>
      <c r="F41" s="52"/>
      <c r="G41" s="94" t="s">
        <v>41</v>
      </c>
      <c r="H41" s="95" t="s">
        <v>42</v>
      </c>
      <c r="I41" s="52"/>
      <c r="J41" s="96">
        <f>SUM(J32:J39)</f>
        <v>0</v>
      </c>
      <c r="K41" s="97"/>
      <c r="L41" s="27"/>
    </row>
    <row r="42" spans="2:12" s="1" customFormat="1" ht="14.5" customHeight="1" x14ac:dyDescent="0.2">
      <c r="B42" s="27"/>
      <c r="L42" s="27"/>
    </row>
    <row r="43" spans="2:12" ht="14.5" customHeight="1" x14ac:dyDescent="0.2">
      <c r="B43" s="18"/>
      <c r="L43" s="18"/>
    </row>
    <row r="44" spans="2:12" ht="14.5" customHeight="1" x14ac:dyDescent="0.2">
      <c r="B44" s="18"/>
      <c r="L44" s="18"/>
    </row>
    <row r="45" spans="2:12" ht="14.5" customHeight="1" x14ac:dyDescent="0.2">
      <c r="B45" s="18"/>
      <c r="L45" s="18"/>
    </row>
    <row r="46" spans="2:12" ht="14.5" customHeight="1" x14ac:dyDescent="0.2">
      <c r="B46" s="18"/>
      <c r="L46" s="18"/>
    </row>
    <row r="47" spans="2:12" ht="14.5" customHeight="1" x14ac:dyDescent="0.2">
      <c r="B47" s="18"/>
      <c r="L47" s="18"/>
    </row>
    <row r="48" spans="2:12" ht="14.5" customHeight="1" x14ac:dyDescent="0.2">
      <c r="B48" s="18"/>
      <c r="L48" s="18"/>
    </row>
    <row r="49" spans="2:12" ht="14.5" customHeight="1" x14ac:dyDescent="0.2">
      <c r="B49" s="18"/>
      <c r="L49" s="18"/>
    </row>
    <row r="50" spans="2:12" s="1" customFormat="1" ht="14.5" customHeight="1" x14ac:dyDescent="0.2">
      <c r="B50" s="27"/>
      <c r="D50" s="36" t="s">
        <v>43</v>
      </c>
      <c r="E50" s="37"/>
      <c r="F50" s="37"/>
      <c r="G50" s="36" t="s">
        <v>44</v>
      </c>
      <c r="H50" s="37"/>
      <c r="I50" s="37"/>
      <c r="J50" s="37"/>
      <c r="K50" s="37"/>
      <c r="L50" s="27"/>
    </row>
    <row r="51" spans="2:12" x14ac:dyDescent="0.2">
      <c r="B51" s="18"/>
      <c r="L51" s="18"/>
    </row>
    <row r="52" spans="2:12" x14ac:dyDescent="0.2">
      <c r="B52" s="18"/>
      <c r="L52" s="18"/>
    </row>
    <row r="53" spans="2:12" x14ac:dyDescent="0.2">
      <c r="B53" s="18"/>
      <c r="L53" s="18"/>
    </row>
    <row r="54" spans="2:12" x14ac:dyDescent="0.2">
      <c r="B54" s="18"/>
      <c r="L54" s="18"/>
    </row>
    <row r="55" spans="2:12" x14ac:dyDescent="0.2">
      <c r="B55" s="18"/>
      <c r="L55" s="18"/>
    </row>
    <row r="56" spans="2:12" x14ac:dyDescent="0.2">
      <c r="B56" s="18"/>
      <c r="L56" s="18"/>
    </row>
    <row r="57" spans="2:12" x14ac:dyDescent="0.2">
      <c r="B57" s="18"/>
      <c r="L57" s="18"/>
    </row>
    <row r="58" spans="2:12" x14ac:dyDescent="0.2">
      <c r="B58" s="18"/>
      <c r="L58" s="18"/>
    </row>
    <row r="59" spans="2:12" x14ac:dyDescent="0.2">
      <c r="B59" s="18"/>
      <c r="L59" s="18"/>
    </row>
    <row r="60" spans="2:12" x14ac:dyDescent="0.2">
      <c r="B60" s="18"/>
      <c r="L60" s="18"/>
    </row>
    <row r="61" spans="2:12" s="1" customFormat="1" ht="12.5" x14ac:dyDescent="0.2">
      <c r="B61" s="27"/>
      <c r="D61" s="38" t="s">
        <v>45</v>
      </c>
      <c r="E61" s="29"/>
      <c r="F61" s="98" t="s">
        <v>46</v>
      </c>
      <c r="G61" s="38" t="s">
        <v>45</v>
      </c>
      <c r="H61" s="29"/>
      <c r="I61" s="29"/>
      <c r="J61" s="99" t="s">
        <v>46</v>
      </c>
      <c r="K61" s="29"/>
      <c r="L61" s="27"/>
    </row>
    <row r="62" spans="2:12" x14ac:dyDescent="0.2">
      <c r="B62" s="18"/>
      <c r="L62" s="18"/>
    </row>
    <row r="63" spans="2:12" x14ac:dyDescent="0.2">
      <c r="B63" s="18"/>
      <c r="L63" s="18"/>
    </row>
    <row r="64" spans="2:12" x14ac:dyDescent="0.2">
      <c r="B64" s="18"/>
      <c r="L64" s="18"/>
    </row>
    <row r="65" spans="2:12" s="1" customFormat="1" ht="13" x14ac:dyDescent="0.2">
      <c r="B65" s="27"/>
      <c r="D65" s="36" t="s">
        <v>419</v>
      </c>
      <c r="E65" s="37"/>
      <c r="F65" s="37"/>
      <c r="G65" s="36" t="s">
        <v>420</v>
      </c>
      <c r="H65" s="37"/>
      <c r="I65" s="37"/>
      <c r="J65" s="37"/>
      <c r="K65" s="37"/>
      <c r="L65" s="27"/>
    </row>
    <row r="66" spans="2:12" x14ac:dyDescent="0.2">
      <c r="B66" s="18"/>
      <c r="L66" s="18"/>
    </row>
    <row r="67" spans="2:12" x14ac:dyDescent="0.2">
      <c r="B67" s="18"/>
      <c r="L67" s="18"/>
    </row>
    <row r="68" spans="2:12" x14ac:dyDescent="0.2">
      <c r="B68" s="18"/>
      <c r="L68" s="18"/>
    </row>
    <row r="69" spans="2:12" x14ac:dyDescent="0.2">
      <c r="B69" s="18"/>
      <c r="L69" s="18"/>
    </row>
    <row r="70" spans="2:12" x14ac:dyDescent="0.2">
      <c r="B70" s="18"/>
      <c r="L70" s="18"/>
    </row>
    <row r="71" spans="2:12" x14ac:dyDescent="0.2">
      <c r="B71" s="18"/>
      <c r="L71" s="18"/>
    </row>
    <row r="72" spans="2:12" x14ac:dyDescent="0.2">
      <c r="B72" s="18"/>
      <c r="L72" s="18"/>
    </row>
    <row r="73" spans="2:12" x14ac:dyDescent="0.2">
      <c r="B73" s="18"/>
      <c r="L73" s="18"/>
    </row>
    <row r="74" spans="2:12" x14ac:dyDescent="0.2">
      <c r="B74" s="18"/>
      <c r="L74" s="18"/>
    </row>
    <row r="75" spans="2:12" x14ac:dyDescent="0.2">
      <c r="B75" s="18"/>
      <c r="L75" s="18"/>
    </row>
    <row r="76" spans="2:12" s="1" customFormat="1" ht="12.5" x14ac:dyDescent="0.2">
      <c r="B76" s="27"/>
      <c r="D76" s="38" t="s">
        <v>45</v>
      </c>
      <c r="E76" s="29"/>
      <c r="F76" s="98" t="s">
        <v>46</v>
      </c>
      <c r="G76" s="38" t="s">
        <v>45</v>
      </c>
      <c r="H76" s="29"/>
      <c r="I76" s="29"/>
      <c r="J76" s="99" t="s">
        <v>46</v>
      </c>
      <c r="K76" s="29"/>
      <c r="L76" s="27"/>
    </row>
    <row r="77" spans="2:12" s="1" customFormat="1" ht="14.5" customHeight="1" x14ac:dyDescent="0.2">
      <c r="B77" s="39"/>
      <c r="C77" s="40"/>
      <c r="D77" s="40"/>
      <c r="E77" s="40"/>
      <c r="F77" s="40"/>
      <c r="G77" s="40"/>
      <c r="H77" s="40"/>
      <c r="I77" s="40"/>
      <c r="J77" s="40"/>
      <c r="K77" s="40"/>
      <c r="L77" s="27"/>
    </row>
    <row r="81" spans="2:12" s="1" customFormat="1" ht="7" customHeight="1" x14ac:dyDescent="0.2">
      <c r="B81" s="41"/>
      <c r="C81" s="42"/>
      <c r="D81" s="42"/>
      <c r="E81" s="42"/>
      <c r="F81" s="42"/>
      <c r="G81" s="42"/>
      <c r="H81" s="42"/>
      <c r="I81" s="42"/>
      <c r="J81" s="42"/>
      <c r="K81" s="42"/>
      <c r="L81" s="27"/>
    </row>
    <row r="82" spans="2:12" s="1" customFormat="1" ht="25" customHeight="1" x14ac:dyDescent="0.2">
      <c r="B82" s="27"/>
      <c r="C82" s="19" t="s">
        <v>432</v>
      </c>
      <c r="L82" s="27"/>
    </row>
    <row r="83" spans="2:12" s="1" customFormat="1" ht="7" customHeight="1" x14ac:dyDescent="0.2">
      <c r="B83" s="27"/>
      <c r="L83" s="27"/>
    </row>
    <row r="84" spans="2:12" s="1" customFormat="1" ht="12" customHeight="1" x14ac:dyDescent="0.2">
      <c r="B84" s="27"/>
      <c r="C84" s="24" t="s">
        <v>423</v>
      </c>
      <c r="L84" s="27"/>
    </row>
    <row r="85" spans="2:12" s="1" customFormat="1" ht="16.5" customHeight="1" x14ac:dyDescent="0.2">
      <c r="B85" s="27"/>
      <c r="E85" s="213" t="str">
        <f>E7</f>
        <v>Knihovna Matěje Mikšíčka - vybavení</v>
      </c>
      <c r="F85" s="214"/>
      <c r="G85" s="214"/>
      <c r="H85" s="214"/>
      <c r="L85" s="27"/>
    </row>
    <row r="86" spans="2:12" ht="12" customHeight="1" x14ac:dyDescent="0.2">
      <c r="B86" s="18"/>
      <c r="C86" s="24" t="s">
        <v>81</v>
      </c>
      <c r="L86" s="18"/>
    </row>
    <row r="87" spans="2:12" s="1" customFormat="1" ht="16.5" customHeight="1" x14ac:dyDescent="0.2">
      <c r="B87" s="27"/>
      <c r="E87" s="213" t="s">
        <v>446</v>
      </c>
      <c r="F87" s="212"/>
      <c r="G87" s="212"/>
      <c r="H87" s="212"/>
      <c r="L87" s="27"/>
    </row>
    <row r="88" spans="2:12" s="1" customFormat="1" ht="12" customHeight="1" x14ac:dyDescent="0.2">
      <c r="B88" s="27"/>
      <c r="C88" s="24" t="s">
        <v>82</v>
      </c>
      <c r="L88" s="27"/>
    </row>
    <row r="89" spans="2:12" s="1" customFormat="1" ht="16.5" customHeight="1" x14ac:dyDescent="0.2">
      <c r="B89" s="27"/>
      <c r="E89" s="203" t="str">
        <f>E11</f>
        <v>02 - Vybavení (projekt reg. č. CZ.06.05.01/00/23_114/0004551)</v>
      </c>
      <c r="F89" s="212"/>
      <c r="G89" s="212"/>
      <c r="H89" s="212"/>
      <c r="L89" s="27"/>
    </row>
    <row r="90" spans="2:12" s="1" customFormat="1" ht="7" customHeight="1" x14ac:dyDescent="0.2">
      <c r="B90" s="27"/>
      <c r="L90" s="27"/>
    </row>
    <row r="91" spans="2:12" s="1" customFormat="1" ht="12" customHeight="1" x14ac:dyDescent="0.2">
      <c r="B91" s="27"/>
      <c r="C91" s="24" t="s">
        <v>15</v>
      </c>
      <c r="F91" s="22" t="str">
        <f>F14</f>
        <v>parc.č. 446 k.ú. Dačice</v>
      </c>
      <c r="I91" s="24" t="s">
        <v>17</v>
      </c>
      <c r="J91" s="47" t="str">
        <f>IF(J14="","",J14)</f>
        <v>17. 1. 2024</v>
      </c>
      <c r="L91" s="27"/>
    </row>
    <row r="92" spans="2:12" s="1" customFormat="1" ht="7" customHeight="1" x14ac:dyDescent="0.2">
      <c r="B92" s="27"/>
      <c r="L92" s="27"/>
    </row>
    <row r="93" spans="2:12" s="1" customFormat="1" ht="40.15" customHeight="1" x14ac:dyDescent="0.2">
      <c r="B93" s="27"/>
      <c r="C93" s="24" t="s">
        <v>19</v>
      </c>
      <c r="F93" s="22" t="str">
        <f>E17</f>
        <v xml:space="preserve">Město Dačice, Krajířova 27, Dačice, 380 01 </v>
      </c>
      <c r="I93" s="24" t="s">
        <v>24</v>
      </c>
      <c r="J93" s="25" t="str">
        <f>E23</f>
        <v>Projekty-Sládková s.r.o., Mirkovice 70,Velešín</v>
      </c>
      <c r="L93" s="27"/>
    </row>
    <row r="94" spans="2:12" s="1" customFormat="1" ht="15.25" customHeight="1" x14ac:dyDescent="0.2">
      <c r="B94" s="27"/>
      <c r="C94" s="24" t="s">
        <v>421</v>
      </c>
      <c r="F94" s="22" t="str">
        <f>IF(E20="","",E20)</f>
        <v xml:space="preserve"> </v>
      </c>
      <c r="I94" s="24" t="s">
        <v>28</v>
      </c>
      <c r="J94" s="25" t="str">
        <f>E26</f>
        <v xml:space="preserve"> </v>
      </c>
      <c r="L94" s="27"/>
    </row>
    <row r="95" spans="2:12" s="1" customFormat="1" ht="10.4" customHeight="1" x14ac:dyDescent="0.2">
      <c r="B95" s="27"/>
      <c r="L95" s="27"/>
    </row>
    <row r="96" spans="2:12" s="1" customFormat="1" ht="29.25" customHeight="1" x14ac:dyDescent="0.2">
      <c r="B96" s="27"/>
      <c r="C96" s="100" t="s">
        <v>83</v>
      </c>
      <c r="D96" s="92"/>
      <c r="E96" s="92"/>
      <c r="F96" s="92"/>
      <c r="G96" s="92"/>
      <c r="H96" s="92"/>
      <c r="I96" s="92"/>
      <c r="J96" s="101" t="s">
        <v>84</v>
      </c>
      <c r="K96" s="92"/>
      <c r="L96" s="27"/>
    </row>
    <row r="97" spans="2:47" s="1" customFormat="1" ht="10.4" customHeight="1" x14ac:dyDescent="0.2">
      <c r="B97" s="27"/>
      <c r="L97" s="27"/>
    </row>
    <row r="98" spans="2:47" s="1" customFormat="1" ht="22.9" customHeight="1" x14ac:dyDescent="0.2">
      <c r="B98" s="27"/>
      <c r="C98" s="102" t="s">
        <v>429</v>
      </c>
      <c r="J98" s="61">
        <f>J122</f>
        <v>0</v>
      </c>
      <c r="L98" s="27"/>
      <c r="AU98" s="15" t="s">
        <v>85</v>
      </c>
    </row>
    <row r="99" spans="2:47" s="8" customFormat="1" ht="25" customHeight="1" x14ac:dyDescent="0.2">
      <c r="B99" s="103"/>
      <c r="D99" s="104" t="s">
        <v>273</v>
      </c>
      <c r="E99" s="105"/>
      <c r="F99" s="105"/>
      <c r="G99" s="105"/>
      <c r="H99" s="105"/>
      <c r="I99" s="105"/>
      <c r="J99" s="106">
        <f>J123</f>
        <v>0</v>
      </c>
      <c r="L99" s="103"/>
    </row>
    <row r="100" spans="2:47" s="8" customFormat="1" ht="25" customHeight="1" x14ac:dyDescent="0.2">
      <c r="B100" s="103"/>
      <c r="D100" s="104" t="s">
        <v>88</v>
      </c>
      <c r="E100" s="105"/>
      <c r="F100" s="105"/>
      <c r="G100" s="105"/>
      <c r="H100" s="105"/>
      <c r="I100" s="105"/>
      <c r="J100" s="106">
        <f>J199</f>
        <v>0</v>
      </c>
      <c r="L100" s="103"/>
    </row>
    <row r="101" spans="2:47" s="1" customFormat="1" ht="21.75" customHeight="1" x14ac:dyDescent="0.2">
      <c r="B101" s="27"/>
      <c r="L101" s="27"/>
    </row>
    <row r="102" spans="2:47" s="1" customFormat="1" ht="7" customHeight="1" x14ac:dyDescent="0.2">
      <c r="B102" s="39"/>
      <c r="C102" s="40"/>
      <c r="D102" s="40"/>
      <c r="E102" s="40"/>
      <c r="F102" s="40"/>
      <c r="G102" s="40"/>
      <c r="H102" s="40"/>
      <c r="I102" s="40"/>
      <c r="J102" s="40"/>
      <c r="K102" s="40"/>
      <c r="L102" s="27"/>
    </row>
    <row r="106" spans="2:47" s="1" customFormat="1" ht="7" customHeight="1" x14ac:dyDescent="0.2">
      <c r="B106" s="41"/>
      <c r="C106" s="42"/>
      <c r="D106" s="42"/>
      <c r="E106" s="42"/>
      <c r="F106" s="42"/>
      <c r="G106" s="42"/>
      <c r="H106" s="42"/>
      <c r="I106" s="42"/>
      <c r="J106" s="42"/>
      <c r="K106" s="42"/>
      <c r="L106" s="27"/>
    </row>
    <row r="107" spans="2:47" s="1" customFormat="1" ht="25" customHeight="1" x14ac:dyDescent="0.2">
      <c r="B107" s="27"/>
      <c r="C107" s="19" t="s">
        <v>430</v>
      </c>
      <c r="L107" s="27"/>
    </row>
    <row r="108" spans="2:47" s="1" customFormat="1" ht="7" customHeight="1" x14ac:dyDescent="0.2">
      <c r="B108" s="27"/>
      <c r="L108" s="27"/>
    </row>
    <row r="109" spans="2:47" s="1" customFormat="1" ht="12" customHeight="1" x14ac:dyDescent="0.2">
      <c r="B109" s="27"/>
      <c r="C109" s="24" t="s">
        <v>423</v>
      </c>
      <c r="L109" s="27"/>
    </row>
    <row r="110" spans="2:47" s="1" customFormat="1" ht="16.5" customHeight="1" x14ac:dyDescent="0.2">
      <c r="B110" s="27"/>
      <c r="E110" s="213" t="str">
        <f>E7</f>
        <v>Knihovna Matěje Mikšíčka - vybavení</v>
      </c>
      <c r="F110" s="214"/>
      <c r="G110" s="214"/>
      <c r="H110" s="214"/>
      <c r="L110" s="27"/>
    </row>
    <row r="111" spans="2:47" ht="12" customHeight="1" x14ac:dyDescent="0.2">
      <c r="B111" s="18"/>
      <c r="C111" s="24" t="s">
        <v>81</v>
      </c>
      <c r="L111" s="18"/>
    </row>
    <row r="112" spans="2:47" s="1" customFormat="1" ht="16.5" customHeight="1" x14ac:dyDescent="0.2">
      <c r="B112" s="27"/>
      <c r="E112" s="213" t="s">
        <v>446</v>
      </c>
      <c r="F112" s="212"/>
      <c r="G112" s="212"/>
      <c r="H112" s="212"/>
      <c r="L112" s="27"/>
    </row>
    <row r="113" spans="2:65" s="1" customFormat="1" ht="12" customHeight="1" x14ac:dyDescent="0.2">
      <c r="B113" s="27"/>
      <c r="C113" s="24" t="s">
        <v>82</v>
      </c>
      <c r="L113" s="27"/>
    </row>
    <row r="114" spans="2:65" s="1" customFormat="1" ht="16.5" customHeight="1" x14ac:dyDescent="0.2">
      <c r="B114" s="27"/>
      <c r="E114" s="203" t="str">
        <f>E11</f>
        <v>02 - Vybavení (projekt reg. č. CZ.06.05.01/00/23_114/0004551)</v>
      </c>
      <c r="F114" s="212"/>
      <c r="G114" s="212"/>
      <c r="H114" s="212"/>
      <c r="L114" s="27"/>
    </row>
    <row r="115" spans="2:65" s="1" customFormat="1" ht="7" customHeight="1" x14ac:dyDescent="0.2">
      <c r="B115" s="27"/>
      <c r="L115" s="27"/>
    </row>
    <row r="116" spans="2:65" s="1" customFormat="1" ht="12" customHeight="1" x14ac:dyDescent="0.2">
      <c r="B116" s="27"/>
      <c r="C116" s="24" t="s">
        <v>15</v>
      </c>
      <c r="F116" s="22" t="str">
        <f>F14</f>
        <v>parc.č. 446 k.ú. Dačice</v>
      </c>
      <c r="I116" s="24" t="s">
        <v>17</v>
      </c>
      <c r="J116" s="47" t="str">
        <f>IF(J14="","",J14)</f>
        <v>17. 1. 2024</v>
      </c>
      <c r="L116" s="27"/>
    </row>
    <row r="117" spans="2:65" s="1" customFormat="1" ht="7" customHeight="1" x14ac:dyDescent="0.2">
      <c r="B117" s="27"/>
      <c r="L117" s="27"/>
    </row>
    <row r="118" spans="2:65" s="1" customFormat="1" ht="40.15" customHeight="1" x14ac:dyDescent="0.2">
      <c r="B118" s="27"/>
      <c r="C118" s="24" t="s">
        <v>19</v>
      </c>
      <c r="F118" s="22" t="str">
        <f>E17</f>
        <v xml:space="preserve">Město Dačice, Krajířova 27, Dačice, 380 01 </v>
      </c>
      <c r="I118" s="24" t="s">
        <v>24</v>
      </c>
      <c r="J118" s="25" t="str">
        <f>E23</f>
        <v>Projekty-Sládková s.r.o., Mirkovice 70,Velešín</v>
      </c>
      <c r="L118" s="27"/>
    </row>
    <row r="119" spans="2:65" s="1" customFormat="1" ht="15.25" customHeight="1" x14ac:dyDescent="0.2">
      <c r="B119" s="27"/>
      <c r="C119" s="24" t="s">
        <v>421</v>
      </c>
      <c r="F119" s="22" t="str">
        <f>IF(E20="","",E20)</f>
        <v xml:space="preserve"> </v>
      </c>
      <c r="I119" s="24" t="s">
        <v>28</v>
      </c>
      <c r="J119" s="25" t="str">
        <f>E26</f>
        <v xml:space="preserve"> </v>
      </c>
      <c r="L119" s="27"/>
    </row>
    <row r="120" spans="2:65" s="1" customFormat="1" ht="10.4" customHeight="1" x14ac:dyDescent="0.2">
      <c r="B120" s="27"/>
      <c r="L120" s="27"/>
    </row>
    <row r="121" spans="2:65" s="10" customFormat="1" ht="29.25" customHeight="1" x14ac:dyDescent="0.2">
      <c r="B121" s="111"/>
      <c r="C121" s="112" t="s">
        <v>89</v>
      </c>
      <c r="D121" s="113" t="s">
        <v>52</v>
      </c>
      <c r="E121" s="113" t="s">
        <v>48</v>
      </c>
      <c r="F121" s="113" t="s">
        <v>49</v>
      </c>
      <c r="G121" s="113" t="s">
        <v>90</v>
      </c>
      <c r="H121" s="113" t="s">
        <v>91</v>
      </c>
      <c r="I121" s="113" t="s">
        <v>92</v>
      </c>
      <c r="J121" s="113" t="s">
        <v>84</v>
      </c>
      <c r="K121" s="114" t="s">
        <v>93</v>
      </c>
      <c r="L121" s="111"/>
      <c r="M121" s="54" t="s">
        <v>1</v>
      </c>
      <c r="N121" s="55" t="s">
        <v>34</v>
      </c>
      <c r="O121" s="55" t="s">
        <v>94</v>
      </c>
      <c r="P121" s="55" t="s">
        <v>95</v>
      </c>
      <c r="Q121" s="55" t="s">
        <v>96</v>
      </c>
      <c r="R121" s="55" t="s">
        <v>97</v>
      </c>
      <c r="S121" s="55" t="s">
        <v>98</v>
      </c>
      <c r="T121" s="56" t="s">
        <v>99</v>
      </c>
    </row>
    <row r="122" spans="2:65" s="1" customFormat="1" ht="22.9" customHeight="1" x14ac:dyDescent="0.35">
      <c r="B122" s="27"/>
      <c r="C122" s="59" t="s">
        <v>100</v>
      </c>
      <c r="J122" s="115">
        <f>BK122</f>
        <v>0</v>
      </c>
      <c r="L122" s="27"/>
      <c r="M122" s="57"/>
      <c r="N122" s="48"/>
      <c r="O122" s="48"/>
      <c r="P122" s="116">
        <f>P123+P199</f>
        <v>64</v>
      </c>
      <c r="Q122" s="48"/>
      <c r="R122" s="116">
        <f>R123+R199</f>
        <v>0</v>
      </c>
      <c r="S122" s="48"/>
      <c r="T122" s="117">
        <f>T123+T199</f>
        <v>0</v>
      </c>
      <c r="AT122" s="15" t="s">
        <v>66</v>
      </c>
      <c r="AU122" s="15" t="s">
        <v>85</v>
      </c>
      <c r="BK122" s="118">
        <f>BK123+BK199</f>
        <v>0</v>
      </c>
    </row>
    <row r="123" spans="2:65" s="11" customFormat="1" ht="25.9" customHeight="1" x14ac:dyDescent="0.35">
      <c r="B123" s="119"/>
      <c r="D123" s="120" t="s">
        <v>66</v>
      </c>
      <c r="E123" s="121" t="s">
        <v>104</v>
      </c>
      <c r="F123" s="121" t="s">
        <v>105</v>
      </c>
      <c r="J123" s="122">
        <f>BK123</f>
        <v>0</v>
      </c>
      <c r="L123" s="119"/>
      <c r="M123" s="123"/>
      <c r="P123" s="124">
        <f>SUM(P124:P198)</f>
        <v>0</v>
      </c>
      <c r="R123" s="124">
        <f>SUM(R124:R198)</f>
        <v>0</v>
      </c>
      <c r="T123" s="125">
        <f>SUM(T124:T198)</f>
        <v>0</v>
      </c>
      <c r="AR123" s="120" t="s">
        <v>74</v>
      </c>
      <c r="AT123" s="126" t="s">
        <v>66</v>
      </c>
      <c r="AU123" s="126" t="s">
        <v>67</v>
      </c>
      <c r="AY123" s="120" t="s">
        <v>103</v>
      </c>
      <c r="BK123" s="127">
        <f>SUM(BK124:BK198)</f>
        <v>0</v>
      </c>
    </row>
    <row r="124" spans="2:65" s="1" customFormat="1" ht="55.5" customHeight="1" x14ac:dyDescent="0.2">
      <c r="B124" s="27"/>
      <c r="C124" s="130" t="s">
        <v>72</v>
      </c>
      <c r="D124" s="130" t="s">
        <v>106</v>
      </c>
      <c r="E124" s="131" t="s">
        <v>274</v>
      </c>
      <c r="F124" s="132" t="s">
        <v>178</v>
      </c>
      <c r="G124" s="133" t="s">
        <v>109</v>
      </c>
      <c r="H124" s="134">
        <v>6</v>
      </c>
      <c r="I124" s="168">
        <v>0</v>
      </c>
      <c r="J124" s="135">
        <f>ROUND(I124*H124,2)</f>
        <v>0</v>
      </c>
      <c r="K124" s="132" t="s">
        <v>1</v>
      </c>
      <c r="L124" s="136"/>
      <c r="M124" s="137" t="s">
        <v>1</v>
      </c>
      <c r="N124" s="138" t="s">
        <v>35</v>
      </c>
      <c r="O124" s="139">
        <v>0</v>
      </c>
      <c r="P124" s="139">
        <f>O124*H124</f>
        <v>0</v>
      </c>
      <c r="Q124" s="139">
        <v>0</v>
      </c>
      <c r="R124" s="139">
        <f>Q124*H124</f>
        <v>0</v>
      </c>
      <c r="S124" s="139">
        <v>0</v>
      </c>
      <c r="T124" s="140">
        <f>S124*H124</f>
        <v>0</v>
      </c>
      <c r="AR124" s="141" t="s">
        <v>110</v>
      </c>
      <c r="AT124" s="141" t="s">
        <v>106</v>
      </c>
      <c r="AU124" s="141" t="s">
        <v>72</v>
      </c>
      <c r="AY124" s="15" t="s">
        <v>103</v>
      </c>
      <c r="BE124" s="142">
        <f>IF(N124="základní",J124,0)</f>
        <v>0</v>
      </c>
      <c r="BF124" s="142">
        <f>IF(N124="snížená",J124,0)</f>
        <v>0</v>
      </c>
      <c r="BG124" s="142">
        <f>IF(N124="zákl. přenesená",J124,0)</f>
        <v>0</v>
      </c>
      <c r="BH124" s="142">
        <f>IF(N124="sníž. přenesená",J124,0)</f>
        <v>0</v>
      </c>
      <c r="BI124" s="142">
        <f>IF(N124="nulová",J124,0)</f>
        <v>0</v>
      </c>
      <c r="BJ124" s="15" t="s">
        <v>72</v>
      </c>
      <c r="BK124" s="142">
        <f>ROUND(I124*H124,2)</f>
        <v>0</v>
      </c>
      <c r="BL124" s="15" t="s">
        <v>111</v>
      </c>
      <c r="BM124" s="141" t="s">
        <v>275</v>
      </c>
    </row>
    <row r="125" spans="2:65" s="12" customFormat="1" ht="30" x14ac:dyDescent="0.2">
      <c r="B125" s="143"/>
      <c r="D125" s="144"/>
      <c r="E125" s="145"/>
      <c r="F125" s="146" t="s">
        <v>449</v>
      </c>
      <c r="H125" s="145"/>
      <c r="L125" s="143"/>
      <c r="M125" s="147"/>
      <c r="T125" s="148"/>
      <c r="AT125" s="145"/>
      <c r="AU125" s="145"/>
      <c r="AY125" s="145"/>
    </row>
    <row r="126" spans="2:65" s="12" customFormat="1" x14ac:dyDescent="0.2">
      <c r="B126" s="143"/>
      <c r="D126" s="144"/>
      <c r="E126" s="145"/>
      <c r="F126" s="146" t="s">
        <v>450</v>
      </c>
      <c r="H126" s="145"/>
      <c r="L126" s="143"/>
      <c r="M126" s="147"/>
      <c r="T126" s="148"/>
      <c r="AT126" s="145"/>
      <c r="AU126" s="145"/>
      <c r="AY126" s="145"/>
    </row>
    <row r="127" spans="2:65" s="12" customFormat="1" x14ac:dyDescent="0.2">
      <c r="B127" s="143"/>
      <c r="D127" s="144"/>
      <c r="E127" s="145"/>
      <c r="F127" s="146" t="s">
        <v>451</v>
      </c>
      <c r="H127" s="145"/>
      <c r="L127" s="143"/>
      <c r="M127" s="147"/>
      <c r="T127" s="148"/>
      <c r="AT127" s="145"/>
      <c r="AU127" s="145"/>
      <c r="AY127" s="145"/>
    </row>
    <row r="128" spans="2:65" s="12" customFormat="1" ht="30" x14ac:dyDescent="0.2">
      <c r="B128" s="143"/>
      <c r="D128" s="144" t="s">
        <v>113</v>
      </c>
      <c r="E128" s="145" t="s">
        <v>1</v>
      </c>
      <c r="F128" s="146" t="s">
        <v>181</v>
      </c>
      <c r="H128" s="145" t="s">
        <v>1</v>
      </c>
      <c r="L128" s="143"/>
      <c r="M128" s="147"/>
      <c r="T128" s="148"/>
      <c r="AT128" s="145" t="s">
        <v>113</v>
      </c>
      <c r="AU128" s="145" t="s">
        <v>72</v>
      </c>
      <c r="AV128" s="12" t="s">
        <v>72</v>
      </c>
      <c r="AW128" s="12" t="s">
        <v>27</v>
      </c>
      <c r="AX128" s="12" t="s">
        <v>67</v>
      </c>
      <c r="AY128" s="145" t="s">
        <v>103</v>
      </c>
    </row>
    <row r="129" spans="2:65" s="13" customFormat="1" x14ac:dyDescent="0.2">
      <c r="B129" s="149"/>
      <c r="D129" s="144" t="s">
        <v>113</v>
      </c>
      <c r="E129" s="150" t="s">
        <v>1</v>
      </c>
      <c r="F129" s="151" t="s">
        <v>161</v>
      </c>
      <c r="H129" s="152">
        <v>6</v>
      </c>
      <c r="L129" s="149"/>
      <c r="M129" s="153"/>
      <c r="T129" s="154"/>
      <c r="AT129" s="150" t="s">
        <v>113</v>
      </c>
      <c r="AU129" s="150" t="s">
        <v>72</v>
      </c>
      <c r="AV129" s="13" t="s">
        <v>74</v>
      </c>
      <c r="AW129" s="13" t="s">
        <v>27</v>
      </c>
      <c r="AX129" s="13" t="s">
        <v>72</v>
      </c>
      <c r="AY129" s="150" t="s">
        <v>103</v>
      </c>
    </row>
    <row r="130" spans="2:65" s="1" customFormat="1" ht="24.25" customHeight="1" x14ac:dyDescent="0.2">
      <c r="B130" s="27"/>
      <c r="C130" s="130" t="s">
        <v>74</v>
      </c>
      <c r="D130" s="130" t="s">
        <v>106</v>
      </c>
      <c r="E130" s="131" t="s">
        <v>226</v>
      </c>
      <c r="F130" s="132" t="s">
        <v>227</v>
      </c>
      <c r="G130" s="133" t="s">
        <v>109</v>
      </c>
      <c r="H130" s="134">
        <v>9</v>
      </c>
      <c r="I130" s="168">
        <v>0</v>
      </c>
      <c r="J130" s="135">
        <f t="shared" ref="J130:J198" si="0">ROUND(I130*H130,2)</f>
        <v>0</v>
      </c>
      <c r="K130" s="132" t="s">
        <v>1</v>
      </c>
      <c r="L130" s="136"/>
      <c r="M130" s="137" t="s">
        <v>1</v>
      </c>
      <c r="N130" s="138" t="s">
        <v>35</v>
      </c>
      <c r="O130" s="139">
        <v>0</v>
      </c>
      <c r="P130" s="139">
        <f t="shared" ref="P130:P198" si="1">O130*H130</f>
        <v>0</v>
      </c>
      <c r="Q130" s="139">
        <v>0</v>
      </c>
      <c r="R130" s="139">
        <f t="shared" ref="R130:R198" si="2">Q130*H130</f>
        <v>0</v>
      </c>
      <c r="S130" s="139">
        <v>0</v>
      </c>
      <c r="T130" s="140">
        <f t="shared" ref="T130:T198" si="3">S130*H130</f>
        <v>0</v>
      </c>
      <c r="AR130" s="141" t="s">
        <v>110</v>
      </c>
      <c r="AT130" s="141" t="s">
        <v>106</v>
      </c>
      <c r="AU130" s="141" t="s">
        <v>72</v>
      </c>
      <c r="AY130" s="15" t="s">
        <v>103</v>
      </c>
      <c r="BE130" s="142">
        <f t="shared" ref="BE130:BE198" si="4">IF(N130="základní",J130,0)</f>
        <v>0</v>
      </c>
      <c r="BF130" s="142">
        <f t="shared" ref="BF130:BF198" si="5">IF(N130="snížená",J130,0)</f>
        <v>0</v>
      </c>
      <c r="BG130" s="142">
        <f t="shared" ref="BG130:BG198" si="6">IF(N130="zákl. přenesená",J130,0)</f>
        <v>0</v>
      </c>
      <c r="BH130" s="142">
        <f t="shared" ref="BH130:BH198" si="7">IF(N130="sníž. přenesená",J130,0)</f>
        <v>0</v>
      </c>
      <c r="BI130" s="142">
        <f t="shared" ref="BI130:BI198" si="8">IF(N130="nulová",J130,0)</f>
        <v>0</v>
      </c>
      <c r="BJ130" s="15" t="s">
        <v>72</v>
      </c>
      <c r="BK130" s="142">
        <f t="shared" ref="BK130:BK198" si="9">ROUND(I130*H130,2)</f>
        <v>0</v>
      </c>
      <c r="BL130" s="15" t="s">
        <v>111</v>
      </c>
      <c r="BM130" s="141" t="s">
        <v>276</v>
      </c>
    </row>
    <row r="131" spans="2:65" s="12" customFormat="1" x14ac:dyDescent="0.2">
      <c r="B131" s="143"/>
      <c r="D131" s="144"/>
      <c r="E131" s="145"/>
      <c r="F131" s="146" t="s">
        <v>400</v>
      </c>
      <c r="H131" s="145"/>
      <c r="L131" s="143"/>
      <c r="M131" s="147"/>
      <c r="T131" s="148"/>
      <c r="AT131" s="145"/>
      <c r="AU131" s="145"/>
      <c r="AY131" s="145"/>
    </row>
    <row r="132" spans="2:65" s="1" customFormat="1" ht="37.9" customHeight="1" x14ac:dyDescent="0.2">
      <c r="B132" s="27"/>
      <c r="C132" s="130" t="s">
        <v>129</v>
      </c>
      <c r="D132" s="130" t="s">
        <v>106</v>
      </c>
      <c r="E132" s="131" t="s">
        <v>277</v>
      </c>
      <c r="F132" s="132" t="s">
        <v>378</v>
      </c>
      <c r="G132" s="133" t="s">
        <v>232</v>
      </c>
      <c r="H132" s="134">
        <v>2.1</v>
      </c>
      <c r="I132" s="168">
        <v>0</v>
      </c>
      <c r="J132" s="135">
        <f t="shared" si="0"/>
        <v>0</v>
      </c>
      <c r="K132" s="132" t="s">
        <v>1</v>
      </c>
      <c r="L132" s="136"/>
      <c r="M132" s="137" t="s">
        <v>1</v>
      </c>
      <c r="N132" s="138" t="s">
        <v>35</v>
      </c>
      <c r="O132" s="139">
        <v>0</v>
      </c>
      <c r="P132" s="139">
        <f t="shared" si="1"/>
        <v>0</v>
      </c>
      <c r="Q132" s="139">
        <v>0</v>
      </c>
      <c r="R132" s="139">
        <f t="shared" si="2"/>
        <v>0</v>
      </c>
      <c r="S132" s="139">
        <v>0</v>
      </c>
      <c r="T132" s="140">
        <f t="shared" si="3"/>
        <v>0</v>
      </c>
      <c r="AR132" s="141" t="s">
        <v>110</v>
      </c>
      <c r="AT132" s="141" t="s">
        <v>106</v>
      </c>
      <c r="AU132" s="141" t="s">
        <v>72</v>
      </c>
      <c r="AY132" s="15" t="s">
        <v>103</v>
      </c>
      <c r="BE132" s="142">
        <f t="shared" si="4"/>
        <v>0</v>
      </c>
      <c r="BF132" s="142">
        <f t="shared" si="5"/>
        <v>0</v>
      </c>
      <c r="BG132" s="142">
        <f t="shared" si="6"/>
        <v>0</v>
      </c>
      <c r="BH132" s="142">
        <f t="shared" si="7"/>
        <v>0</v>
      </c>
      <c r="BI132" s="142">
        <f t="shared" si="8"/>
        <v>0</v>
      </c>
      <c r="BJ132" s="15" t="s">
        <v>72</v>
      </c>
      <c r="BK132" s="142">
        <f t="shared" si="9"/>
        <v>0</v>
      </c>
      <c r="BL132" s="15" t="s">
        <v>111</v>
      </c>
      <c r="BM132" s="141" t="s">
        <v>278</v>
      </c>
    </row>
    <row r="133" spans="2:65" s="12" customFormat="1" x14ac:dyDescent="0.2">
      <c r="B133" s="143"/>
      <c r="D133" s="144"/>
      <c r="E133" s="145"/>
      <c r="F133" s="146" t="s">
        <v>390</v>
      </c>
      <c r="H133" s="145"/>
      <c r="L133" s="143"/>
      <c r="M133" s="147"/>
      <c r="T133" s="148"/>
      <c r="AT133" s="145"/>
      <c r="AU133" s="145"/>
      <c r="AY133" s="145"/>
    </row>
    <row r="134" spans="2:65" s="12" customFormat="1" x14ac:dyDescent="0.2">
      <c r="B134" s="143"/>
      <c r="D134" s="144"/>
      <c r="E134" s="145"/>
      <c r="F134" s="146" t="s">
        <v>379</v>
      </c>
      <c r="H134" s="145"/>
      <c r="L134" s="143"/>
      <c r="M134" s="147"/>
      <c r="T134" s="148"/>
      <c r="AT134" s="145"/>
      <c r="AU134" s="145"/>
      <c r="AY134" s="145"/>
    </row>
    <row r="135" spans="2:65" s="12" customFormat="1" x14ac:dyDescent="0.2">
      <c r="B135" s="143"/>
      <c r="D135" s="144"/>
      <c r="E135" s="145"/>
      <c r="F135" s="146" t="s">
        <v>381</v>
      </c>
      <c r="H135" s="145"/>
      <c r="L135" s="143"/>
      <c r="M135" s="147"/>
      <c r="T135" s="148"/>
      <c r="AT135" s="145"/>
      <c r="AU135" s="145"/>
      <c r="AY135" s="145"/>
    </row>
    <row r="136" spans="2:65" s="12" customFormat="1" x14ac:dyDescent="0.2">
      <c r="B136" s="143"/>
      <c r="D136" s="144"/>
      <c r="E136" s="145"/>
      <c r="F136" s="146" t="s">
        <v>401</v>
      </c>
      <c r="H136" s="145"/>
      <c r="L136" s="143"/>
      <c r="M136" s="147"/>
      <c r="T136" s="148"/>
      <c r="AT136" s="145"/>
      <c r="AU136" s="145"/>
      <c r="AY136" s="145"/>
    </row>
    <row r="137" spans="2:65" s="1" customFormat="1" ht="16.5" customHeight="1" x14ac:dyDescent="0.2">
      <c r="B137" s="27"/>
      <c r="C137" s="130" t="s">
        <v>143</v>
      </c>
      <c r="D137" s="130" t="s">
        <v>106</v>
      </c>
      <c r="E137" s="131" t="s">
        <v>183</v>
      </c>
      <c r="F137" s="132" t="s">
        <v>369</v>
      </c>
      <c r="G137" s="133" t="s">
        <v>109</v>
      </c>
      <c r="H137" s="134">
        <v>10</v>
      </c>
      <c r="I137" s="168">
        <v>0</v>
      </c>
      <c r="J137" s="135">
        <f t="shared" si="0"/>
        <v>0</v>
      </c>
      <c r="K137" s="132" t="s">
        <v>1</v>
      </c>
      <c r="L137" s="136"/>
      <c r="M137" s="137" t="s">
        <v>1</v>
      </c>
      <c r="N137" s="138" t="s">
        <v>35</v>
      </c>
      <c r="O137" s="139">
        <v>0</v>
      </c>
      <c r="P137" s="139">
        <f t="shared" si="1"/>
        <v>0</v>
      </c>
      <c r="Q137" s="139">
        <v>0</v>
      </c>
      <c r="R137" s="139">
        <f t="shared" si="2"/>
        <v>0</v>
      </c>
      <c r="S137" s="139">
        <v>0</v>
      </c>
      <c r="T137" s="140">
        <f t="shared" si="3"/>
        <v>0</v>
      </c>
      <c r="AR137" s="141" t="s">
        <v>110</v>
      </c>
      <c r="AT137" s="141" t="s">
        <v>106</v>
      </c>
      <c r="AU137" s="141" t="s">
        <v>72</v>
      </c>
      <c r="AY137" s="15" t="s">
        <v>103</v>
      </c>
      <c r="BE137" s="142">
        <f t="shared" si="4"/>
        <v>0</v>
      </c>
      <c r="BF137" s="142">
        <f t="shared" si="5"/>
        <v>0</v>
      </c>
      <c r="BG137" s="142">
        <f t="shared" si="6"/>
        <v>0</v>
      </c>
      <c r="BH137" s="142">
        <f t="shared" si="7"/>
        <v>0</v>
      </c>
      <c r="BI137" s="142">
        <f t="shared" si="8"/>
        <v>0</v>
      </c>
      <c r="BJ137" s="15" t="s">
        <v>72</v>
      </c>
      <c r="BK137" s="142">
        <f t="shared" si="9"/>
        <v>0</v>
      </c>
      <c r="BL137" s="15" t="s">
        <v>111</v>
      </c>
      <c r="BM137" s="141" t="s">
        <v>279</v>
      </c>
    </row>
    <row r="138" spans="2:65" s="12" customFormat="1" ht="30" x14ac:dyDescent="0.2">
      <c r="B138" s="143"/>
      <c r="D138" s="144"/>
      <c r="E138" s="145"/>
      <c r="F138" s="146" t="s">
        <v>368</v>
      </c>
      <c r="H138" s="145"/>
      <c r="L138" s="143"/>
      <c r="M138" s="147"/>
      <c r="T138" s="148"/>
      <c r="AT138" s="145"/>
      <c r="AU138" s="145"/>
      <c r="AY138" s="145"/>
    </row>
    <row r="139" spans="2:65" s="12" customFormat="1" x14ac:dyDescent="0.2">
      <c r="B139" s="143"/>
      <c r="D139" s="144"/>
      <c r="E139" s="145"/>
      <c r="F139" s="146" t="s">
        <v>396</v>
      </c>
      <c r="H139" s="145"/>
      <c r="L139" s="143"/>
      <c r="M139" s="147"/>
      <c r="T139" s="148"/>
      <c r="AT139" s="145"/>
      <c r="AU139" s="145"/>
      <c r="AY139" s="145"/>
    </row>
    <row r="140" spans="2:65" s="1" customFormat="1" ht="24.25" customHeight="1" x14ac:dyDescent="0.2">
      <c r="B140" s="27"/>
      <c r="C140" s="130" t="s">
        <v>150</v>
      </c>
      <c r="D140" s="130" t="s">
        <v>106</v>
      </c>
      <c r="E140" s="131" t="s">
        <v>280</v>
      </c>
      <c r="F140" s="132" t="s">
        <v>395</v>
      </c>
      <c r="G140" s="133" t="s">
        <v>109</v>
      </c>
      <c r="H140" s="134">
        <v>1</v>
      </c>
      <c r="I140" s="168">
        <v>0</v>
      </c>
      <c r="J140" s="135">
        <f t="shared" si="0"/>
        <v>0</v>
      </c>
      <c r="K140" s="132" t="s">
        <v>1</v>
      </c>
      <c r="L140" s="136"/>
      <c r="M140" s="137" t="s">
        <v>1</v>
      </c>
      <c r="N140" s="138" t="s">
        <v>35</v>
      </c>
      <c r="O140" s="139">
        <v>0</v>
      </c>
      <c r="P140" s="139">
        <f t="shared" si="1"/>
        <v>0</v>
      </c>
      <c r="Q140" s="139">
        <v>0</v>
      </c>
      <c r="R140" s="139">
        <f t="shared" si="2"/>
        <v>0</v>
      </c>
      <c r="S140" s="139">
        <v>0</v>
      </c>
      <c r="T140" s="140">
        <f t="shared" si="3"/>
        <v>0</v>
      </c>
      <c r="AR140" s="141" t="s">
        <v>110</v>
      </c>
      <c r="AT140" s="141" t="s">
        <v>106</v>
      </c>
      <c r="AU140" s="141" t="s">
        <v>72</v>
      </c>
      <c r="AY140" s="15" t="s">
        <v>103</v>
      </c>
      <c r="BE140" s="142">
        <f t="shared" si="4"/>
        <v>0</v>
      </c>
      <c r="BF140" s="142">
        <f t="shared" si="5"/>
        <v>0</v>
      </c>
      <c r="BG140" s="142">
        <f t="shared" si="6"/>
        <v>0</v>
      </c>
      <c r="BH140" s="142">
        <f t="shared" si="7"/>
        <v>0</v>
      </c>
      <c r="BI140" s="142">
        <f t="shared" si="8"/>
        <v>0</v>
      </c>
      <c r="BJ140" s="15" t="s">
        <v>72</v>
      </c>
      <c r="BK140" s="142">
        <f t="shared" si="9"/>
        <v>0</v>
      </c>
      <c r="BL140" s="15" t="s">
        <v>111</v>
      </c>
      <c r="BM140" s="141" t="s">
        <v>281</v>
      </c>
    </row>
    <row r="141" spans="2:65" s="12" customFormat="1" x14ac:dyDescent="0.2">
      <c r="B141" s="143"/>
      <c r="D141" s="144"/>
      <c r="E141" s="145"/>
      <c r="F141" s="146" t="s">
        <v>380</v>
      </c>
      <c r="H141" s="145"/>
      <c r="L141" s="143"/>
      <c r="M141" s="147"/>
      <c r="T141" s="148"/>
      <c r="AT141" s="145"/>
      <c r="AU141" s="145"/>
      <c r="AY141" s="145"/>
    </row>
    <row r="142" spans="2:65" s="12" customFormat="1" x14ac:dyDescent="0.2">
      <c r="B142" s="143"/>
      <c r="D142" s="144"/>
      <c r="E142" s="145"/>
      <c r="F142" s="146" t="s">
        <v>402</v>
      </c>
      <c r="H142" s="145"/>
      <c r="L142" s="143"/>
      <c r="M142" s="147"/>
      <c r="T142" s="148"/>
      <c r="AT142" s="145"/>
      <c r="AU142" s="145"/>
      <c r="AY142" s="145"/>
    </row>
    <row r="143" spans="2:65" s="1" customFormat="1" ht="37.9" customHeight="1" x14ac:dyDescent="0.2">
      <c r="B143" s="27"/>
      <c r="C143" s="130" t="s">
        <v>161</v>
      </c>
      <c r="D143" s="130" t="s">
        <v>106</v>
      </c>
      <c r="E143" s="131" t="s">
        <v>282</v>
      </c>
      <c r="F143" s="132" t="s">
        <v>283</v>
      </c>
      <c r="G143" s="133" t="s">
        <v>284</v>
      </c>
      <c r="H143" s="134">
        <v>1</v>
      </c>
      <c r="I143" s="168">
        <v>0</v>
      </c>
      <c r="J143" s="135">
        <f t="shared" si="0"/>
        <v>0</v>
      </c>
      <c r="K143" s="132" t="s">
        <v>1</v>
      </c>
      <c r="L143" s="136"/>
      <c r="M143" s="137" t="s">
        <v>1</v>
      </c>
      <c r="N143" s="138" t="s">
        <v>35</v>
      </c>
      <c r="O143" s="139">
        <v>0</v>
      </c>
      <c r="P143" s="139">
        <f t="shared" si="1"/>
        <v>0</v>
      </c>
      <c r="Q143" s="139">
        <v>0</v>
      </c>
      <c r="R143" s="139">
        <f t="shared" si="2"/>
        <v>0</v>
      </c>
      <c r="S143" s="139">
        <v>0</v>
      </c>
      <c r="T143" s="140">
        <f t="shared" si="3"/>
        <v>0</v>
      </c>
      <c r="AR143" s="141" t="s">
        <v>110</v>
      </c>
      <c r="AT143" s="141" t="s">
        <v>106</v>
      </c>
      <c r="AU143" s="141" t="s">
        <v>72</v>
      </c>
      <c r="AY143" s="15" t="s">
        <v>103</v>
      </c>
      <c r="BE143" s="142">
        <f t="shared" si="4"/>
        <v>0</v>
      </c>
      <c r="BF143" s="142">
        <f t="shared" si="5"/>
        <v>0</v>
      </c>
      <c r="BG143" s="142">
        <f t="shared" si="6"/>
        <v>0</v>
      </c>
      <c r="BH143" s="142">
        <f t="shared" si="7"/>
        <v>0</v>
      </c>
      <c r="BI143" s="142">
        <f t="shared" si="8"/>
        <v>0</v>
      </c>
      <c r="BJ143" s="15" t="s">
        <v>72</v>
      </c>
      <c r="BK143" s="142">
        <f t="shared" si="9"/>
        <v>0</v>
      </c>
      <c r="BL143" s="15" t="s">
        <v>111</v>
      </c>
      <c r="BM143" s="141" t="s">
        <v>285</v>
      </c>
    </row>
    <row r="144" spans="2:65" s="12" customFormat="1" ht="24.75" customHeight="1" x14ac:dyDescent="0.2">
      <c r="B144" s="143"/>
      <c r="D144" s="144"/>
      <c r="E144" s="145"/>
      <c r="F144" s="146" t="s">
        <v>389</v>
      </c>
      <c r="H144" s="145"/>
      <c r="L144" s="143"/>
      <c r="M144" s="147"/>
      <c r="T144" s="148"/>
      <c r="AT144" s="145"/>
      <c r="AU144" s="145"/>
      <c r="AY144" s="145"/>
    </row>
    <row r="145" spans="2:65" s="12" customFormat="1" x14ac:dyDescent="0.2">
      <c r="B145" s="143"/>
      <c r="D145" s="144"/>
      <c r="E145" s="145"/>
      <c r="F145" s="146" t="s">
        <v>402</v>
      </c>
      <c r="H145" s="145"/>
      <c r="L145" s="143"/>
      <c r="M145" s="147"/>
      <c r="T145" s="148"/>
      <c r="AT145" s="145"/>
      <c r="AU145" s="145"/>
      <c r="AY145" s="145"/>
    </row>
    <row r="146" spans="2:65" s="1" customFormat="1" ht="33" customHeight="1" x14ac:dyDescent="0.2">
      <c r="B146" s="27"/>
      <c r="C146" s="130" t="s">
        <v>168</v>
      </c>
      <c r="D146" s="130" t="s">
        <v>106</v>
      </c>
      <c r="E146" s="131" t="s">
        <v>286</v>
      </c>
      <c r="F146" s="132" t="s">
        <v>287</v>
      </c>
      <c r="G146" s="133" t="s">
        <v>109</v>
      </c>
      <c r="H146" s="134">
        <v>9</v>
      </c>
      <c r="I146" s="168">
        <v>0</v>
      </c>
      <c r="J146" s="135">
        <f t="shared" si="0"/>
        <v>0</v>
      </c>
      <c r="K146" s="132" t="s">
        <v>1</v>
      </c>
      <c r="L146" s="136"/>
      <c r="M146" s="137" t="s">
        <v>1</v>
      </c>
      <c r="N146" s="138" t="s">
        <v>35</v>
      </c>
      <c r="O146" s="139">
        <v>0</v>
      </c>
      <c r="P146" s="139">
        <f t="shared" si="1"/>
        <v>0</v>
      </c>
      <c r="Q146" s="139">
        <v>0</v>
      </c>
      <c r="R146" s="139">
        <f t="shared" si="2"/>
        <v>0</v>
      </c>
      <c r="S146" s="139">
        <v>0</v>
      </c>
      <c r="T146" s="140">
        <f t="shared" si="3"/>
        <v>0</v>
      </c>
      <c r="AR146" s="141" t="s">
        <v>110</v>
      </c>
      <c r="AT146" s="141" t="s">
        <v>106</v>
      </c>
      <c r="AU146" s="141" t="s">
        <v>72</v>
      </c>
      <c r="AY146" s="15" t="s">
        <v>103</v>
      </c>
      <c r="BE146" s="142">
        <f t="shared" si="4"/>
        <v>0</v>
      </c>
      <c r="BF146" s="142">
        <f t="shared" si="5"/>
        <v>0</v>
      </c>
      <c r="BG146" s="142">
        <f t="shared" si="6"/>
        <v>0</v>
      </c>
      <c r="BH146" s="142">
        <f t="shared" si="7"/>
        <v>0</v>
      </c>
      <c r="BI146" s="142">
        <f t="shared" si="8"/>
        <v>0</v>
      </c>
      <c r="BJ146" s="15" t="s">
        <v>72</v>
      </c>
      <c r="BK146" s="142">
        <f t="shared" si="9"/>
        <v>0</v>
      </c>
      <c r="BL146" s="15" t="s">
        <v>111</v>
      </c>
      <c r="BM146" s="141" t="s">
        <v>288</v>
      </c>
    </row>
    <row r="147" spans="2:65" s="12" customFormat="1" ht="24.75" customHeight="1" x14ac:dyDescent="0.2">
      <c r="B147" s="143"/>
      <c r="D147" s="144"/>
      <c r="E147" s="145"/>
      <c r="F147" s="146" t="s">
        <v>403</v>
      </c>
      <c r="H147" s="145"/>
      <c r="L147" s="143"/>
      <c r="M147" s="147"/>
      <c r="T147" s="148"/>
      <c r="AT147" s="145"/>
      <c r="AU147" s="145"/>
      <c r="AY147" s="145"/>
    </row>
    <row r="148" spans="2:65" s="1" customFormat="1" ht="24.25" customHeight="1" x14ac:dyDescent="0.2">
      <c r="B148" s="27"/>
      <c r="C148" s="130" t="s">
        <v>176</v>
      </c>
      <c r="D148" s="130" t="s">
        <v>106</v>
      </c>
      <c r="E148" s="131" t="s">
        <v>289</v>
      </c>
      <c r="F148" s="132" t="s">
        <v>290</v>
      </c>
      <c r="G148" s="133" t="s">
        <v>109</v>
      </c>
      <c r="H148" s="134">
        <v>18</v>
      </c>
      <c r="I148" s="168">
        <v>0</v>
      </c>
      <c r="J148" s="135">
        <f t="shared" si="0"/>
        <v>0</v>
      </c>
      <c r="K148" s="132" t="s">
        <v>1</v>
      </c>
      <c r="L148" s="136"/>
      <c r="M148" s="137" t="s">
        <v>1</v>
      </c>
      <c r="N148" s="138" t="s">
        <v>35</v>
      </c>
      <c r="O148" s="139">
        <v>0</v>
      </c>
      <c r="P148" s="139">
        <f t="shared" si="1"/>
        <v>0</v>
      </c>
      <c r="Q148" s="139">
        <v>0</v>
      </c>
      <c r="R148" s="139">
        <f t="shared" si="2"/>
        <v>0</v>
      </c>
      <c r="S148" s="139">
        <v>0</v>
      </c>
      <c r="T148" s="140">
        <f t="shared" si="3"/>
        <v>0</v>
      </c>
      <c r="AR148" s="141" t="s">
        <v>110</v>
      </c>
      <c r="AT148" s="141" t="s">
        <v>106</v>
      </c>
      <c r="AU148" s="141" t="s">
        <v>72</v>
      </c>
      <c r="AY148" s="15" t="s">
        <v>103</v>
      </c>
      <c r="BE148" s="142">
        <f t="shared" si="4"/>
        <v>0</v>
      </c>
      <c r="BF148" s="142">
        <f t="shared" si="5"/>
        <v>0</v>
      </c>
      <c r="BG148" s="142">
        <f t="shared" si="6"/>
        <v>0</v>
      </c>
      <c r="BH148" s="142">
        <f t="shared" si="7"/>
        <v>0</v>
      </c>
      <c r="BI148" s="142">
        <f t="shared" si="8"/>
        <v>0</v>
      </c>
      <c r="BJ148" s="15" t="s">
        <v>72</v>
      </c>
      <c r="BK148" s="142">
        <f t="shared" si="9"/>
        <v>0</v>
      </c>
      <c r="BL148" s="15" t="s">
        <v>111</v>
      </c>
      <c r="BM148" s="141" t="s">
        <v>291</v>
      </c>
    </row>
    <row r="149" spans="2:65" s="12" customFormat="1" ht="24.75" customHeight="1" x14ac:dyDescent="0.2">
      <c r="B149" s="143"/>
      <c r="D149" s="144"/>
      <c r="E149" s="145"/>
      <c r="F149" s="146" t="s">
        <v>403</v>
      </c>
      <c r="H149" s="145"/>
      <c r="L149" s="143"/>
      <c r="M149" s="147"/>
      <c r="T149" s="148"/>
      <c r="AT149" s="145"/>
      <c r="AU149" s="145"/>
      <c r="AY149" s="145"/>
    </row>
    <row r="150" spans="2:65" s="1" customFormat="1" ht="33" customHeight="1" x14ac:dyDescent="0.2">
      <c r="B150" s="27"/>
      <c r="C150" s="130" t="s">
        <v>182</v>
      </c>
      <c r="D150" s="130" t="s">
        <v>106</v>
      </c>
      <c r="E150" s="131" t="s">
        <v>292</v>
      </c>
      <c r="F150" s="132" t="s">
        <v>293</v>
      </c>
      <c r="G150" s="133" t="s">
        <v>109</v>
      </c>
      <c r="H150" s="134">
        <v>9</v>
      </c>
      <c r="I150" s="168">
        <v>0</v>
      </c>
      <c r="J150" s="135">
        <f t="shared" si="0"/>
        <v>0</v>
      </c>
      <c r="K150" s="132" t="s">
        <v>1</v>
      </c>
      <c r="L150" s="136"/>
      <c r="M150" s="137" t="s">
        <v>1</v>
      </c>
      <c r="N150" s="138" t="s">
        <v>35</v>
      </c>
      <c r="O150" s="139">
        <v>0</v>
      </c>
      <c r="P150" s="139">
        <f t="shared" si="1"/>
        <v>0</v>
      </c>
      <c r="Q150" s="139">
        <v>0</v>
      </c>
      <c r="R150" s="139">
        <f t="shared" si="2"/>
        <v>0</v>
      </c>
      <c r="S150" s="139">
        <v>0</v>
      </c>
      <c r="T150" s="140">
        <f t="shared" si="3"/>
        <v>0</v>
      </c>
      <c r="AR150" s="141" t="s">
        <v>110</v>
      </c>
      <c r="AT150" s="141" t="s">
        <v>106</v>
      </c>
      <c r="AU150" s="141" t="s">
        <v>72</v>
      </c>
      <c r="AY150" s="15" t="s">
        <v>103</v>
      </c>
      <c r="BE150" s="142">
        <f t="shared" si="4"/>
        <v>0</v>
      </c>
      <c r="BF150" s="142">
        <f t="shared" si="5"/>
        <v>0</v>
      </c>
      <c r="BG150" s="142">
        <f t="shared" si="6"/>
        <v>0</v>
      </c>
      <c r="BH150" s="142">
        <f t="shared" si="7"/>
        <v>0</v>
      </c>
      <c r="BI150" s="142">
        <f t="shared" si="8"/>
        <v>0</v>
      </c>
      <c r="BJ150" s="15" t="s">
        <v>72</v>
      </c>
      <c r="BK150" s="142">
        <f t="shared" si="9"/>
        <v>0</v>
      </c>
      <c r="BL150" s="15" t="s">
        <v>111</v>
      </c>
      <c r="BM150" s="141" t="s">
        <v>294</v>
      </c>
    </row>
    <row r="151" spans="2:65" s="12" customFormat="1" ht="24.75" customHeight="1" x14ac:dyDescent="0.2">
      <c r="B151" s="143"/>
      <c r="D151" s="144"/>
      <c r="E151" s="145"/>
      <c r="F151" s="146" t="s">
        <v>403</v>
      </c>
      <c r="H151" s="145"/>
      <c r="L151" s="143"/>
      <c r="M151" s="147"/>
      <c r="T151" s="148"/>
      <c r="AT151" s="145"/>
      <c r="AU151" s="145"/>
      <c r="AY151" s="145"/>
    </row>
    <row r="152" spans="2:65" s="1" customFormat="1" ht="33" customHeight="1" x14ac:dyDescent="0.2">
      <c r="B152" s="27"/>
      <c r="C152" s="130" t="s">
        <v>186</v>
      </c>
      <c r="D152" s="130" t="s">
        <v>106</v>
      </c>
      <c r="E152" s="131" t="s">
        <v>295</v>
      </c>
      <c r="F152" s="132" t="s">
        <v>296</v>
      </c>
      <c r="G152" s="133" t="s">
        <v>109</v>
      </c>
      <c r="H152" s="134">
        <v>1</v>
      </c>
      <c r="I152" s="168">
        <v>0</v>
      </c>
      <c r="J152" s="135">
        <f t="shared" si="0"/>
        <v>0</v>
      </c>
      <c r="K152" s="132" t="s">
        <v>1</v>
      </c>
      <c r="L152" s="136"/>
      <c r="M152" s="137" t="s">
        <v>1</v>
      </c>
      <c r="N152" s="138" t="s">
        <v>35</v>
      </c>
      <c r="O152" s="139">
        <v>0</v>
      </c>
      <c r="P152" s="139">
        <f t="shared" si="1"/>
        <v>0</v>
      </c>
      <c r="Q152" s="139">
        <v>0</v>
      </c>
      <c r="R152" s="139">
        <f t="shared" si="2"/>
        <v>0</v>
      </c>
      <c r="S152" s="139">
        <v>0</v>
      </c>
      <c r="T152" s="140">
        <f t="shared" si="3"/>
        <v>0</v>
      </c>
      <c r="AR152" s="141" t="s">
        <v>110</v>
      </c>
      <c r="AT152" s="141" t="s">
        <v>106</v>
      </c>
      <c r="AU152" s="141" t="s">
        <v>72</v>
      </c>
      <c r="AY152" s="15" t="s">
        <v>103</v>
      </c>
      <c r="BE152" s="142">
        <f t="shared" si="4"/>
        <v>0</v>
      </c>
      <c r="BF152" s="142">
        <f t="shared" si="5"/>
        <v>0</v>
      </c>
      <c r="BG152" s="142">
        <f t="shared" si="6"/>
        <v>0</v>
      </c>
      <c r="BH152" s="142">
        <f t="shared" si="7"/>
        <v>0</v>
      </c>
      <c r="BI152" s="142">
        <f t="shared" si="8"/>
        <v>0</v>
      </c>
      <c r="BJ152" s="15" t="s">
        <v>72</v>
      </c>
      <c r="BK152" s="142">
        <f t="shared" si="9"/>
        <v>0</v>
      </c>
      <c r="BL152" s="15" t="s">
        <v>111</v>
      </c>
      <c r="BM152" s="141" t="s">
        <v>297</v>
      </c>
    </row>
    <row r="153" spans="2:65" s="12" customFormat="1" ht="24.75" customHeight="1" x14ac:dyDescent="0.2">
      <c r="B153" s="143"/>
      <c r="D153" s="144"/>
      <c r="E153" s="145"/>
      <c r="F153" s="146" t="s">
        <v>404</v>
      </c>
      <c r="H153" s="145"/>
      <c r="L153" s="143"/>
      <c r="M153" s="147"/>
      <c r="T153" s="148"/>
      <c r="AT153" s="145"/>
      <c r="AU153" s="145"/>
      <c r="AY153" s="145"/>
    </row>
    <row r="154" spans="2:65" s="1" customFormat="1" ht="55.5" customHeight="1" x14ac:dyDescent="0.2">
      <c r="B154" s="27"/>
      <c r="C154" s="130" t="s">
        <v>229</v>
      </c>
      <c r="D154" s="130" t="s">
        <v>106</v>
      </c>
      <c r="E154" s="131" t="s">
        <v>298</v>
      </c>
      <c r="F154" s="132" t="s">
        <v>299</v>
      </c>
      <c r="G154" s="133" t="s">
        <v>109</v>
      </c>
      <c r="H154" s="134">
        <v>2</v>
      </c>
      <c r="I154" s="168">
        <v>0</v>
      </c>
      <c r="J154" s="135">
        <f t="shared" si="0"/>
        <v>0</v>
      </c>
      <c r="K154" s="132" t="s">
        <v>1</v>
      </c>
      <c r="L154" s="136"/>
      <c r="M154" s="137" t="s">
        <v>1</v>
      </c>
      <c r="N154" s="138" t="s">
        <v>35</v>
      </c>
      <c r="O154" s="139">
        <v>0</v>
      </c>
      <c r="P154" s="139">
        <f t="shared" si="1"/>
        <v>0</v>
      </c>
      <c r="Q154" s="139">
        <v>0</v>
      </c>
      <c r="R154" s="139">
        <f t="shared" si="2"/>
        <v>0</v>
      </c>
      <c r="S154" s="139">
        <v>0</v>
      </c>
      <c r="T154" s="140">
        <f t="shared" si="3"/>
        <v>0</v>
      </c>
      <c r="AR154" s="141" t="s">
        <v>110</v>
      </c>
      <c r="AT154" s="141" t="s">
        <v>106</v>
      </c>
      <c r="AU154" s="141" t="s">
        <v>72</v>
      </c>
      <c r="AY154" s="15" t="s">
        <v>103</v>
      </c>
      <c r="BE154" s="142">
        <f t="shared" si="4"/>
        <v>0</v>
      </c>
      <c r="BF154" s="142">
        <f t="shared" si="5"/>
        <v>0</v>
      </c>
      <c r="BG154" s="142">
        <f t="shared" si="6"/>
        <v>0</v>
      </c>
      <c r="BH154" s="142">
        <f t="shared" si="7"/>
        <v>0</v>
      </c>
      <c r="BI154" s="142">
        <f t="shared" si="8"/>
        <v>0</v>
      </c>
      <c r="BJ154" s="15" t="s">
        <v>72</v>
      </c>
      <c r="BK154" s="142">
        <f t="shared" si="9"/>
        <v>0</v>
      </c>
      <c r="BL154" s="15" t="s">
        <v>111</v>
      </c>
      <c r="BM154" s="141" t="s">
        <v>300</v>
      </c>
    </row>
    <row r="155" spans="2:65" s="12" customFormat="1" ht="18" customHeight="1" x14ac:dyDescent="0.2">
      <c r="B155" s="143"/>
      <c r="D155" s="144"/>
      <c r="E155" s="145"/>
      <c r="F155" s="146" t="s">
        <v>405</v>
      </c>
      <c r="H155" s="145"/>
      <c r="L155" s="143"/>
      <c r="M155" s="147"/>
      <c r="T155" s="148"/>
      <c r="AT155" s="145"/>
      <c r="AU155" s="145"/>
      <c r="AY155" s="145"/>
    </row>
    <row r="156" spans="2:65" s="1" customFormat="1" ht="33" customHeight="1" x14ac:dyDescent="0.2">
      <c r="B156" s="27"/>
      <c r="C156" s="130" t="s">
        <v>8</v>
      </c>
      <c r="D156" s="130" t="s">
        <v>106</v>
      </c>
      <c r="E156" s="131" t="s">
        <v>301</v>
      </c>
      <c r="F156" s="132" t="s">
        <v>302</v>
      </c>
      <c r="G156" s="133" t="s">
        <v>109</v>
      </c>
      <c r="H156" s="134">
        <v>3</v>
      </c>
      <c r="I156" s="168">
        <v>0</v>
      </c>
      <c r="J156" s="135">
        <f t="shared" si="0"/>
        <v>0</v>
      </c>
      <c r="K156" s="132" t="s">
        <v>1</v>
      </c>
      <c r="L156" s="136"/>
      <c r="M156" s="137" t="s">
        <v>1</v>
      </c>
      <c r="N156" s="138" t="s">
        <v>35</v>
      </c>
      <c r="O156" s="139">
        <v>0</v>
      </c>
      <c r="P156" s="139">
        <f t="shared" si="1"/>
        <v>0</v>
      </c>
      <c r="Q156" s="139">
        <v>0</v>
      </c>
      <c r="R156" s="139">
        <f t="shared" si="2"/>
        <v>0</v>
      </c>
      <c r="S156" s="139">
        <v>0</v>
      </c>
      <c r="T156" s="140">
        <f t="shared" si="3"/>
        <v>0</v>
      </c>
      <c r="AR156" s="141" t="s">
        <v>110</v>
      </c>
      <c r="AT156" s="141" t="s">
        <v>106</v>
      </c>
      <c r="AU156" s="141" t="s">
        <v>72</v>
      </c>
      <c r="AY156" s="15" t="s">
        <v>103</v>
      </c>
      <c r="BE156" s="142">
        <f t="shared" si="4"/>
        <v>0</v>
      </c>
      <c r="BF156" s="142">
        <f t="shared" si="5"/>
        <v>0</v>
      </c>
      <c r="BG156" s="142">
        <f t="shared" si="6"/>
        <v>0</v>
      </c>
      <c r="BH156" s="142">
        <f t="shared" si="7"/>
        <v>0</v>
      </c>
      <c r="BI156" s="142">
        <f t="shared" si="8"/>
        <v>0</v>
      </c>
      <c r="BJ156" s="15" t="s">
        <v>72</v>
      </c>
      <c r="BK156" s="142">
        <f t="shared" si="9"/>
        <v>0</v>
      </c>
      <c r="BL156" s="15" t="s">
        <v>111</v>
      </c>
      <c r="BM156" s="141" t="s">
        <v>303</v>
      </c>
    </row>
    <row r="157" spans="2:65" s="12" customFormat="1" ht="19.5" customHeight="1" x14ac:dyDescent="0.2">
      <c r="B157" s="143"/>
      <c r="D157" s="144"/>
      <c r="E157" s="145"/>
      <c r="F157" s="146" t="s">
        <v>406</v>
      </c>
      <c r="H157" s="145"/>
      <c r="L157" s="143"/>
      <c r="M157" s="147"/>
      <c r="T157" s="148"/>
      <c r="AT157" s="145"/>
      <c r="AU157" s="145"/>
      <c r="AY157" s="145"/>
    </row>
    <row r="158" spans="2:65" s="1" customFormat="1" ht="24.25" customHeight="1" x14ac:dyDescent="0.2">
      <c r="B158" s="27"/>
      <c r="C158" s="130" t="s">
        <v>241</v>
      </c>
      <c r="D158" s="130" t="s">
        <v>106</v>
      </c>
      <c r="E158" s="131" t="s">
        <v>304</v>
      </c>
      <c r="F158" s="132" t="s">
        <v>305</v>
      </c>
      <c r="G158" s="133" t="s">
        <v>232</v>
      </c>
      <c r="H158" s="134">
        <v>0.9</v>
      </c>
      <c r="I158" s="168">
        <v>0</v>
      </c>
      <c r="J158" s="135">
        <f t="shared" si="0"/>
        <v>0</v>
      </c>
      <c r="K158" s="132" t="s">
        <v>1</v>
      </c>
      <c r="L158" s="136"/>
      <c r="M158" s="137" t="s">
        <v>1</v>
      </c>
      <c r="N158" s="138" t="s">
        <v>35</v>
      </c>
      <c r="O158" s="139">
        <v>0</v>
      </c>
      <c r="P158" s="139">
        <f t="shared" si="1"/>
        <v>0</v>
      </c>
      <c r="Q158" s="139">
        <v>0</v>
      </c>
      <c r="R158" s="139">
        <f t="shared" si="2"/>
        <v>0</v>
      </c>
      <c r="S158" s="139">
        <v>0</v>
      </c>
      <c r="T158" s="140">
        <f t="shared" si="3"/>
        <v>0</v>
      </c>
      <c r="AR158" s="141" t="s">
        <v>110</v>
      </c>
      <c r="AT158" s="141" t="s">
        <v>106</v>
      </c>
      <c r="AU158" s="141" t="s">
        <v>72</v>
      </c>
      <c r="AY158" s="15" t="s">
        <v>103</v>
      </c>
      <c r="BE158" s="142">
        <f t="shared" si="4"/>
        <v>0</v>
      </c>
      <c r="BF158" s="142">
        <f t="shared" si="5"/>
        <v>0</v>
      </c>
      <c r="BG158" s="142">
        <f t="shared" si="6"/>
        <v>0</v>
      </c>
      <c r="BH158" s="142">
        <f t="shared" si="7"/>
        <v>0</v>
      </c>
      <c r="BI158" s="142">
        <f t="shared" si="8"/>
        <v>0</v>
      </c>
      <c r="BJ158" s="15" t="s">
        <v>72</v>
      </c>
      <c r="BK158" s="142">
        <f t="shared" si="9"/>
        <v>0</v>
      </c>
      <c r="BL158" s="15" t="s">
        <v>111</v>
      </c>
      <c r="BM158" s="141" t="s">
        <v>306</v>
      </c>
    </row>
    <row r="159" spans="2:65" s="12" customFormat="1" ht="21.75" customHeight="1" x14ac:dyDescent="0.2">
      <c r="B159" s="143"/>
      <c r="D159" s="144"/>
      <c r="E159" s="145"/>
      <c r="F159" s="146" t="s">
        <v>407</v>
      </c>
      <c r="H159" s="145"/>
      <c r="I159" s="167"/>
      <c r="L159" s="143"/>
      <c r="M159" s="147"/>
      <c r="T159" s="148"/>
      <c r="AT159" s="145"/>
      <c r="AU159" s="145"/>
      <c r="AY159" s="145"/>
    </row>
    <row r="160" spans="2:65" s="1" customFormat="1" ht="24.25" customHeight="1" x14ac:dyDescent="0.2">
      <c r="B160" s="27"/>
      <c r="C160" s="130" t="s">
        <v>246</v>
      </c>
      <c r="D160" s="130" t="s">
        <v>106</v>
      </c>
      <c r="E160" s="131" t="s">
        <v>307</v>
      </c>
      <c r="F160" s="132" t="s">
        <v>308</v>
      </c>
      <c r="G160" s="133" t="s">
        <v>232</v>
      </c>
      <c r="H160" s="134">
        <v>3.5</v>
      </c>
      <c r="I160" s="168">
        <v>0</v>
      </c>
      <c r="J160" s="135">
        <f t="shared" si="0"/>
        <v>0</v>
      </c>
      <c r="K160" s="132" t="s">
        <v>1</v>
      </c>
      <c r="L160" s="136"/>
      <c r="M160" s="137" t="s">
        <v>1</v>
      </c>
      <c r="N160" s="138" t="s">
        <v>35</v>
      </c>
      <c r="O160" s="139">
        <v>0</v>
      </c>
      <c r="P160" s="139">
        <f t="shared" si="1"/>
        <v>0</v>
      </c>
      <c r="Q160" s="139">
        <v>0</v>
      </c>
      <c r="R160" s="139">
        <f t="shared" si="2"/>
        <v>0</v>
      </c>
      <c r="S160" s="139">
        <v>0</v>
      </c>
      <c r="T160" s="140">
        <f t="shared" si="3"/>
        <v>0</v>
      </c>
      <c r="AR160" s="141" t="s">
        <v>110</v>
      </c>
      <c r="AT160" s="141" t="s">
        <v>106</v>
      </c>
      <c r="AU160" s="141" t="s">
        <v>72</v>
      </c>
      <c r="AY160" s="15" t="s">
        <v>103</v>
      </c>
      <c r="BE160" s="142">
        <f t="shared" si="4"/>
        <v>0</v>
      </c>
      <c r="BF160" s="142">
        <f t="shared" si="5"/>
        <v>0</v>
      </c>
      <c r="BG160" s="142">
        <f t="shared" si="6"/>
        <v>0</v>
      </c>
      <c r="BH160" s="142">
        <f t="shared" si="7"/>
        <v>0</v>
      </c>
      <c r="BI160" s="142">
        <f t="shared" si="8"/>
        <v>0</v>
      </c>
      <c r="BJ160" s="15" t="s">
        <v>72</v>
      </c>
      <c r="BK160" s="142">
        <f t="shared" si="9"/>
        <v>0</v>
      </c>
      <c r="BL160" s="15" t="s">
        <v>111</v>
      </c>
      <c r="BM160" s="141" t="s">
        <v>309</v>
      </c>
    </row>
    <row r="161" spans="2:65" s="12" customFormat="1" ht="21.75" customHeight="1" x14ac:dyDescent="0.2">
      <c r="B161" s="143"/>
      <c r="D161" s="144"/>
      <c r="E161" s="145"/>
      <c r="F161" s="146" t="s">
        <v>408</v>
      </c>
      <c r="H161" s="145"/>
      <c r="L161" s="143"/>
      <c r="M161" s="147"/>
      <c r="T161" s="148"/>
      <c r="AT161" s="145"/>
      <c r="AU161" s="145"/>
      <c r="AY161" s="145"/>
    </row>
    <row r="162" spans="2:65" s="12" customFormat="1" ht="26.25" customHeight="1" x14ac:dyDescent="0.2">
      <c r="B162" s="143"/>
      <c r="D162" s="144"/>
      <c r="E162" s="145"/>
      <c r="F162" s="146" t="s">
        <v>382</v>
      </c>
      <c r="H162" s="145"/>
      <c r="L162" s="143"/>
      <c r="M162" s="147"/>
      <c r="T162" s="148"/>
      <c r="AT162" s="145"/>
      <c r="AU162" s="145"/>
      <c r="AY162" s="145"/>
    </row>
    <row r="163" spans="2:65" s="1" customFormat="1" ht="24.25" customHeight="1" x14ac:dyDescent="0.2">
      <c r="B163" s="27"/>
      <c r="C163" s="130" t="s">
        <v>185</v>
      </c>
      <c r="D163" s="130" t="s">
        <v>106</v>
      </c>
      <c r="E163" s="131" t="s">
        <v>310</v>
      </c>
      <c r="F163" s="132" t="s">
        <v>311</v>
      </c>
      <c r="G163" s="133" t="s">
        <v>232</v>
      </c>
      <c r="H163" s="134">
        <v>8.23</v>
      </c>
      <c r="I163" s="168">
        <v>0</v>
      </c>
      <c r="J163" s="135">
        <f t="shared" si="0"/>
        <v>0</v>
      </c>
      <c r="K163" s="132" t="s">
        <v>1</v>
      </c>
      <c r="L163" s="136"/>
      <c r="M163" s="137" t="s">
        <v>1</v>
      </c>
      <c r="N163" s="138" t="s">
        <v>35</v>
      </c>
      <c r="O163" s="139">
        <v>0</v>
      </c>
      <c r="P163" s="139">
        <f t="shared" si="1"/>
        <v>0</v>
      </c>
      <c r="Q163" s="139">
        <v>0</v>
      </c>
      <c r="R163" s="139">
        <f t="shared" si="2"/>
        <v>0</v>
      </c>
      <c r="S163" s="139">
        <v>0</v>
      </c>
      <c r="T163" s="140">
        <f t="shared" si="3"/>
        <v>0</v>
      </c>
      <c r="AR163" s="141" t="s">
        <v>110</v>
      </c>
      <c r="AT163" s="141" t="s">
        <v>106</v>
      </c>
      <c r="AU163" s="141" t="s">
        <v>72</v>
      </c>
      <c r="AY163" s="15" t="s">
        <v>103</v>
      </c>
      <c r="BE163" s="142">
        <f t="shared" si="4"/>
        <v>0</v>
      </c>
      <c r="BF163" s="142">
        <f t="shared" si="5"/>
        <v>0</v>
      </c>
      <c r="BG163" s="142">
        <f t="shared" si="6"/>
        <v>0</v>
      </c>
      <c r="BH163" s="142">
        <f t="shared" si="7"/>
        <v>0</v>
      </c>
      <c r="BI163" s="142">
        <f t="shared" si="8"/>
        <v>0</v>
      </c>
      <c r="BJ163" s="15" t="s">
        <v>72</v>
      </c>
      <c r="BK163" s="142">
        <f t="shared" si="9"/>
        <v>0</v>
      </c>
      <c r="BL163" s="15" t="s">
        <v>111</v>
      </c>
      <c r="BM163" s="141" t="s">
        <v>312</v>
      </c>
    </row>
    <row r="164" spans="2:65" s="12" customFormat="1" ht="19.5" customHeight="1" x14ac:dyDescent="0.2">
      <c r="B164" s="143"/>
      <c r="D164" s="144"/>
      <c r="E164" s="145"/>
      <c r="F164" s="146" t="s">
        <v>409</v>
      </c>
      <c r="H164" s="145"/>
      <c r="L164" s="143"/>
      <c r="M164" s="147"/>
      <c r="T164" s="148"/>
      <c r="AT164" s="145"/>
      <c r="AU164" s="145"/>
      <c r="AY164" s="145"/>
    </row>
    <row r="165" spans="2:65" s="12" customFormat="1" ht="13.5" customHeight="1" x14ac:dyDescent="0.2">
      <c r="B165" s="143"/>
      <c r="D165" s="144"/>
      <c r="E165" s="145"/>
      <c r="F165" s="146" t="s">
        <v>383</v>
      </c>
      <c r="H165" s="145"/>
      <c r="L165" s="143"/>
      <c r="M165" s="147"/>
      <c r="T165" s="148"/>
      <c r="AT165" s="145"/>
      <c r="AU165" s="145"/>
      <c r="AY165" s="145"/>
    </row>
    <row r="166" spans="2:65" s="1" customFormat="1" ht="24.25" customHeight="1" x14ac:dyDescent="0.2">
      <c r="B166" s="27"/>
      <c r="C166" s="130" t="s">
        <v>111</v>
      </c>
      <c r="D166" s="130" t="s">
        <v>106</v>
      </c>
      <c r="E166" s="131" t="s">
        <v>313</v>
      </c>
      <c r="F166" s="132" t="s">
        <v>314</v>
      </c>
      <c r="G166" s="133" t="s">
        <v>232</v>
      </c>
      <c r="H166" s="134">
        <v>4.8</v>
      </c>
      <c r="I166" s="168">
        <v>0</v>
      </c>
      <c r="J166" s="135">
        <f t="shared" si="0"/>
        <v>0</v>
      </c>
      <c r="K166" s="132" t="s">
        <v>1</v>
      </c>
      <c r="L166" s="136"/>
      <c r="M166" s="137" t="s">
        <v>1</v>
      </c>
      <c r="N166" s="138" t="s">
        <v>35</v>
      </c>
      <c r="O166" s="139">
        <v>0</v>
      </c>
      <c r="P166" s="139">
        <f t="shared" si="1"/>
        <v>0</v>
      </c>
      <c r="Q166" s="139">
        <v>0</v>
      </c>
      <c r="R166" s="139">
        <f t="shared" si="2"/>
        <v>0</v>
      </c>
      <c r="S166" s="139">
        <v>0</v>
      </c>
      <c r="T166" s="140">
        <f t="shared" si="3"/>
        <v>0</v>
      </c>
      <c r="AR166" s="141" t="s">
        <v>110</v>
      </c>
      <c r="AT166" s="141" t="s">
        <v>106</v>
      </c>
      <c r="AU166" s="141" t="s">
        <v>72</v>
      </c>
      <c r="AY166" s="15" t="s">
        <v>103</v>
      </c>
      <c r="BE166" s="142">
        <f t="shared" si="4"/>
        <v>0</v>
      </c>
      <c r="BF166" s="142">
        <f t="shared" si="5"/>
        <v>0</v>
      </c>
      <c r="BG166" s="142">
        <f t="shared" si="6"/>
        <v>0</v>
      </c>
      <c r="BH166" s="142">
        <f t="shared" si="7"/>
        <v>0</v>
      </c>
      <c r="BI166" s="142">
        <f t="shared" si="8"/>
        <v>0</v>
      </c>
      <c r="BJ166" s="15" t="s">
        <v>72</v>
      </c>
      <c r="BK166" s="142">
        <f t="shared" si="9"/>
        <v>0</v>
      </c>
      <c r="BL166" s="15" t="s">
        <v>111</v>
      </c>
      <c r="BM166" s="141" t="s">
        <v>315</v>
      </c>
    </row>
    <row r="167" spans="2:65" s="12" customFormat="1" ht="21.75" customHeight="1" x14ac:dyDescent="0.2">
      <c r="B167" s="143"/>
      <c r="D167" s="144"/>
      <c r="E167" s="145"/>
      <c r="F167" s="146" t="s">
        <v>410</v>
      </c>
      <c r="H167" s="145"/>
      <c r="L167" s="143"/>
      <c r="M167" s="147"/>
      <c r="T167" s="148"/>
      <c r="AT167" s="145"/>
      <c r="AU167" s="145"/>
      <c r="AY167" s="145"/>
    </row>
    <row r="168" spans="2:65" s="1" customFormat="1" ht="21.75" customHeight="1" x14ac:dyDescent="0.2">
      <c r="B168" s="27"/>
      <c r="C168" s="130" t="s">
        <v>257</v>
      </c>
      <c r="D168" s="130" t="s">
        <v>106</v>
      </c>
      <c r="E168" s="131" t="s">
        <v>316</v>
      </c>
      <c r="F168" s="132" t="s">
        <v>317</v>
      </c>
      <c r="G168" s="133" t="s">
        <v>232</v>
      </c>
      <c r="H168" s="134">
        <v>4.5999999999999996</v>
      </c>
      <c r="I168" s="168">
        <v>0</v>
      </c>
      <c r="J168" s="135">
        <f t="shared" si="0"/>
        <v>0</v>
      </c>
      <c r="K168" s="132" t="s">
        <v>1</v>
      </c>
      <c r="L168" s="136"/>
      <c r="M168" s="137" t="s">
        <v>1</v>
      </c>
      <c r="N168" s="138" t="s">
        <v>35</v>
      </c>
      <c r="O168" s="139">
        <v>0</v>
      </c>
      <c r="P168" s="139">
        <f t="shared" si="1"/>
        <v>0</v>
      </c>
      <c r="Q168" s="139">
        <v>0</v>
      </c>
      <c r="R168" s="139">
        <f t="shared" si="2"/>
        <v>0</v>
      </c>
      <c r="S168" s="139">
        <v>0</v>
      </c>
      <c r="T168" s="140">
        <f t="shared" si="3"/>
        <v>0</v>
      </c>
      <c r="AR168" s="141" t="s">
        <v>110</v>
      </c>
      <c r="AT168" s="141" t="s">
        <v>106</v>
      </c>
      <c r="AU168" s="141" t="s">
        <v>72</v>
      </c>
      <c r="AY168" s="15" t="s">
        <v>103</v>
      </c>
      <c r="BE168" s="142">
        <f t="shared" si="4"/>
        <v>0</v>
      </c>
      <c r="BF168" s="142">
        <f t="shared" si="5"/>
        <v>0</v>
      </c>
      <c r="BG168" s="142">
        <f t="shared" si="6"/>
        <v>0</v>
      </c>
      <c r="BH168" s="142">
        <f t="shared" si="7"/>
        <v>0</v>
      </c>
      <c r="BI168" s="142">
        <f t="shared" si="8"/>
        <v>0</v>
      </c>
      <c r="BJ168" s="15" t="s">
        <v>72</v>
      </c>
      <c r="BK168" s="142">
        <f t="shared" si="9"/>
        <v>0</v>
      </c>
      <c r="BL168" s="15" t="s">
        <v>111</v>
      </c>
      <c r="BM168" s="141" t="s">
        <v>318</v>
      </c>
    </row>
    <row r="169" spans="2:65" s="12" customFormat="1" ht="42.75" customHeight="1" x14ac:dyDescent="0.2">
      <c r="B169" s="143"/>
      <c r="D169" s="144"/>
      <c r="E169" s="145"/>
      <c r="F169" s="146" t="s">
        <v>411</v>
      </c>
      <c r="H169" s="145"/>
      <c r="L169" s="143"/>
      <c r="M169" s="147"/>
      <c r="T169" s="148"/>
      <c r="AT169" s="145"/>
      <c r="AU169" s="145"/>
      <c r="AY169" s="145"/>
    </row>
    <row r="170" spans="2:65" s="1" customFormat="1" ht="24.25" customHeight="1" x14ac:dyDescent="0.2">
      <c r="B170" s="27"/>
      <c r="C170" s="130" t="s">
        <v>192</v>
      </c>
      <c r="D170" s="130" t="s">
        <v>106</v>
      </c>
      <c r="E170" s="131" t="s">
        <v>319</v>
      </c>
      <c r="F170" s="132" t="s">
        <v>320</v>
      </c>
      <c r="G170" s="133" t="s">
        <v>232</v>
      </c>
      <c r="H170" s="134">
        <v>3.15</v>
      </c>
      <c r="I170" s="168">
        <v>0</v>
      </c>
      <c r="J170" s="135">
        <f t="shared" si="0"/>
        <v>0</v>
      </c>
      <c r="K170" s="132" t="s">
        <v>1</v>
      </c>
      <c r="L170" s="136"/>
      <c r="M170" s="137" t="s">
        <v>1</v>
      </c>
      <c r="N170" s="138" t="s">
        <v>35</v>
      </c>
      <c r="O170" s="139">
        <v>0</v>
      </c>
      <c r="P170" s="139">
        <f t="shared" si="1"/>
        <v>0</v>
      </c>
      <c r="Q170" s="139">
        <v>0</v>
      </c>
      <c r="R170" s="139">
        <f t="shared" si="2"/>
        <v>0</v>
      </c>
      <c r="S170" s="139">
        <v>0</v>
      </c>
      <c r="T170" s="140">
        <f t="shared" si="3"/>
        <v>0</v>
      </c>
      <c r="AR170" s="141" t="s">
        <v>110</v>
      </c>
      <c r="AT170" s="141" t="s">
        <v>106</v>
      </c>
      <c r="AU170" s="141" t="s">
        <v>72</v>
      </c>
      <c r="AY170" s="15" t="s">
        <v>103</v>
      </c>
      <c r="BE170" s="142">
        <f t="shared" si="4"/>
        <v>0</v>
      </c>
      <c r="BF170" s="142">
        <f t="shared" si="5"/>
        <v>0</v>
      </c>
      <c r="BG170" s="142">
        <f t="shared" si="6"/>
        <v>0</v>
      </c>
      <c r="BH170" s="142">
        <f t="shared" si="7"/>
        <v>0</v>
      </c>
      <c r="BI170" s="142">
        <f t="shared" si="8"/>
        <v>0</v>
      </c>
      <c r="BJ170" s="15" t="s">
        <v>72</v>
      </c>
      <c r="BK170" s="142">
        <f t="shared" si="9"/>
        <v>0</v>
      </c>
      <c r="BL170" s="15" t="s">
        <v>111</v>
      </c>
      <c r="BM170" s="141" t="s">
        <v>321</v>
      </c>
    </row>
    <row r="171" spans="2:65" s="12" customFormat="1" ht="27" customHeight="1" x14ac:dyDescent="0.2">
      <c r="B171" s="143"/>
      <c r="D171" s="144"/>
      <c r="E171" s="145"/>
      <c r="F171" s="146" t="s">
        <v>412</v>
      </c>
      <c r="H171" s="145"/>
      <c r="L171" s="143"/>
      <c r="M171" s="147"/>
      <c r="T171" s="148"/>
      <c r="AT171" s="145"/>
      <c r="AU171" s="145"/>
      <c r="AY171" s="145"/>
    </row>
    <row r="172" spans="2:65" s="12" customFormat="1" ht="44.25" customHeight="1" x14ac:dyDescent="0.2">
      <c r="B172" s="143"/>
      <c r="D172" s="144"/>
      <c r="E172" s="145"/>
      <c r="F172" s="146" t="s">
        <v>384</v>
      </c>
      <c r="H172" s="145"/>
      <c r="L172" s="143"/>
      <c r="M172" s="147"/>
      <c r="T172" s="148"/>
      <c r="AT172" s="145"/>
      <c r="AU172" s="145"/>
      <c r="AY172" s="145"/>
    </row>
    <row r="173" spans="2:65" s="1" customFormat="1" ht="24.25" customHeight="1" x14ac:dyDescent="0.2">
      <c r="B173" s="27"/>
      <c r="C173" s="130" t="s">
        <v>199</v>
      </c>
      <c r="D173" s="130" t="s">
        <v>106</v>
      </c>
      <c r="E173" s="131" t="s">
        <v>322</v>
      </c>
      <c r="F173" s="132" t="s">
        <v>323</v>
      </c>
      <c r="G173" s="133" t="s">
        <v>232</v>
      </c>
      <c r="H173" s="134">
        <v>2.7</v>
      </c>
      <c r="I173" s="168">
        <v>0</v>
      </c>
      <c r="J173" s="135">
        <f t="shared" si="0"/>
        <v>0</v>
      </c>
      <c r="K173" s="132" t="s">
        <v>1</v>
      </c>
      <c r="L173" s="136"/>
      <c r="M173" s="137" t="s">
        <v>1</v>
      </c>
      <c r="N173" s="138" t="s">
        <v>35</v>
      </c>
      <c r="O173" s="139">
        <v>0</v>
      </c>
      <c r="P173" s="139">
        <f t="shared" si="1"/>
        <v>0</v>
      </c>
      <c r="Q173" s="139">
        <v>0</v>
      </c>
      <c r="R173" s="139">
        <f t="shared" si="2"/>
        <v>0</v>
      </c>
      <c r="S173" s="139">
        <v>0</v>
      </c>
      <c r="T173" s="140">
        <f t="shared" si="3"/>
        <v>0</v>
      </c>
      <c r="AR173" s="141" t="s">
        <v>110</v>
      </c>
      <c r="AT173" s="141" t="s">
        <v>106</v>
      </c>
      <c r="AU173" s="141" t="s">
        <v>72</v>
      </c>
      <c r="AY173" s="15" t="s">
        <v>103</v>
      </c>
      <c r="BE173" s="142">
        <f t="shared" si="4"/>
        <v>0</v>
      </c>
      <c r="BF173" s="142">
        <f t="shared" si="5"/>
        <v>0</v>
      </c>
      <c r="BG173" s="142">
        <f t="shared" si="6"/>
        <v>0</v>
      </c>
      <c r="BH173" s="142">
        <f t="shared" si="7"/>
        <v>0</v>
      </c>
      <c r="BI173" s="142">
        <f t="shared" si="8"/>
        <v>0</v>
      </c>
      <c r="BJ173" s="15" t="s">
        <v>72</v>
      </c>
      <c r="BK173" s="142">
        <f t="shared" si="9"/>
        <v>0</v>
      </c>
      <c r="BL173" s="15" t="s">
        <v>111</v>
      </c>
      <c r="BM173" s="141" t="s">
        <v>324</v>
      </c>
    </row>
    <row r="174" spans="2:65" s="12" customFormat="1" ht="22.5" customHeight="1" x14ac:dyDescent="0.2">
      <c r="B174" s="143"/>
      <c r="D174" s="144"/>
      <c r="E174" s="145"/>
      <c r="F174" s="146" t="s">
        <v>409</v>
      </c>
      <c r="H174" s="145"/>
      <c r="L174" s="143"/>
      <c r="M174" s="147"/>
      <c r="T174" s="148"/>
      <c r="AT174" s="145"/>
      <c r="AU174" s="145"/>
      <c r="AY174" s="145"/>
    </row>
    <row r="175" spans="2:65" s="1" customFormat="1" ht="24.25" customHeight="1" x14ac:dyDescent="0.2">
      <c r="B175" s="27"/>
      <c r="C175" s="130" t="s">
        <v>203</v>
      </c>
      <c r="D175" s="130" t="s">
        <v>106</v>
      </c>
      <c r="E175" s="131" t="s">
        <v>325</v>
      </c>
      <c r="F175" s="132" t="s">
        <v>326</v>
      </c>
      <c r="G175" s="133" t="s">
        <v>232</v>
      </c>
      <c r="H175" s="134">
        <v>4.1150000000000002</v>
      </c>
      <c r="I175" s="168">
        <v>0</v>
      </c>
      <c r="J175" s="135">
        <f t="shared" si="0"/>
        <v>0</v>
      </c>
      <c r="K175" s="132" t="s">
        <v>1</v>
      </c>
      <c r="L175" s="136"/>
      <c r="M175" s="137" t="s">
        <v>1</v>
      </c>
      <c r="N175" s="138" t="s">
        <v>35</v>
      </c>
      <c r="O175" s="139">
        <v>0</v>
      </c>
      <c r="P175" s="139">
        <f t="shared" si="1"/>
        <v>0</v>
      </c>
      <c r="Q175" s="139">
        <v>0</v>
      </c>
      <c r="R175" s="139">
        <f t="shared" si="2"/>
        <v>0</v>
      </c>
      <c r="S175" s="139">
        <v>0</v>
      </c>
      <c r="T175" s="140">
        <f t="shared" si="3"/>
        <v>0</v>
      </c>
      <c r="AR175" s="141" t="s">
        <v>110</v>
      </c>
      <c r="AT175" s="141" t="s">
        <v>106</v>
      </c>
      <c r="AU175" s="141" t="s">
        <v>72</v>
      </c>
      <c r="AY175" s="15" t="s">
        <v>103</v>
      </c>
      <c r="BE175" s="142">
        <f t="shared" si="4"/>
        <v>0</v>
      </c>
      <c r="BF175" s="142">
        <f t="shared" si="5"/>
        <v>0</v>
      </c>
      <c r="BG175" s="142">
        <f t="shared" si="6"/>
        <v>0</v>
      </c>
      <c r="BH175" s="142">
        <f t="shared" si="7"/>
        <v>0</v>
      </c>
      <c r="BI175" s="142">
        <f t="shared" si="8"/>
        <v>0</v>
      </c>
      <c r="BJ175" s="15" t="s">
        <v>72</v>
      </c>
      <c r="BK175" s="142">
        <f t="shared" si="9"/>
        <v>0</v>
      </c>
      <c r="BL175" s="15" t="s">
        <v>111</v>
      </c>
      <c r="BM175" s="141" t="s">
        <v>327</v>
      </c>
    </row>
    <row r="176" spans="2:65" s="12" customFormat="1" ht="56.25" customHeight="1" x14ac:dyDescent="0.2">
      <c r="B176" s="143"/>
      <c r="D176" s="144"/>
      <c r="E176" s="145"/>
      <c r="F176" s="146" t="s">
        <v>413</v>
      </c>
      <c r="H176" s="145"/>
      <c r="L176" s="143"/>
      <c r="M176" s="147"/>
      <c r="T176" s="148"/>
      <c r="AT176" s="145"/>
      <c r="AU176" s="145"/>
      <c r="AY176" s="145"/>
    </row>
    <row r="177" spans="2:65" s="1" customFormat="1" ht="24.25" customHeight="1" x14ac:dyDescent="0.2">
      <c r="B177" s="27"/>
      <c r="C177" s="130" t="s">
        <v>7</v>
      </c>
      <c r="D177" s="130" t="s">
        <v>106</v>
      </c>
      <c r="E177" s="131" t="s">
        <v>328</v>
      </c>
      <c r="F177" s="132" t="s">
        <v>329</v>
      </c>
      <c r="G177" s="133" t="s">
        <v>232</v>
      </c>
      <c r="H177" s="134">
        <v>5.0999999999999996</v>
      </c>
      <c r="I177" s="168">
        <v>0</v>
      </c>
      <c r="J177" s="135">
        <f t="shared" si="0"/>
        <v>0</v>
      </c>
      <c r="K177" s="132" t="s">
        <v>1</v>
      </c>
      <c r="L177" s="136"/>
      <c r="M177" s="137" t="s">
        <v>1</v>
      </c>
      <c r="N177" s="138" t="s">
        <v>35</v>
      </c>
      <c r="O177" s="139">
        <v>0</v>
      </c>
      <c r="P177" s="139">
        <f t="shared" si="1"/>
        <v>0</v>
      </c>
      <c r="Q177" s="139">
        <v>0</v>
      </c>
      <c r="R177" s="139">
        <f t="shared" si="2"/>
        <v>0</v>
      </c>
      <c r="S177" s="139">
        <v>0</v>
      </c>
      <c r="T177" s="140">
        <f t="shared" si="3"/>
        <v>0</v>
      </c>
      <c r="AR177" s="141" t="s">
        <v>110</v>
      </c>
      <c r="AT177" s="141" t="s">
        <v>106</v>
      </c>
      <c r="AU177" s="141" t="s">
        <v>72</v>
      </c>
      <c r="AY177" s="15" t="s">
        <v>103</v>
      </c>
      <c r="BE177" s="142">
        <f t="shared" si="4"/>
        <v>0</v>
      </c>
      <c r="BF177" s="142">
        <f t="shared" si="5"/>
        <v>0</v>
      </c>
      <c r="BG177" s="142">
        <f t="shared" si="6"/>
        <v>0</v>
      </c>
      <c r="BH177" s="142">
        <f t="shared" si="7"/>
        <v>0</v>
      </c>
      <c r="BI177" s="142">
        <f t="shared" si="8"/>
        <v>0</v>
      </c>
      <c r="BJ177" s="15" t="s">
        <v>72</v>
      </c>
      <c r="BK177" s="142">
        <f t="shared" si="9"/>
        <v>0</v>
      </c>
      <c r="BL177" s="15" t="s">
        <v>111</v>
      </c>
      <c r="BM177" s="141" t="s">
        <v>330</v>
      </c>
    </row>
    <row r="178" spans="2:65" s="12" customFormat="1" ht="19.5" customHeight="1" x14ac:dyDescent="0.2">
      <c r="B178" s="143"/>
      <c r="D178" s="144"/>
      <c r="E178" s="145"/>
      <c r="F178" s="146" t="s">
        <v>414</v>
      </c>
      <c r="H178" s="145"/>
      <c r="L178" s="143"/>
      <c r="M178" s="147"/>
      <c r="T178" s="148"/>
      <c r="AT178" s="145"/>
      <c r="AU178" s="145"/>
      <c r="AY178" s="145"/>
    </row>
    <row r="179" spans="2:65" s="1" customFormat="1" ht="24.25" customHeight="1" x14ac:dyDescent="0.2">
      <c r="B179" s="27"/>
      <c r="C179" s="130" t="s">
        <v>210</v>
      </c>
      <c r="D179" s="130" t="s">
        <v>106</v>
      </c>
      <c r="E179" s="131" t="s">
        <v>331</v>
      </c>
      <c r="F179" s="132" t="s">
        <v>332</v>
      </c>
      <c r="G179" s="133" t="s">
        <v>232</v>
      </c>
      <c r="H179" s="134">
        <v>4</v>
      </c>
      <c r="I179" s="168">
        <v>0</v>
      </c>
      <c r="J179" s="135">
        <f t="shared" si="0"/>
        <v>0</v>
      </c>
      <c r="K179" s="132" t="s">
        <v>1</v>
      </c>
      <c r="L179" s="136"/>
      <c r="M179" s="137" t="s">
        <v>1</v>
      </c>
      <c r="N179" s="138" t="s">
        <v>35</v>
      </c>
      <c r="O179" s="139">
        <v>0</v>
      </c>
      <c r="P179" s="139">
        <f t="shared" si="1"/>
        <v>0</v>
      </c>
      <c r="Q179" s="139">
        <v>0</v>
      </c>
      <c r="R179" s="139">
        <f t="shared" si="2"/>
        <v>0</v>
      </c>
      <c r="S179" s="139">
        <v>0</v>
      </c>
      <c r="T179" s="140">
        <f t="shared" si="3"/>
        <v>0</v>
      </c>
      <c r="AR179" s="141" t="s">
        <v>110</v>
      </c>
      <c r="AT179" s="141" t="s">
        <v>106</v>
      </c>
      <c r="AU179" s="141" t="s">
        <v>72</v>
      </c>
      <c r="AY179" s="15" t="s">
        <v>103</v>
      </c>
      <c r="BE179" s="142">
        <f t="shared" si="4"/>
        <v>0</v>
      </c>
      <c r="BF179" s="142">
        <f t="shared" si="5"/>
        <v>0</v>
      </c>
      <c r="BG179" s="142">
        <f t="shared" si="6"/>
        <v>0</v>
      </c>
      <c r="BH179" s="142">
        <f t="shared" si="7"/>
        <v>0</v>
      </c>
      <c r="BI179" s="142">
        <f t="shared" si="8"/>
        <v>0</v>
      </c>
      <c r="BJ179" s="15" t="s">
        <v>72</v>
      </c>
      <c r="BK179" s="142">
        <f t="shared" si="9"/>
        <v>0</v>
      </c>
      <c r="BL179" s="15" t="s">
        <v>111</v>
      </c>
      <c r="BM179" s="141" t="s">
        <v>333</v>
      </c>
    </row>
    <row r="180" spans="2:65" s="12" customFormat="1" ht="21" customHeight="1" x14ac:dyDescent="0.2">
      <c r="B180" s="143"/>
      <c r="D180" s="144"/>
      <c r="E180" s="145"/>
      <c r="F180" s="146" t="s">
        <v>415</v>
      </c>
      <c r="H180" s="145"/>
      <c r="L180" s="143"/>
      <c r="M180" s="147"/>
      <c r="T180" s="148"/>
      <c r="AT180" s="145"/>
      <c r="AU180" s="145"/>
      <c r="AY180" s="145"/>
    </row>
    <row r="181" spans="2:65" s="1" customFormat="1" ht="24.25" customHeight="1" x14ac:dyDescent="0.2">
      <c r="B181" s="27"/>
      <c r="C181" s="130" t="s">
        <v>214</v>
      </c>
      <c r="D181" s="130" t="s">
        <v>106</v>
      </c>
      <c r="E181" s="131" t="s">
        <v>334</v>
      </c>
      <c r="F181" s="132" t="s">
        <v>335</v>
      </c>
      <c r="G181" s="133" t="s">
        <v>232</v>
      </c>
      <c r="H181" s="134">
        <v>3</v>
      </c>
      <c r="I181" s="168">
        <v>0</v>
      </c>
      <c r="J181" s="135">
        <f t="shared" si="0"/>
        <v>0</v>
      </c>
      <c r="K181" s="132" t="s">
        <v>1</v>
      </c>
      <c r="L181" s="136"/>
      <c r="M181" s="137" t="s">
        <v>1</v>
      </c>
      <c r="N181" s="138" t="s">
        <v>35</v>
      </c>
      <c r="O181" s="139">
        <v>0</v>
      </c>
      <c r="P181" s="139">
        <f t="shared" si="1"/>
        <v>0</v>
      </c>
      <c r="Q181" s="139">
        <v>0</v>
      </c>
      <c r="R181" s="139">
        <f t="shared" si="2"/>
        <v>0</v>
      </c>
      <c r="S181" s="139">
        <v>0</v>
      </c>
      <c r="T181" s="140">
        <f t="shared" si="3"/>
        <v>0</v>
      </c>
      <c r="AR181" s="141" t="s">
        <v>110</v>
      </c>
      <c r="AT181" s="141" t="s">
        <v>106</v>
      </c>
      <c r="AU181" s="141" t="s">
        <v>72</v>
      </c>
      <c r="AY181" s="15" t="s">
        <v>103</v>
      </c>
      <c r="BE181" s="142">
        <f t="shared" si="4"/>
        <v>0</v>
      </c>
      <c r="BF181" s="142">
        <f t="shared" si="5"/>
        <v>0</v>
      </c>
      <c r="BG181" s="142">
        <f t="shared" si="6"/>
        <v>0</v>
      </c>
      <c r="BH181" s="142">
        <f t="shared" si="7"/>
        <v>0</v>
      </c>
      <c r="BI181" s="142">
        <f t="shared" si="8"/>
        <v>0</v>
      </c>
      <c r="BJ181" s="15" t="s">
        <v>72</v>
      </c>
      <c r="BK181" s="142">
        <f t="shared" si="9"/>
        <v>0</v>
      </c>
      <c r="BL181" s="15" t="s">
        <v>111</v>
      </c>
      <c r="BM181" s="141" t="s">
        <v>336</v>
      </c>
    </row>
    <row r="182" spans="2:65" s="12" customFormat="1" ht="21" customHeight="1" x14ac:dyDescent="0.2">
      <c r="B182" s="143"/>
      <c r="D182" s="144"/>
      <c r="E182" s="145"/>
      <c r="F182" s="146" t="s">
        <v>415</v>
      </c>
      <c r="H182" s="145"/>
      <c r="L182" s="143"/>
      <c r="M182" s="147"/>
      <c r="T182" s="148"/>
      <c r="AT182" s="145"/>
      <c r="AU182" s="145"/>
      <c r="AY182" s="145"/>
    </row>
    <row r="183" spans="2:65" s="1" customFormat="1" ht="24.25" customHeight="1" x14ac:dyDescent="0.2">
      <c r="B183" s="27"/>
      <c r="C183" s="130" t="s">
        <v>218</v>
      </c>
      <c r="D183" s="130" t="s">
        <v>106</v>
      </c>
      <c r="E183" s="131" t="s">
        <v>337</v>
      </c>
      <c r="F183" s="132" t="s">
        <v>338</v>
      </c>
      <c r="G183" s="133" t="s">
        <v>232</v>
      </c>
      <c r="H183" s="134">
        <v>2.14</v>
      </c>
      <c r="I183" s="168">
        <v>0</v>
      </c>
      <c r="J183" s="135">
        <f t="shared" si="0"/>
        <v>0</v>
      </c>
      <c r="K183" s="132" t="s">
        <v>1</v>
      </c>
      <c r="L183" s="136"/>
      <c r="M183" s="137" t="s">
        <v>1</v>
      </c>
      <c r="N183" s="138" t="s">
        <v>35</v>
      </c>
      <c r="O183" s="139">
        <v>0</v>
      </c>
      <c r="P183" s="139">
        <f t="shared" si="1"/>
        <v>0</v>
      </c>
      <c r="Q183" s="139">
        <v>0</v>
      </c>
      <c r="R183" s="139">
        <f t="shared" si="2"/>
        <v>0</v>
      </c>
      <c r="S183" s="139">
        <v>0</v>
      </c>
      <c r="T183" s="140">
        <f t="shared" si="3"/>
        <v>0</v>
      </c>
      <c r="AR183" s="141" t="s">
        <v>110</v>
      </c>
      <c r="AT183" s="141" t="s">
        <v>106</v>
      </c>
      <c r="AU183" s="141" t="s">
        <v>72</v>
      </c>
      <c r="AY183" s="15" t="s">
        <v>103</v>
      </c>
      <c r="BE183" s="142">
        <f t="shared" si="4"/>
        <v>0</v>
      </c>
      <c r="BF183" s="142">
        <f t="shared" si="5"/>
        <v>0</v>
      </c>
      <c r="BG183" s="142">
        <f t="shared" si="6"/>
        <v>0</v>
      </c>
      <c r="BH183" s="142">
        <f t="shared" si="7"/>
        <v>0</v>
      </c>
      <c r="BI183" s="142">
        <f t="shared" si="8"/>
        <v>0</v>
      </c>
      <c r="BJ183" s="15" t="s">
        <v>72</v>
      </c>
      <c r="BK183" s="142">
        <f t="shared" si="9"/>
        <v>0</v>
      </c>
      <c r="BL183" s="15" t="s">
        <v>111</v>
      </c>
      <c r="BM183" s="141" t="s">
        <v>339</v>
      </c>
    </row>
    <row r="184" spans="2:65" s="12" customFormat="1" ht="23.25" customHeight="1" x14ac:dyDescent="0.2">
      <c r="B184" s="143"/>
      <c r="D184" s="144"/>
      <c r="E184" s="145"/>
      <c r="F184" s="146" t="s">
        <v>415</v>
      </c>
      <c r="H184" s="145"/>
      <c r="L184" s="143"/>
      <c r="M184" s="147"/>
      <c r="T184" s="148"/>
      <c r="AT184" s="145"/>
      <c r="AU184" s="145"/>
      <c r="AY184" s="145"/>
    </row>
    <row r="185" spans="2:65" s="1" customFormat="1" ht="24.25" customHeight="1" x14ac:dyDescent="0.2">
      <c r="B185" s="27"/>
      <c r="C185" s="130" t="s">
        <v>221</v>
      </c>
      <c r="D185" s="130" t="s">
        <v>106</v>
      </c>
      <c r="E185" s="131" t="s">
        <v>340</v>
      </c>
      <c r="F185" s="132" t="s">
        <v>341</v>
      </c>
      <c r="G185" s="133" t="s">
        <v>232</v>
      </c>
      <c r="H185" s="134">
        <v>1.98</v>
      </c>
      <c r="I185" s="168">
        <v>0</v>
      </c>
      <c r="J185" s="135">
        <f t="shared" si="0"/>
        <v>0</v>
      </c>
      <c r="K185" s="132" t="s">
        <v>1</v>
      </c>
      <c r="L185" s="136"/>
      <c r="M185" s="137" t="s">
        <v>1</v>
      </c>
      <c r="N185" s="138" t="s">
        <v>35</v>
      </c>
      <c r="O185" s="139">
        <v>0</v>
      </c>
      <c r="P185" s="139">
        <f t="shared" si="1"/>
        <v>0</v>
      </c>
      <c r="Q185" s="139">
        <v>0</v>
      </c>
      <c r="R185" s="139">
        <f t="shared" si="2"/>
        <v>0</v>
      </c>
      <c r="S185" s="139">
        <v>0</v>
      </c>
      <c r="T185" s="140">
        <f t="shared" si="3"/>
        <v>0</v>
      </c>
      <c r="AR185" s="141" t="s">
        <v>110</v>
      </c>
      <c r="AT185" s="141" t="s">
        <v>106</v>
      </c>
      <c r="AU185" s="141" t="s">
        <v>72</v>
      </c>
      <c r="AY185" s="15" t="s">
        <v>103</v>
      </c>
      <c r="BE185" s="142">
        <f t="shared" si="4"/>
        <v>0</v>
      </c>
      <c r="BF185" s="142">
        <f t="shared" si="5"/>
        <v>0</v>
      </c>
      <c r="BG185" s="142">
        <f t="shared" si="6"/>
        <v>0</v>
      </c>
      <c r="BH185" s="142">
        <f t="shared" si="7"/>
        <v>0</v>
      </c>
      <c r="BI185" s="142">
        <f t="shared" si="8"/>
        <v>0</v>
      </c>
      <c r="BJ185" s="15" t="s">
        <v>72</v>
      </c>
      <c r="BK185" s="142">
        <f t="shared" si="9"/>
        <v>0</v>
      </c>
      <c r="BL185" s="15" t="s">
        <v>111</v>
      </c>
      <c r="BM185" s="141" t="s">
        <v>342</v>
      </c>
    </row>
    <row r="186" spans="2:65" s="12" customFormat="1" ht="21" customHeight="1" x14ac:dyDescent="0.2">
      <c r="B186" s="143"/>
      <c r="D186" s="144"/>
      <c r="E186" s="145"/>
      <c r="F186" s="146" t="s">
        <v>415</v>
      </c>
      <c r="H186" s="145"/>
      <c r="I186" s="166"/>
      <c r="L186" s="143"/>
      <c r="M186" s="147"/>
      <c r="T186" s="148"/>
      <c r="AT186" s="145"/>
      <c r="AU186" s="145"/>
      <c r="AY186" s="145"/>
    </row>
    <row r="187" spans="2:65" s="1" customFormat="1" ht="24.25" customHeight="1" x14ac:dyDescent="0.2">
      <c r="B187" s="27"/>
      <c r="C187" s="130" t="s">
        <v>225</v>
      </c>
      <c r="D187" s="130" t="s">
        <v>106</v>
      </c>
      <c r="E187" s="131" t="s">
        <v>343</v>
      </c>
      <c r="F187" s="132" t="s">
        <v>344</v>
      </c>
      <c r="G187" s="133" t="s">
        <v>232</v>
      </c>
      <c r="H187" s="134">
        <v>0.7</v>
      </c>
      <c r="I187" s="168">
        <v>0</v>
      </c>
      <c r="J187" s="135">
        <f t="shared" si="0"/>
        <v>0</v>
      </c>
      <c r="K187" s="132" t="s">
        <v>1</v>
      </c>
      <c r="L187" s="136"/>
      <c r="M187" s="137" t="s">
        <v>1</v>
      </c>
      <c r="N187" s="138" t="s">
        <v>35</v>
      </c>
      <c r="O187" s="139">
        <v>0</v>
      </c>
      <c r="P187" s="139">
        <f t="shared" si="1"/>
        <v>0</v>
      </c>
      <c r="Q187" s="139">
        <v>0</v>
      </c>
      <c r="R187" s="139">
        <f t="shared" si="2"/>
        <v>0</v>
      </c>
      <c r="S187" s="139">
        <v>0</v>
      </c>
      <c r="T187" s="140">
        <f t="shared" si="3"/>
        <v>0</v>
      </c>
      <c r="AR187" s="141" t="s">
        <v>110</v>
      </c>
      <c r="AT187" s="141" t="s">
        <v>106</v>
      </c>
      <c r="AU187" s="141" t="s">
        <v>72</v>
      </c>
      <c r="AY187" s="15" t="s">
        <v>103</v>
      </c>
      <c r="BE187" s="142">
        <f t="shared" si="4"/>
        <v>0</v>
      </c>
      <c r="BF187" s="142">
        <f t="shared" si="5"/>
        <v>0</v>
      </c>
      <c r="BG187" s="142">
        <f t="shared" si="6"/>
        <v>0</v>
      </c>
      <c r="BH187" s="142">
        <f t="shared" si="7"/>
        <v>0</v>
      </c>
      <c r="BI187" s="142">
        <f t="shared" si="8"/>
        <v>0</v>
      </c>
      <c r="BJ187" s="15" t="s">
        <v>72</v>
      </c>
      <c r="BK187" s="142">
        <f t="shared" si="9"/>
        <v>0</v>
      </c>
      <c r="BL187" s="15" t="s">
        <v>111</v>
      </c>
      <c r="BM187" s="141" t="s">
        <v>345</v>
      </c>
    </row>
    <row r="188" spans="2:65" s="12" customFormat="1" ht="21" customHeight="1" x14ac:dyDescent="0.2">
      <c r="B188" s="143"/>
      <c r="D188" s="144"/>
      <c r="E188" s="145"/>
      <c r="F188" s="146" t="s">
        <v>407</v>
      </c>
      <c r="H188" s="145"/>
      <c r="L188" s="143"/>
      <c r="M188" s="147"/>
      <c r="T188" s="148"/>
      <c r="AT188" s="145"/>
      <c r="AU188" s="145"/>
      <c r="AY188" s="145"/>
    </row>
    <row r="189" spans="2:65" s="1" customFormat="1" ht="24.25" customHeight="1" x14ac:dyDescent="0.2">
      <c r="B189" s="27"/>
      <c r="C189" s="130" t="s">
        <v>262</v>
      </c>
      <c r="D189" s="130" t="s">
        <v>106</v>
      </c>
      <c r="E189" s="131" t="s">
        <v>346</v>
      </c>
      <c r="F189" s="132" t="s">
        <v>347</v>
      </c>
      <c r="G189" s="133" t="s">
        <v>232</v>
      </c>
      <c r="H189" s="134">
        <v>3.25</v>
      </c>
      <c r="I189" s="168">
        <v>0</v>
      </c>
      <c r="J189" s="135">
        <f t="shared" si="0"/>
        <v>0</v>
      </c>
      <c r="K189" s="132" t="s">
        <v>1</v>
      </c>
      <c r="L189" s="136"/>
      <c r="M189" s="137" t="s">
        <v>1</v>
      </c>
      <c r="N189" s="138" t="s">
        <v>35</v>
      </c>
      <c r="O189" s="139">
        <v>0</v>
      </c>
      <c r="P189" s="139">
        <f t="shared" si="1"/>
        <v>0</v>
      </c>
      <c r="Q189" s="139">
        <v>0</v>
      </c>
      <c r="R189" s="139">
        <f t="shared" si="2"/>
        <v>0</v>
      </c>
      <c r="S189" s="139">
        <v>0</v>
      </c>
      <c r="T189" s="140">
        <f t="shared" si="3"/>
        <v>0</v>
      </c>
      <c r="AR189" s="141" t="s">
        <v>110</v>
      </c>
      <c r="AT189" s="141" t="s">
        <v>106</v>
      </c>
      <c r="AU189" s="141" t="s">
        <v>72</v>
      </c>
      <c r="AY189" s="15" t="s">
        <v>103</v>
      </c>
      <c r="BE189" s="142">
        <f t="shared" si="4"/>
        <v>0</v>
      </c>
      <c r="BF189" s="142">
        <f t="shared" si="5"/>
        <v>0</v>
      </c>
      <c r="BG189" s="142">
        <f t="shared" si="6"/>
        <v>0</v>
      </c>
      <c r="BH189" s="142">
        <f t="shared" si="7"/>
        <v>0</v>
      </c>
      <c r="BI189" s="142">
        <f t="shared" si="8"/>
        <v>0</v>
      </c>
      <c r="BJ189" s="15" t="s">
        <v>72</v>
      </c>
      <c r="BK189" s="142">
        <f t="shared" si="9"/>
        <v>0</v>
      </c>
      <c r="BL189" s="15" t="s">
        <v>111</v>
      </c>
      <c r="BM189" s="141" t="s">
        <v>348</v>
      </c>
    </row>
    <row r="190" spans="2:65" s="12" customFormat="1" ht="22.5" customHeight="1" x14ac:dyDescent="0.2">
      <c r="B190" s="143"/>
      <c r="D190" s="144"/>
      <c r="E190" s="145"/>
      <c r="F190" s="146" t="s">
        <v>408</v>
      </c>
      <c r="H190" s="145"/>
      <c r="L190" s="143"/>
      <c r="M190" s="147"/>
      <c r="T190" s="148"/>
      <c r="AT190" s="145"/>
      <c r="AU190" s="145"/>
      <c r="AY190" s="145"/>
    </row>
    <row r="191" spans="2:65" s="12" customFormat="1" ht="21" customHeight="1" x14ac:dyDescent="0.2">
      <c r="B191" s="143"/>
      <c r="D191" s="144"/>
      <c r="E191" s="145"/>
      <c r="F191" s="146" t="s">
        <v>382</v>
      </c>
      <c r="H191" s="145"/>
      <c r="L191" s="143"/>
      <c r="M191" s="147"/>
      <c r="T191" s="148"/>
      <c r="AT191" s="145"/>
      <c r="AU191" s="145"/>
      <c r="AY191" s="145"/>
    </row>
    <row r="192" spans="2:65" s="1" customFormat="1" ht="24.25" customHeight="1" x14ac:dyDescent="0.2">
      <c r="B192" s="27"/>
      <c r="C192" s="130" t="s">
        <v>269</v>
      </c>
      <c r="D192" s="130" t="s">
        <v>106</v>
      </c>
      <c r="E192" s="131" t="s">
        <v>349</v>
      </c>
      <c r="F192" s="132" t="s">
        <v>350</v>
      </c>
      <c r="G192" s="133" t="s">
        <v>232</v>
      </c>
      <c r="H192" s="134">
        <v>0.8</v>
      </c>
      <c r="I192" s="168">
        <v>0</v>
      </c>
      <c r="J192" s="135">
        <f t="shared" si="0"/>
        <v>0</v>
      </c>
      <c r="K192" s="132" t="s">
        <v>1</v>
      </c>
      <c r="L192" s="136"/>
      <c r="M192" s="137" t="s">
        <v>1</v>
      </c>
      <c r="N192" s="138" t="s">
        <v>35</v>
      </c>
      <c r="O192" s="139">
        <v>0</v>
      </c>
      <c r="P192" s="139">
        <f t="shared" si="1"/>
        <v>0</v>
      </c>
      <c r="Q192" s="139">
        <v>0</v>
      </c>
      <c r="R192" s="139">
        <f t="shared" si="2"/>
        <v>0</v>
      </c>
      <c r="S192" s="139">
        <v>0</v>
      </c>
      <c r="T192" s="140">
        <f t="shared" si="3"/>
        <v>0</v>
      </c>
      <c r="AR192" s="141" t="s">
        <v>110</v>
      </c>
      <c r="AT192" s="141" t="s">
        <v>106</v>
      </c>
      <c r="AU192" s="141" t="s">
        <v>72</v>
      </c>
      <c r="AY192" s="15" t="s">
        <v>103</v>
      </c>
      <c r="BE192" s="142">
        <f t="shared" si="4"/>
        <v>0</v>
      </c>
      <c r="BF192" s="142">
        <f t="shared" si="5"/>
        <v>0</v>
      </c>
      <c r="BG192" s="142">
        <f t="shared" si="6"/>
        <v>0</v>
      </c>
      <c r="BH192" s="142">
        <f t="shared" si="7"/>
        <v>0</v>
      </c>
      <c r="BI192" s="142">
        <f t="shared" si="8"/>
        <v>0</v>
      </c>
      <c r="BJ192" s="15" t="s">
        <v>72</v>
      </c>
      <c r="BK192" s="142">
        <f t="shared" si="9"/>
        <v>0</v>
      </c>
      <c r="BL192" s="15" t="s">
        <v>111</v>
      </c>
      <c r="BM192" s="141" t="s">
        <v>351</v>
      </c>
    </row>
    <row r="193" spans="2:65" s="12" customFormat="1" ht="26.25" customHeight="1" x14ac:dyDescent="0.2">
      <c r="B193" s="143"/>
      <c r="D193" s="144"/>
      <c r="E193" s="145"/>
      <c r="F193" s="146" t="s">
        <v>416</v>
      </c>
      <c r="H193" s="145"/>
      <c r="L193" s="143"/>
      <c r="M193" s="147"/>
      <c r="T193" s="148"/>
      <c r="AT193" s="145"/>
      <c r="AU193" s="145"/>
      <c r="AY193" s="145"/>
    </row>
    <row r="194" spans="2:65" s="1" customFormat="1" ht="24.25" customHeight="1" x14ac:dyDescent="0.2">
      <c r="B194" s="27"/>
      <c r="C194" s="130" t="s">
        <v>352</v>
      </c>
      <c r="D194" s="130" t="s">
        <v>106</v>
      </c>
      <c r="E194" s="131" t="s">
        <v>353</v>
      </c>
      <c r="F194" s="132" t="s">
        <v>354</v>
      </c>
      <c r="G194" s="133" t="s">
        <v>232</v>
      </c>
      <c r="H194" s="134">
        <v>2.4</v>
      </c>
      <c r="I194" s="168">
        <v>0</v>
      </c>
      <c r="J194" s="135">
        <f t="shared" si="0"/>
        <v>0</v>
      </c>
      <c r="K194" s="132" t="s">
        <v>1</v>
      </c>
      <c r="L194" s="136"/>
      <c r="M194" s="137" t="s">
        <v>1</v>
      </c>
      <c r="N194" s="138" t="s">
        <v>35</v>
      </c>
      <c r="O194" s="139">
        <v>0</v>
      </c>
      <c r="P194" s="139">
        <f t="shared" si="1"/>
        <v>0</v>
      </c>
      <c r="Q194" s="139">
        <v>0</v>
      </c>
      <c r="R194" s="139">
        <f t="shared" si="2"/>
        <v>0</v>
      </c>
      <c r="S194" s="139">
        <v>0</v>
      </c>
      <c r="T194" s="140">
        <f t="shared" si="3"/>
        <v>0</v>
      </c>
      <c r="AR194" s="141" t="s">
        <v>110</v>
      </c>
      <c r="AT194" s="141" t="s">
        <v>106</v>
      </c>
      <c r="AU194" s="141" t="s">
        <v>72</v>
      </c>
      <c r="AY194" s="15" t="s">
        <v>103</v>
      </c>
      <c r="BE194" s="142">
        <f t="shared" si="4"/>
        <v>0</v>
      </c>
      <c r="BF194" s="142">
        <f t="shared" si="5"/>
        <v>0</v>
      </c>
      <c r="BG194" s="142">
        <f t="shared" si="6"/>
        <v>0</v>
      </c>
      <c r="BH194" s="142">
        <f t="shared" si="7"/>
        <v>0</v>
      </c>
      <c r="BI194" s="142">
        <f t="shared" si="8"/>
        <v>0</v>
      </c>
      <c r="BJ194" s="15" t="s">
        <v>72</v>
      </c>
      <c r="BK194" s="142">
        <f t="shared" si="9"/>
        <v>0</v>
      </c>
      <c r="BL194" s="15" t="s">
        <v>111</v>
      </c>
      <c r="BM194" s="141" t="s">
        <v>355</v>
      </c>
    </row>
    <row r="195" spans="2:65" s="12" customFormat="1" ht="24" customHeight="1" x14ac:dyDescent="0.2">
      <c r="B195" s="143"/>
      <c r="D195" s="144"/>
      <c r="E195" s="145"/>
      <c r="F195" s="146" t="s">
        <v>416</v>
      </c>
      <c r="H195" s="145"/>
      <c r="L195" s="143"/>
      <c r="M195" s="147"/>
      <c r="T195" s="148"/>
      <c r="AT195" s="145"/>
      <c r="AU195" s="145"/>
      <c r="AY195" s="145"/>
    </row>
    <row r="196" spans="2:65" s="12" customFormat="1" ht="13.5" customHeight="1" x14ac:dyDescent="0.2">
      <c r="B196" s="143"/>
      <c r="D196" s="144"/>
      <c r="E196" s="145"/>
      <c r="F196" s="146" t="s">
        <v>385</v>
      </c>
      <c r="H196" s="145"/>
      <c r="L196" s="143"/>
      <c r="M196" s="147"/>
      <c r="T196" s="148"/>
      <c r="AT196" s="145"/>
      <c r="AU196" s="145"/>
      <c r="AY196" s="145"/>
    </row>
    <row r="197" spans="2:65" s="1" customFormat="1" ht="24.25" customHeight="1" x14ac:dyDescent="0.2">
      <c r="B197" s="27"/>
      <c r="C197" s="155" t="s">
        <v>356</v>
      </c>
      <c r="D197" s="155" t="s">
        <v>193</v>
      </c>
      <c r="E197" s="156" t="s">
        <v>194</v>
      </c>
      <c r="F197" s="157" t="s">
        <v>195</v>
      </c>
      <c r="G197" s="158" t="s">
        <v>196</v>
      </c>
      <c r="H197" s="159">
        <v>5548.0129999999999</v>
      </c>
      <c r="I197" s="169">
        <v>0</v>
      </c>
      <c r="J197" s="160">
        <f t="shared" si="0"/>
        <v>0</v>
      </c>
      <c r="K197" s="157" t="s">
        <v>197</v>
      </c>
      <c r="L197" s="27"/>
      <c r="M197" s="161" t="s">
        <v>1</v>
      </c>
      <c r="N197" s="162" t="s">
        <v>35</v>
      </c>
      <c r="O197" s="139">
        <v>0</v>
      </c>
      <c r="P197" s="139">
        <f t="shared" si="1"/>
        <v>0</v>
      </c>
      <c r="Q197" s="139">
        <v>0</v>
      </c>
      <c r="R197" s="139">
        <f t="shared" si="2"/>
        <v>0</v>
      </c>
      <c r="S197" s="139">
        <v>0</v>
      </c>
      <c r="T197" s="140">
        <f t="shared" si="3"/>
        <v>0</v>
      </c>
      <c r="AR197" s="141" t="s">
        <v>111</v>
      </c>
      <c r="AT197" s="141" t="s">
        <v>193</v>
      </c>
      <c r="AU197" s="141" t="s">
        <v>72</v>
      </c>
      <c r="AY197" s="15" t="s">
        <v>103</v>
      </c>
      <c r="BE197" s="142">
        <f t="shared" si="4"/>
        <v>0</v>
      </c>
      <c r="BF197" s="142">
        <f t="shared" si="5"/>
        <v>0</v>
      </c>
      <c r="BG197" s="142">
        <f t="shared" si="6"/>
        <v>0</v>
      </c>
      <c r="BH197" s="142">
        <f t="shared" si="7"/>
        <v>0</v>
      </c>
      <c r="BI197" s="142">
        <f t="shared" si="8"/>
        <v>0</v>
      </c>
      <c r="BJ197" s="15" t="s">
        <v>72</v>
      </c>
      <c r="BK197" s="142">
        <f t="shared" si="9"/>
        <v>0</v>
      </c>
      <c r="BL197" s="15" t="s">
        <v>111</v>
      </c>
      <c r="BM197" s="141" t="s">
        <v>357</v>
      </c>
    </row>
    <row r="198" spans="2:65" s="1" customFormat="1" ht="24.25" customHeight="1" x14ac:dyDescent="0.2">
      <c r="B198" s="27"/>
      <c r="C198" s="155" t="s">
        <v>110</v>
      </c>
      <c r="D198" s="155" t="s">
        <v>193</v>
      </c>
      <c r="E198" s="156" t="s">
        <v>200</v>
      </c>
      <c r="F198" s="157" t="s">
        <v>201</v>
      </c>
      <c r="G198" s="158" t="s">
        <v>196</v>
      </c>
      <c r="H198" s="159">
        <v>5548.0129999999999</v>
      </c>
      <c r="I198" s="169">
        <v>0</v>
      </c>
      <c r="J198" s="160">
        <f t="shared" si="0"/>
        <v>0</v>
      </c>
      <c r="K198" s="157" t="s">
        <v>197</v>
      </c>
      <c r="L198" s="27"/>
      <c r="M198" s="161" t="s">
        <v>1</v>
      </c>
      <c r="N198" s="162" t="s">
        <v>35</v>
      </c>
      <c r="O198" s="139">
        <v>0</v>
      </c>
      <c r="P198" s="139">
        <f t="shared" si="1"/>
        <v>0</v>
      </c>
      <c r="Q198" s="139">
        <v>0</v>
      </c>
      <c r="R198" s="139">
        <f t="shared" si="2"/>
        <v>0</v>
      </c>
      <c r="S198" s="139">
        <v>0</v>
      </c>
      <c r="T198" s="140">
        <f t="shared" si="3"/>
        <v>0</v>
      </c>
      <c r="AR198" s="141" t="s">
        <v>111</v>
      </c>
      <c r="AT198" s="141" t="s">
        <v>193</v>
      </c>
      <c r="AU198" s="141" t="s">
        <v>72</v>
      </c>
      <c r="AY198" s="15" t="s">
        <v>103</v>
      </c>
      <c r="BE198" s="142">
        <f t="shared" si="4"/>
        <v>0</v>
      </c>
      <c r="BF198" s="142">
        <f t="shared" si="5"/>
        <v>0</v>
      </c>
      <c r="BG198" s="142">
        <f t="shared" si="6"/>
        <v>0</v>
      </c>
      <c r="BH198" s="142">
        <f t="shared" si="7"/>
        <v>0</v>
      </c>
      <c r="BI198" s="142">
        <f t="shared" si="8"/>
        <v>0</v>
      </c>
      <c r="BJ198" s="15" t="s">
        <v>72</v>
      </c>
      <c r="BK198" s="142">
        <f t="shared" si="9"/>
        <v>0</v>
      </c>
      <c r="BL198" s="15" t="s">
        <v>111</v>
      </c>
      <c r="BM198" s="141" t="s">
        <v>358</v>
      </c>
    </row>
    <row r="199" spans="2:65" s="11" customFormat="1" ht="25.9" customHeight="1" x14ac:dyDescent="0.35">
      <c r="B199" s="119"/>
      <c r="D199" s="120" t="s">
        <v>66</v>
      </c>
      <c r="E199" s="121" t="s">
        <v>260</v>
      </c>
      <c r="F199" s="121" t="s">
        <v>261</v>
      </c>
      <c r="J199" s="122">
        <f>BK199</f>
        <v>0</v>
      </c>
      <c r="L199" s="119"/>
      <c r="M199" s="123"/>
      <c r="P199" s="124">
        <f>SUM(P200:P205)</f>
        <v>64</v>
      </c>
      <c r="R199" s="124">
        <f>SUM(R200:R205)</f>
        <v>0</v>
      </c>
      <c r="T199" s="125">
        <f>SUM(T200:T205)</f>
        <v>0</v>
      </c>
      <c r="AR199" s="120" t="s">
        <v>143</v>
      </c>
      <c r="AT199" s="126" t="s">
        <v>66</v>
      </c>
      <c r="AU199" s="126" t="s">
        <v>67</v>
      </c>
      <c r="AY199" s="120" t="s">
        <v>103</v>
      </c>
      <c r="BK199" s="127">
        <f>SUM(BK200:BK205)</f>
        <v>0</v>
      </c>
    </row>
    <row r="200" spans="2:65" s="1" customFormat="1" ht="16.5" customHeight="1" x14ac:dyDescent="0.2">
      <c r="B200" s="27"/>
      <c r="C200" s="155" t="s">
        <v>359</v>
      </c>
      <c r="D200" s="155" t="s">
        <v>193</v>
      </c>
      <c r="E200" s="156" t="s">
        <v>263</v>
      </c>
      <c r="F200" s="157" t="s">
        <v>264</v>
      </c>
      <c r="G200" s="158" t="s">
        <v>265</v>
      </c>
      <c r="H200" s="159">
        <v>32</v>
      </c>
      <c r="I200" s="169">
        <v>0</v>
      </c>
      <c r="J200" s="160">
        <f>ROUND(I200*H200,2)</f>
        <v>0</v>
      </c>
      <c r="K200" s="157" t="s">
        <v>197</v>
      </c>
      <c r="L200" s="27"/>
      <c r="M200" s="161" t="s">
        <v>1</v>
      </c>
      <c r="N200" s="162" t="s">
        <v>35</v>
      </c>
      <c r="O200" s="139">
        <v>1</v>
      </c>
      <c r="P200" s="139">
        <f>O200*H200</f>
        <v>32</v>
      </c>
      <c r="Q200" s="139">
        <v>0</v>
      </c>
      <c r="R200" s="139">
        <f>Q200*H200</f>
        <v>0</v>
      </c>
      <c r="S200" s="139">
        <v>0</v>
      </c>
      <c r="T200" s="140">
        <f>S200*H200</f>
        <v>0</v>
      </c>
      <c r="AR200" s="141" t="s">
        <v>266</v>
      </c>
      <c r="AT200" s="141" t="s">
        <v>193</v>
      </c>
      <c r="AU200" s="141" t="s">
        <v>72</v>
      </c>
      <c r="AY200" s="15" t="s">
        <v>103</v>
      </c>
      <c r="BE200" s="142">
        <f>IF(N200="základní",J200,0)</f>
        <v>0</v>
      </c>
      <c r="BF200" s="142">
        <f>IF(N200="snížená",J200,0)</f>
        <v>0</v>
      </c>
      <c r="BG200" s="142">
        <f>IF(N200="zákl. přenesená",J200,0)</f>
        <v>0</v>
      </c>
      <c r="BH200" s="142">
        <f>IF(N200="sníž. přenesená",J200,0)</f>
        <v>0</v>
      </c>
      <c r="BI200" s="142">
        <f>IF(N200="nulová",J200,0)</f>
        <v>0</v>
      </c>
      <c r="BJ200" s="15" t="s">
        <v>72</v>
      </c>
      <c r="BK200" s="142">
        <f>ROUND(I200*H200,2)</f>
        <v>0</v>
      </c>
      <c r="BL200" s="15" t="s">
        <v>266</v>
      </c>
      <c r="BM200" s="141" t="s">
        <v>360</v>
      </c>
    </row>
    <row r="201" spans="2:65" s="12" customFormat="1" x14ac:dyDescent="0.2">
      <c r="B201" s="143"/>
      <c r="D201" s="144" t="s">
        <v>113</v>
      </c>
      <c r="E201" s="145" t="s">
        <v>1</v>
      </c>
      <c r="F201" s="146" t="s">
        <v>361</v>
      </c>
      <c r="H201" s="145" t="s">
        <v>1</v>
      </c>
      <c r="L201" s="143"/>
      <c r="M201" s="147"/>
      <c r="T201" s="148"/>
      <c r="AT201" s="145" t="s">
        <v>113</v>
      </c>
      <c r="AU201" s="145" t="s">
        <v>72</v>
      </c>
      <c r="AV201" s="12" t="s">
        <v>72</v>
      </c>
      <c r="AW201" s="12" t="s">
        <v>27</v>
      </c>
      <c r="AX201" s="12" t="s">
        <v>67</v>
      </c>
      <c r="AY201" s="145" t="s">
        <v>103</v>
      </c>
    </row>
    <row r="202" spans="2:65" s="13" customFormat="1" x14ac:dyDescent="0.2">
      <c r="B202" s="149"/>
      <c r="D202" s="144" t="s">
        <v>113</v>
      </c>
      <c r="E202" s="150" t="s">
        <v>1</v>
      </c>
      <c r="F202" s="151" t="s">
        <v>362</v>
      </c>
      <c r="H202" s="152">
        <v>32</v>
      </c>
      <c r="L202" s="149"/>
      <c r="M202" s="153"/>
      <c r="T202" s="154"/>
      <c r="AT202" s="150" t="s">
        <v>113</v>
      </c>
      <c r="AU202" s="150" t="s">
        <v>72</v>
      </c>
      <c r="AV202" s="13" t="s">
        <v>74</v>
      </c>
      <c r="AW202" s="13" t="s">
        <v>27</v>
      </c>
      <c r="AX202" s="13" t="s">
        <v>72</v>
      </c>
      <c r="AY202" s="150" t="s">
        <v>103</v>
      </c>
    </row>
    <row r="203" spans="2:65" s="1" customFormat="1" ht="16.5" customHeight="1" x14ac:dyDescent="0.2">
      <c r="B203" s="27"/>
      <c r="C203" s="155" t="s">
        <v>363</v>
      </c>
      <c r="D203" s="155" t="s">
        <v>193</v>
      </c>
      <c r="E203" s="156" t="s">
        <v>270</v>
      </c>
      <c r="F203" s="157" t="s">
        <v>271</v>
      </c>
      <c r="G203" s="158" t="s">
        <v>265</v>
      </c>
      <c r="H203" s="159">
        <v>32</v>
      </c>
      <c r="I203" s="169">
        <v>0</v>
      </c>
      <c r="J203" s="160">
        <f>ROUND(I203*H203,2)</f>
        <v>0</v>
      </c>
      <c r="K203" s="157" t="s">
        <v>197</v>
      </c>
      <c r="L203" s="27"/>
      <c r="M203" s="161" t="s">
        <v>1</v>
      </c>
      <c r="N203" s="162" t="s">
        <v>35</v>
      </c>
      <c r="O203" s="139">
        <v>1</v>
      </c>
      <c r="P203" s="139">
        <f>O203*H203</f>
        <v>32</v>
      </c>
      <c r="Q203" s="139">
        <v>0</v>
      </c>
      <c r="R203" s="139">
        <f>Q203*H203</f>
        <v>0</v>
      </c>
      <c r="S203" s="139">
        <v>0</v>
      </c>
      <c r="T203" s="140">
        <f>S203*H203</f>
        <v>0</v>
      </c>
      <c r="AR203" s="141" t="s">
        <v>266</v>
      </c>
      <c r="AT203" s="141" t="s">
        <v>193</v>
      </c>
      <c r="AU203" s="141" t="s">
        <v>72</v>
      </c>
      <c r="AY203" s="15" t="s">
        <v>103</v>
      </c>
      <c r="BE203" s="142">
        <f>IF(N203="základní",J203,0)</f>
        <v>0</v>
      </c>
      <c r="BF203" s="142">
        <f>IF(N203="snížená",J203,0)</f>
        <v>0</v>
      </c>
      <c r="BG203" s="142">
        <f>IF(N203="zákl. přenesená",J203,0)</f>
        <v>0</v>
      </c>
      <c r="BH203" s="142">
        <f>IF(N203="sníž. přenesená",J203,0)</f>
        <v>0</v>
      </c>
      <c r="BI203" s="142">
        <f>IF(N203="nulová",J203,0)</f>
        <v>0</v>
      </c>
      <c r="BJ203" s="15" t="s">
        <v>72</v>
      </c>
      <c r="BK203" s="142">
        <f>ROUND(I203*H203,2)</f>
        <v>0</v>
      </c>
      <c r="BL203" s="15" t="s">
        <v>266</v>
      </c>
      <c r="BM203" s="141" t="s">
        <v>364</v>
      </c>
    </row>
    <row r="204" spans="2:65" s="12" customFormat="1" x14ac:dyDescent="0.2">
      <c r="B204" s="143"/>
      <c r="D204" s="144" t="s">
        <v>113</v>
      </c>
      <c r="E204" s="145" t="s">
        <v>1</v>
      </c>
      <c r="F204" s="146" t="s">
        <v>361</v>
      </c>
      <c r="H204" s="145" t="s">
        <v>1</v>
      </c>
      <c r="L204" s="143"/>
      <c r="M204" s="147"/>
      <c r="T204" s="148"/>
      <c r="AT204" s="145" t="s">
        <v>113</v>
      </c>
      <c r="AU204" s="145" t="s">
        <v>72</v>
      </c>
      <c r="AV204" s="12" t="s">
        <v>72</v>
      </c>
      <c r="AW204" s="12" t="s">
        <v>27</v>
      </c>
      <c r="AX204" s="12" t="s">
        <v>67</v>
      </c>
      <c r="AY204" s="145" t="s">
        <v>103</v>
      </c>
    </row>
    <row r="205" spans="2:65" s="13" customFormat="1" x14ac:dyDescent="0.2">
      <c r="B205" s="149"/>
      <c r="D205" s="144" t="s">
        <v>113</v>
      </c>
      <c r="E205" s="150" t="s">
        <v>1</v>
      </c>
      <c r="F205" s="151" t="s">
        <v>362</v>
      </c>
      <c r="H205" s="152">
        <v>32</v>
      </c>
      <c r="L205" s="149"/>
      <c r="M205" s="163"/>
      <c r="N205" s="164"/>
      <c r="O205" s="164"/>
      <c r="P205" s="164"/>
      <c r="Q205" s="164"/>
      <c r="R205" s="164"/>
      <c r="S205" s="164"/>
      <c r="T205" s="165"/>
      <c r="AT205" s="150" t="s">
        <v>113</v>
      </c>
      <c r="AU205" s="150" t="s">
        <v>72</v>
      </c>
      <c r="AV205" s="13" t="s">
        <v>74</v>
      </c>
      <c r="AW205" s="13" t="s">
        <v>27</v>
      </c>
      <c r="AX205" s="13" t="s">
        <v>72</v>
      </c>
      <c r="AY205" s="150" t="s">
        <v>103</v>
      </c>
    </row>
    <row r="206" spans="2:65" s="1" customFormat="1" ht="7" customHeight="1" x14ac:dyDescent="0.2">
      <c r="B206" s="39"/>
      <c r="C206" s="40"/>
      <c r="D206" s="40"/>
      <c r="E206" s="40"/>
      <c r="F206" s="40"/>
      <c r="G206" s="40"/>
      <c r="H206" s="40"/>
      <c r="I206" s="40"/>
      <c r="J206" s="40"/>
      <c r="K206" s="40"/>
      <c r="L206" s="27"/>
    </row>
  </sheetData>
  <sheetProtection sheet="1" formatColumns="0" formatRows="0" autoFilter="0"/>
  <autoFilter ref="C121:K205"/>
  <mergeCells count="12">
    <mergeCell ref="E114:H114"/>
    <mergeCell ref="L2:V2"/>
    <mergeCell ref="E85:H85"/>
    <mergeCell ref="E87:H87"/>
    <mergeCell ref="E89:H89"/>
    <mergeCell ref="E110:H110"/>
    <mergeCell ref="E112:H112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4eebfc2-dba9-490f-a426-06bdd91898e6">
      <Terms xmlns="http://schemas.microsoft.com/office/infopath/2007/PartnerControls"/>
    </lcf76f155ced4ddcb4097134ff3c332f>
    <TaxCatchAll xmlns="0c8c0d37-2bee-48b9-a3af-2a8749a2fbd1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07D793D5A5F9740934F1FB4D608BC0B" ma:contentTypeVersion="16" ma:contentTypeDescription="Vytvoří nový dokument" ma:contentTypeScope="" ma:versionID="4e8988fefb57fccd00c7704726a70c34">
  <xsd:schema xmlns:xsd="http://www.w3.org/2001/XMLSchema" xmlns:xs="http://www.w3.org/2001/XMLSchema" xmlns:p="http://schemas.microsoft.com/office/2006/metadata/properties" xmlns:ns2="44eebfc2-dba9-490f-a426-06bdd91898e6" xmlns:ns3="0c8c0d37-2bee-48b9-a3af-2a8749a2fbd1" targetNamespace="http://schemas.microsoft.com/office/2006/metadata/properties" ma:root="true" ma:fieldsID="93c2cff969d46002bfa1f2e9e6242b18" ns2:_="" ns3:_="">
    <xsd:import namespace="44eebfc2-dba9-490f-a426-06bdd91898e6"/>
    <xsd:import namespace="0c8c0d37-2bee-48b9-a3af-2a8749a2fbd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eebfc2-dba9-490f-a426-06bdd91898e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Značky obrázků" ma:readOnly="false" ma:fieldId="{5cf76f15-5ced-4ddc-b409-7134ff3c332f}" ma:taxonomyMulti="true" ma:sspId="5813b425-8769-472e-9ed0-56c4258d7c6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c0d37-2bee-48b9-a3af-2a8749a2fbd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26b4ed78-8192-4a6c-b518-fdbff58809a1}" ma:internalName="TaxCatchAll" ma:showField="CatchAllData" ma:web="0c8c0d37-2bee-48b9-a3af-2a8749a2fbd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0C6C51A-168F-4BC7-BF5E-AF97E5822AEA}">
  <ds:schemaRefs>
    <ds:schemaRef ds:uri="http://schemas.microsoft.com/office/2006/metadata/properties"/>
    <ds:schemaRef ds:uri="http://schemas.microsoft.com/office/infopath/2007/PartnerControls"/>
    <ds:schemaRef ds:uri="44eebfc2-dba9-490f-a426-06bdd91898e6"/>
    <ds:schemaRef ds:uri="0c8c0d37-2bee-48b9-a3af-2a8749a2fbd1"/>
  </ds:schemaRefs>
</ds:datastoreItem>
</file>

<file path=customXml/itemProps2.xml><?xml version="1.0" encoding="utf-8"?>
<ds:datastoreItem xmlns:ds="http://schemas.openxmlformats.org/officeDocument/2006/customXml" ds:itemID="{F1A937AD-E133-4E04-9336-C99610AFAA2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4eebfc2-dba9-490f-a426-06bdd91898e6"/>
    <ds:schemaRef ds:uri="0c8c0d37-2bee-48b9-a3af-2a8749a2fbd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A3794C5-EDAC-4A0E-B578-EBE6C270DAF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6</vt:i4>
      </vt:variant>
    </vt:vector>
  </HeadingPairs>
  <TitlesOfParts>
    <vt:vector size="9" baseType="lpstr">
      <vt:lpstr>Rekapitulace</vt:lpstr>
      <vt:lpstr>01 - Vybavení_projekt _2245</vt:lpstr>
      <vt:lpstr>02 - Vybavení_projekt _4551</vt:lpstr>
      <vt:lpstr>'01 - Vybavení_projekt _2245'!Názvy_tisku</vt:lpstr>
      <vt:lpstr>'02 - Vybavení_projekt _4551'!Názvy_tisku</vt:lpstr>
      <vt:lpstr>Rekapitulace!Názvy_tisku</vt:lpstr>
      <vt:lpstr>'01 - Vybavení_projekt _2245'!Oblast_tisku</vt:lpstr>
      <vt:lpstr>'02 - Vybavení_projekt _4551'!Oblast_tisku</vt:lpstr>
      <vt:lpstr>Rekapitulace!Oblast_tisku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DESKTOP-QOGLKT4\ThinkStation</dc:creator>
  <cp:lastModifiedBy>Bena Marek</cp:lastModifiedBy>
  <dcterms:created xsi:type="dcterms:W3CDTF">2025-03-13T10:20:08Z</dcterms:created>
  <dcterms:modified xsi:type="dcterms:W3CDTF">2025-04-25T11:38:06Z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0x010100107D793D5A5F9740934F1FB4D608BC0B</vt:lpwstr>
  </property>
  <property fmtid="{D5CDD505-2E9C-101B-9397-08002B2CF9AE}" pid="3" name="MediaServiceImageTags">
    <vt:lpwstr/>
  </property>
</Properties>
</file>