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SPORT/HŘIŠTĚ/Bílkov - výstavba víceúčelového hřiště/VZ + SOD/ZD/"/>
    </mc:Choice>
  </mc:AlternateContent>
  <xr:revisionPtr revIDLastSave="36" documentId="8_{EDF90F6D-F8B3-4D52-9080-ACB907DF1559}" xr6:coauthVersionLast="47" xr6:coauthVersionMax="47" xr10:uidLastSave="{D9E83296-8049-4A1F-9933-5C047E45009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22A043 Pol" sheetId="12" r:id="rId4"/>
    <sheet name="01 2022B043 Pol" sheetId="13" r:id="rId5"/>
    <sheet name="01 2022C04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2022A043 Pol'!$1:$7</definedName>
    <definedName name="_xlnm.Print_Titles" localSheetId="4">'01 2022B043 Pol'!$1:$7</definedName>
    <definedName name="_xlnm.Print_Titles" localSheetId="5">'01 2022C043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2022A043 Pol'!$A$1:$Y$249</definedName>
    <definedName name="_xlnm.Print_Area" localSheetId="4">'01 2022B043 Pol'!$A$1:$Y$173</definedName>
    <definedName name="_xlnm.Print_Area" localSheetId="5">'01 2022C043 Pol'!$A$1:$Y$33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5" i="1"/>
  <c r="I64" i="1"/>
  <c r="I63" i="1"/>
  <c r="I61" i="1"/>
  <c r="I60" i="1"/>
  <c r="I59" i="1"/>
  <c r="I58" i="1"/>
  <c r="I57" i="1"/>
  <c r="I56" i="1"/>
  <c r="I55" i="1"/>
  <c r="I54" i="1"/>
  <c r="I53" i="1"/>
  <c r="I52" i="1"/>
  <c r="BA20" i="14"/>
  <c r="BA17" i="14"/>
  <c r="G9" i="14"/>
  <c r="G8" i="14" s="1"/>
  <c r="I67" i="1" s="1"/>
  <c r="I19" i="1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2" i="14"/>
  <c r="I12" i="14"/>
  <c r="K12" i="14"/>
  <c r="M12" i="14"/>
  <c r="O12" i="14"/>
  <c r="Q12" i="14"/>
  <c r="V12" i="14"/>
  <c r="G14" i="14"/>
  <c r="I14" i="14"/>
  <c r="K14" i="14"/>
  <c r="M14" i="14"/>
  <c r="O14" i="14"/>
  <c r="Q14" i="14"/>
  <c r="V14" i="14"/>
  <c r="G15" i="14"/>
  <c r="I15" i="14"/>
  <c r="K15" i="14"/>
  <c r="G16" i="14"/>
  <c r="I16" i="14"/>
  <c r="K16" i="14"/>
  <c r="M16" i="14"/>
  <c r="M15" i="14" s="1"/>
  <c r="O16" i="14"/>
  <c r="O15" i="14" s="1"/>
  <c r="Q16" i="14"/>
  <c r="Q15" i="14" s="1"/>
  <c r="V16" i="14"/>
  <c r="V15" i="14" s="1"/>
  <c r="G19" i="14"/>
  <c r="I19" i="14"/>
  <c r="K19" i="14"/>
  <c r="M19" i="14"/>
  <c r="O19" i="14"/>
  <c r="Q19" i="14"/>
  <c r="V19" i="14"/>
  <c r="AE23" i="14"/>
  <c r="F43" i="1" s="1"/>
  <c r="BA131" i="13"/>
  <c r="BA128" i="13"/>
  <c r="BA86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3" i="13"/>
  <c r="M13" i="13" s="1"/>
  <c r="I13" i="13"/>
  <c r="K13" i="13"/>
  <c r="O13" i="13"/>
  <c r="Q13" i="13"/>
  <c r="V13" i="13"/>
  <c r="G16" i="13"/>
  <c r="I16" i="13"/>
  <c r="K16" i="13"/>
  <c r="M16" i="13"/>
  <c r="O16" i="13"/>
  <c r="Q16" i="13"/>
  <c r="V16" i="13"/>
  <c r="G20" i="13"/>
  <c r="I20" i="13"/>
  <c r="K20" i="13"/>
  <c r="M20" i="13"/>
  <c r="O20" i="13"/>
  <c r="Q20" i="13"/>
  <c r="V20" i="13"/>
  <c r="G23" i="13"/>
  <c r="M23" i="13" s="1"/>
  <c r="I23" i="13"/>
  <c r="K23" i="13"/>
  <c r="O23" i="13"/>
  <c r="Q23" i="13"/>
  <c r="V23" i="13"/>
  <c r="G27" i="13"/>
  <c r="I27" i="13"/>
  <c r="K27" i="13"/>
  <c r="M27" i="13"/>
  <c r="O27" i="13"/>
  <c r="Q27" i="13"/>
  <c r="V27" i="13"/>
  <c r="G30" i="13"/>
  <c r="I30" i="13"/>
  <c r="K30" i="13"/>
  <c r="M30" i="13"/>
  <c r="O30" i="13"/>
  <c r="Q30" i="13"/>
  <c r="V30" i="13"/>
  <c r="G33" i="13"/>
  <c r="M33" i="13" s="1"/>
  <c r="I33" i="13"/>
  <c r="K33" i="13"/>
  <c r="O33" i="13"/>
  <c r="Q33" i="13"/>
  <c r="V33" i="13"/>
  <c r="G36" i="13"/>
  <c r="I36" i="13"/>
  <c r="K36" i="13"/>
  <c r="M36" i="13"/>
  <c r="O36" i="13"/>
  <c r="Q36" i="13"/>
  <c r="V36" i="13"/>
  <c r="G39" i="13"/>
  <c r="I39" i="13"/>
  <c r="K39" i="13"/>
  <c r="M39" i="13"/>
  <c r="O39" i="13"/>
  <c r="Q39" i="13"/>
  <c r="V39" i="13"/>
  <c r="G43" i="13"/>
  <c r="G42" i="13" s="1"/>
  <c r="I43" i="13"/>
  <c r="I42" i="13" s="1"/>
  <c r="K43" i="13"/>
  <c r="K42" i="13" s="1"/>
  <c r="M43" i="13"/>
  <c r="M42" i="13" s="1"/>
  <c r="O43" i="13"/>
  <c r="O42" i="13" s="1"/>
  <c r="Q43" i="13"/>
  <c r="Q42" i="13" s="1"/>
  <c r="V43" i="13"/>
  <c r="V42" i="13" s="1"/>
  <c r="G46" i="13"/>
  <c r="I46" i="13"/>
  <c r="K46" i="13"/>
  <c r="M46" i="13"/>
  <c r="O46" i="13"/>
  <c r="Q46" i="13"/>
  <c r="V46" i="13"/>
  <c r="G49" i="13"/>
  <c r="I49" i="13"/>
  <c r="K49" i="13"/>
  <c r="M49" i="13"/>
  <c r="O49" i="13"/>
  <c r="Q49" i="13"/>
  <c r="V49" i="13"/>
  <c r="G52" i="13"/>
  <c r="I52" i="13"/>
  <c r="K52" i="13"/>
  <c r="M52" i="13"/>
  <c r="O52" i="13"/>
  <c r="Q52" i="13"/>
  <c r="V52" i="13"/>
  <c r="G55" i="13"/>
  <c r="I55" i="13"/>
  <c r="K55" i="13"/>
  <c r="M55" i="13"/>
  <c r="O55" i="13"/>
  <c r="Q55" i="13"/>
  <c r="V55" i="13"/>
  <c r="G59" i="13"/>
  <c r="G58" i="13" s="1"/>
  <c r="I59" i="13"/>
  <c r="I58" i="13" s="1"/>
  <c r="K59" i="13"/>
  <c r="K58" i="13" s="1"/>
  <c r="M59" i="13"/>
  <c r="M58" i="13" s="1"/>
  <c r="O59" i="13"/>
  <c r="O58" i="13" s="1"/>
  <c r="Q59" i="13"/>
  <c r="Q58" i="13" s="1"/>
  <c r="V59" i="13"/>
  <c r="V58" i="13" s="1"/>
  <c r="G62" i="13"/>
  <c r="I62" i="13"/>
  <c r="K62" i="13"/>
  <c r="M62" i="13"/>
  <c r="O62" i="13"/>
  <c r="Q62" i="13"/>
  <c r="V62" i="13"/>
  <c r="G66" i="13"/>
  <c r="G65" i="13" s="1"/>
  <c r="I66" i="13"/>
  <c r="I65" i="13" s="1"/>
  <c r="K66" i="13"/>
  <c r="K65" i="13" s="1"/>
  <c r="M66" i="13"/>
  <c r="O66" i="13"/>
  <c r="O65" i="13" s="1"/>
  <c r="Q66" i="13"/>
  <c r="Q65" i="13" s="1"/>
  <c r="V66" i="13"/>
  <c r="V65" i="13" s="1"/>
  <c r="G69" i="13"/>
  <c r="M69" i="13" s="1"/>
  <c r="I69" i="13"/>
  <c r="K69" i="13"/>
  <c r="O69" i="13"/>
  <c r="Q69" i="13"/>
  <c r="V69" i="13"/>
  <c r="G72" i="13"/>
  <c r="I72" i="13"/>
  <c r="K72" i="13"/>
  <c r="M72" i="13"/>
  <c r="O72" i="13"/>
  <c r="Q72" i="13"/>
  <c r="V72" i="13"/>
  <c r="G75" i="13"/>
  <c r="I75" i="13"/>
  <c r="K75" i="13"/>
  <c r="M75" i="13"/>
  <c r="O75" i="13"/>
  <c r="Q75" i="13"/>
  <c r="V75" i="13"/>
  <c r="G78" i="13"/>
  <c r="M78" i="13" s="1"/>
  <c r="I78" i="13"/>
  <c r="K78" i="13"/>
  <c r="O78" i="13"/>
  <c r="Q78" i="13"/>
  <c r="V78" i="13"/>
  <c r="G81" i="13"/>
  <c r="I81" i="13"/>
  <c r="K81" i="13"/>
  <c r="M81" i="13"/>
  <c r="O81" i="13"/>
  <c r="Q81" i="13"/>
  <c r="V81" i="13"/>
  <c r="I84" i="13"/>
  <c r="K84" i="13"/>
  <c r="O84" i="13"/>
  <c r="Q84" i="13"/>
  <c r="V84" i="13"/>
  <c r="G85" i="13"/>
  <c r="M85" i="13" s="1"/>
  <c r="M84" i="13" s="1"/>
  <c r="I85" i="13"/>
  <c r="K85" i="13"/>
  <c r="O85" i="13"/>
  <c r="Q85" i="13"/>
  <c r="V85" i="13"/>
  <c r="G89" i="13"/>
  <c r="G88" i="13" s="1"/>
  <c r="I89" i="13"/>
  <c r="I88" i="13" s="1"/>
  <c r="K89" i="13"/>
  <c r="K88" i="13" s="1"/>
  <c r="M89" i="13"/>
  <c r="M88" i="13" s="1"/>
  <c r="O89" i="13"/>
  <c r="O88" i="13" s="1"/>
  <c r="Q89" i="13"/>
  <c r="Q88" i="13" s="1"/>
  <c r="V89" i="13"/>
  <c r="V88" i="13" s="1"/>
  <c r="G93" i="13"/>
  <c r="I93" i="13"/>
  <c r="K93" i="13"/>
  <c r="M93" i="13"/>
  <c r="O93" i="13"/>
  <c r="Q93" i="13"/>
  <c r="V93" i="13"/>
  <c r="G97" i="13"/>
  <c r="I97" i="13"/>
  <c r="K97" i="13"/>
  <c r="M97" i="13"/>
  <c r="O97" i="13"/>
  <c r="Q97" i="13"/>
  <c r="V97" i="13"/>
  <c r="G100" i="13"/>
  <c r="I100" i="13"/>
  <c r="K100" i="13"/>
  <c r="M100" i="13"/>
  <c r="O100" i="13"/>
  <c r="Q100" i="13"/>
  <c r="V100" i="13"/>
  <c r="G103" i="13"/>
  <c r="I103" i="13"/>
  <c r="K103" i="13"/>
  <c r="M103" i="13"/>
  <c r="O103" i="13"/>
  <c r="Q103" i="13"/>
  <c r="V103" i="13"/>
  <c r="G106" i="13"/>
  <c r="I106" i="13"/>
  <c r="K106" i="13"/>
  <c r="M106" i="13"/>
  <c r="O106" i="13"/>
  <c r="Q106" i="13"/>
  <c r="V106" i="13"/>
  <c r="G109" i="13"/>
  <c r="I109" i="13"/>
  <c r="K109" i="13"/>
  <c r="M109" i="13"/>
  <c r="O109" i="13"/>
  <c r="Q109" i="13"/>
  <c r="V109" i="13"/>
  <c r="G113" i="13"/>
  <c r="G112" i="13" s="1"/>
  <c r="I113" i="13"/>
  <c r="I112" i="13" s="1"/>
  <c r="K113" i="13"/>
  <c r="K112" i="13" s="1"/>
  <c r="M113" i="13"/>
  <c r="M112" i="13" s="1"/>
  <c r="O113" i="13"/>
  <c r="O112" i="13" s="1"/>
  <c r="Q113" i="13"/>
  <c r="Q112" i="13" s="1"/>
  <c r="V113" i="13"/>
  <c r="V112" i="13" s="1"/>
  <c r="G116" i="13"/>
  <c r="I116" i="13"/>
  <c r="K116" i="13"/>
  <c r="M116" i="13"/>
  <c r="O116" i="13"/>
  <c r="Q116" i="13"/>
  <c r="V116" i="13"/>
  <c r="G119" i="13"/>
  <c r="I119" i="13"/>
  <c r="K119" i="13"/>
  <c r="M119" i="13"/>
  <c r="O119" i="13"/>
  <c r="Q119" i="13"/>
  <c r="V119" i="13"/>
  <c r="G123" i="13"/>
  <c r="I123" i="13"/>
  <c r="K123" i="13"/>
  <c r="M123" i="13"/>
  <c r="O123" i="13"/>
  <c r="Q123" i="13"/>
  <c r="V123" i="13"/>
  <c r="K126" i="13"/>
  <c r="G127" i="13"/>
  <c r="M127" i="13" s="1"/>
  <c r="M126" i="13" s="1"/>
  <c r="I127" i="13"/>
  <c r="K127" i="13"/>
  <c r="O127" i="13"/>
  <c r="O126" i="13" s="1"/>
  <c r="Q127" i="13"/>
  <c r="Q126" i="13" s="1"/>
  <c r="V127" i="13"/>
  <c r="V126" i="13" s="1"/>
  <c r="G130" i="13"/>
  <c r="I130" i="13"/>
  <c r="K130" i="13"/>
  <c r="M130" i="13"/>
  <c r="O130" i="13"/>
  <c r="Q130" i="13"/>
  <c r="V130" i="13"/>
  <c r="G132" i="13"/>
  <c r="M132" i="13" s="1"/>
  <c r="I132" i="13"/>
  <c r="I126" i="13" s="1"/>
  <c r="K132" i="13"/>
  <c r="O132" i="13"/>
  <c r="Q132" i="13"/>
  <c r="V132" i="13"/>
  <c r="G134" i="13"/>
  <c r="I134" i="13"/>
  <c r="K134" i="13"/>
  <c r="M134" i="13"/>
  <c r="O134" i="13"/>
  <c r="Q134" i="13"/>
  <c r="V134" i="13"/>
  <c r="G137" i="13"/>
  <c r="M137" i="13" s="1"/>
  <c r="M136" i="13" s="1"/>
  <c r="I137" i="13"/>
  <c r="K137" i="13"/>
  <c r="O137" i="13"/>
  <c r="Q137" i="13"/>
  <c r="V137" i="13"/>
  <c r="G140" i="13"/>
  <c r="I140" i="13"/>
  <c r="K140" i="13"/>
  <c r="M140" i="13"/>
  <c r="O140" i="13"/>
  <c r="Q140" i="13"/>
  <c r="V140" i="13"/>
  <c r="G143" i="13"/>
  <c r="I143" i="13"/>
  <c r="I136" i="13" s="1"/>
  <c r="K143" i="13"/>
  <c r="K136" i="13" s="1"/>
  <c r="M143" i="13"/>
  <c r="O143" i="13"/>
  <c r="O136" i="13" s="1"/>
  <c r="Q143" i="13"/>
  <c r="Q136" i="13" s="1"/>
  <c r="V143" i="13"/>
  <c r="V136" i="13" s="1"/>
  <c r="G147" i="13"/>
  <c r="G146" i="13" s="1"/>
  <c r="I147" i="13"/>
  <c r="I146" i="13" s="1"/>
  <c r="K147" i="13"/>
  <c r="K146" i="13" s="1"/>
  <c r="M147" i="13"/>
  <c r="M146" i="13" s="1"/>
  <c r="O147" i="13"/>
  <c r="O146" i="13" s="1"/>
  <c r="Q147" i="13"/>
  <c r="Q146" i="13" s="1"/>
  <c r="V147" i="13"/>
  <c r="V146" i="13" s="1"/>
  <c r="G150" i="13"/>
  <c r="I150" i="13"/>
  <c r="K150" i="13"/>
  <c r="M150" i="13"/>
  <c r="O150" i="13"/>
  <c r="Q150" i="13"/>
  <c r="V150" i="13"/>
  <c r="G154" i="13"/>
  <c r="G153" i="13" s="1"/>
  <c r="I154" i="13"/>
  <c r="I153" i="13" s="1"/>
  <c r="K154" i="13"/>
  <c r="K153" i="13" s="1"/>
  <c r="M154" i="13"/>
  <c r="M153" i="13" s="1"/>
  <c r="O154" i="13"/>
  <c r="O153" i="13" s="1"/>
  <c r="Q154" i="13"/>
  <c r="Q153" i="13" s="1"/>
  <c r="V154" i="13"/>
  <c r="V153" i="13" s="1"/>
  <c r="G155" i="13"/>
  <c r="I155" i="13"/>
  <c r="K155" i="13"/>
  <c r="O155" i="13"/>
  <c r="G156" i="13"/>
  <c r="I156" i="13"/>
  <c r="K156" i="13"/>
  <c r="M156" i="13"/>
  <c r="O156" i="13"/>
  <c r="Q156" i="13"/>
  <c r="Q155" i="13" s="1"/>
  <c r="V156" i="13"/>
  <c r="V155" i="13" s="1"/>
  <c r="G159" i="13"/>
  <c r="M159" i="13" s="1"/>
  <c r="M155" i="13" s="1"/>
  <c r="I159" i="13"/>
  <c r="K159" i="13"/>
  <c r="O159" i="13"/>
  <c r="Q159" i="13"/>
  <c r="V159" i="13"/>
  <c r="AE163" i="13"/>
  <c r="F42" i="1" s="1"/>
  <c r="BA198" i="12"/>
  <c r="BA195" i="12"/>
  <c r="BA192" i="12"/>
  <c r="BA128" i="12"/>
  <c r="BA109" i="12"/>
  <c r="BA77" i="12"/>
  <c r="G9" i="12"/>
  <c r="I9" i="12"/>
  <c r="I8" i="12" s="1"/>
  <c r="K9" i="12"/>
  <c r="K8" i="12" s="1"/>
  <c r="O9" i="12"/>
  <c r="O8" i="12" s="1"/>
  <c r="Q9" i="12"/>
  <c r="Q8" i="12" s="1"/>
  <c r="V9" i="12"/>
  <c r="V8" i="12" s="1"/>
  <c r="G15" i="12"/>
  <c r="M15" i="12" s="1"/>
  <c r="I15" i="12"/>
  <c r="K15" i="12"/>
  <c r="O15" i="12"/>
  <c r="Q15" i="12"/>
  <c r="V15" i="12"/>
  <c r="G19" i="12"/>
  <c r="I19" i="12"/>
  <c r="K19" i="12"/>
  <c r="M19" i="12"/>
  <c r="O19" i="12"/>
  <c r="Q19" i="12"/>
  <c r="V19" i="12"/>
  <c r="G22" i="12"/>
  <c r="I22" i="12"/>
  <c r="K22" i="12"/>
  <c r="M22" i="12"/>
  <c r="O22" i="12"/>
  <c r="Q22" i="12"/>
  <c r="V22" i="12"/>
  <c r="G27" i="12"/>
  <c r="I27" i="12"/>
  <c r="K27" i="12"/>
  <c r="M27" i="12"/>
  <c r="O27" i="12"/>
  <c r="Q27" i="12"/>
  <c r="V27" i="12"/>
  <c r="G35" i="12"/>
  <c r="I35" i="12"/>
  <c r="K35" i="12"/>
  <c r="M35" i="12"/>
  <c r="O35" i="12"/>
  <c r="Q35" i="12"/>
  <c r="V35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4" i="12"/>
  <c r="I44" i="12"/>
  <c r="K44" i="12"/>
  <c r="M44" i="12"/>
  <c r="O44" i="12"/>
  <c r="Q44" i="12"/>
  <c r="V44" i="12"/>
  <c r="G48" i="12"/>
  <c r="I48" i="12"/>
  <c r="K48" i="12"/>
  <c r="M48" i="12"/>
  <c r="O48" i="12"/>
  <c r="Q48" i="12"/>
  <c r="V48" i="12"/>
  <c r="G52" i="12"/>
  <c r="G51" i="12" s="1"/>
  <c r="I52" i="12"/>
  <c r="I51" i="12" s="1"/>
  <c r="K52" i="12"/>
  <c r="K51" i="12" s="1"/>
  <c r="M52" i="12"/>
  <c r="M51" i="12" s="1"/>
  <c r="O52" i="12"/>
  <c r="O51" i="12" s="1"/>
  <c r="Q52" i="12"/>
  <c r="Q51" i="12" s="1"/>
  <c r="V52" i="12"/>
  <c r="V51" i="12" s="1"/>
  <c r="G55" i="12"/>
  <c r="M55" i="12" s="1"/>
  <c r="I55" i="12"/>
  <c r="K55" i="12"/>
  <c r="O55" i="12"/>
  <c r="Q55" i="12"/>
  <c r="V55" i="12"/>
  <c r="G59" i="12"/>
  <c r="I59" i="12"/>
  <c r="K59" i="12"/>
  <c r="M59" i="12"/>
  <c r="O59" i="12"/>
  <c r="Q59" i="12"/>
  <c r="V59" i="12"/>
  <c r="G62" i="12"/>
  <c r="I62" i="12"/>
  <c r="K62" i="12"/>
  <c r="M62" i="12"/>
  <c r="O62" i="12"/>
  <c r="Q62" i="12"/>
  <c r="V62" i="12"/>
  <c r="G65" i="12"/>
  <c r="M65" i="12" s="1"/>
  <c r="I65" i="12"/>
  <c r="K65" i="12"/>
  <c r="O65" i="12"/>
  <c r="Q65" i="12"/>
  <c r="V65" i="12"/>
  <c r="G69" i="12"/>
  <c r="G68" i="12" s="1"/>
  <c r="I69" i="12"/>
  <c r="I68" i="12" s="1"/>
  <c r="K69" i="12"/>
  <c r="K68" i="12" s="1"/>
  <c r="M69" i="12"/>
  <c r="O69" i="12"/>
  <c r="O68" i="12" s="1"/>
  <c r="Q69" i="12"/>
  <c r="Q68" i="12" s="1"/>
  <c r="V69" i="12"/>
  <c r="V68" i="12" s="1"/>
  <c r="G72" i="12"/>
  <c r="M72" i="12" s="1"/>
  <c r="I72" i="12"/>
  <c r="K72" i="12"/>
  <c r="O72" i="12"/>
  <c r="Q72" i="12"/>
  <c r="V72" i="12"/>
  <c r="G76" i="12"/>
  <c r="G75" i="12" s="1"/>
  <c r="I76" i="12"/>
  <c r="I75" i="12" s="1"/>
  <c r="K76" i="12"/>
  <c r="K75" i="12" s="1"/>
  <c r="M76" i="12"/>
  <c r="M75" i="12" s="1"/>
  <c r="O76" i="12"/>
  <c r="O75" i="12" s="1"/>
  <c r="Q76" i="12"/>
  <c r="Q75" i="12" s="1"/>
  <c r="V76" i="12"/>
  <c r="V75" i="12" s="1"/>
  <c r="G79" i="12"/>
  <c r="I79" i="12"/>
  <c r="K79" i="12"/>
  <c r="M79" i="12"/>
  <c r="O79" i="12"/>
  <c r="Q79" i="12"/>
  <c r="V79" i="12"/>
  <c r="G112" i="12"/>
  <c r="G111" i="12" s="1"/>
  <c r="I112" i="12"/>
  <c r="I111" i="12" s="1"/>
  <c r="K112" i="12"/>
  <c r="K111" i="12" s="1"/>
  <c r="M112" i="12"/>
  <c r="M111" i="12" s="1"/>
  <c r="O112" i="12"/>
  <c r="O111" i="12" s="1"/>
  <c r="Q112" i="12"/>
  <c r="Q111" i="12" s="1"/>
  <c r="V112" i="12"/>
  <c r="G115" i="12"/>
  <c r="I115" i="12"/>
  <c r="K115" i="12"/>
  <c r="M115" i="12"/>
  <c r="O115" i="12"/>
  <c r="Q115" i="12"/>
  <c r="V115" i="12"/>
  <c r="G118" i="12"/>
  <c r="I118" i="12"/>
  <c r="K118" i="12"/>
  <c r="M118" i="12"/>
  <c r="O118" i="12"/>
  <c r="Q118" i="12"/>
  <c r="V118" i="12"/>
  <c r="V111" i="12" s="1"/>
  <c r="G122" i="12"/>
  <c r="I122" i="12"/>
  <c r="K122" i="12"/>
  <c r="M122" i="12"/>
  <c r="O122" i="12"/>
  <c r="Q122" i="12"/>
  <c r="V122" i="12"/>
  <c r="G127" i="12"/>
  <c r="G126" i="12" s="1"/>
  <c r="I127" i="12"/>
  <c r="I126" i="12" s="1"/>
  <c r="K127" i="12"/>
  <c r="K126" i="12" s="1"/>
  <c r="M127" i="12"/>
  <c r="M126" i="12" s="1"/>
  <c r="O127" i="12"/>
  <c r="O126" i="12" s="1"/>
  <c r="Q127" i="12"/>
  <c r="Q126" i="12" s="1"/>
  <c r="V127" i="12"/>
  <c r="V126" i="12" s="1"/>
  <c r="G132" i="12"/>
  <c r="I132" i="12"/>
  <c r="K132" i="12"/>
  <c r="M132" i="12"/>
  <c r="O132" i="12"/>
  <c r="O131" i="12" s="1"/>
  <c r="Q132" i="12"/>
  <c r="Q131" i="12" s="1"/>
  <c r="V132" i="12"/>
  <c r="V131" i="12" s="1"/>
  <c r="G136" i="12"/>
  <c r="I136" i="12"/>
  <c r="K136" i="12"/>
  <c r="M136" i="12"/>
  <c r="O136" i="12"/>
  <c r="Q136" i="12"/>
  <c r="V136" i="12"/>
  <c r="G140" i="12"/>
  <c r="M140" i="12" s="1"/>
  <c r="I140" i="12"/>
  <c r="I131" i="12" s="1"/>
  <c r="K140" i="12"/>
  <c r="K131" i="12" s="1"/>
  <c r="O140" i="12"/>
  <c r="Q140" i="12"/>
  <c r="V140" i="12"/>
  <c r="G143" i="12"/>
  <c r="I143" i="12"/>
  <c r="K143" i="12"/>
  <c r="M143" i="12"/>
  <c r="O143" i="12"/>
  <c r="Q143" i="12"/>
  <c r="V143" i="12"/>
  <c r="G146" i="12"/>
  <c r="I146" i="12"/>
  <c r="K146" i="12"/>
  <c r="M146" i="12"/>
  <c r="O146" i="12"/>
  <c r="Q146" i="12"/>
  <c r="V146" i="12"/>
  <c r="G149" i="12"/>
  <c r="M149" i="12" s="1"/>
  <c r="I149" i="12"/>
  <c r="K149" i="12"/>
  <c r="O149" i="12"/>
  <c r="Q149" i="12"/>
  <c r="V149" i="12"/>
  <c r="G152" i="12"/>
  <c r="I152" i="12"/>
  <c r="K152" i="12"/>
  <c r="M152" i="12"/>
  <c r="O152" i="12"/>
  <c r="Q152" i="12"/>
  <c r="V152" i="12"/>
  <c r="G156" i="12"/>
  <c r="G155" i="12" s="1"/>
  <c r="I156" i="12"/>
  <c r="K156" i="12"/>
  <c r="O156" i="12"/>
  <c r="Q156" i="12"/>
  <c r="V156" i="12"/>
  <c r="G159" i="12"/>
  <c r="I159" i="12"/>
  <c r="K159" i="12"/>
  <c r="M159" i="12"/>
  <c r="O159" i="12"/>
  <c r="Q159" i="12"/>
  <c r="V159" i="12"/>
  <c r="G162" i="12"/>
  <c r="I162" i="12"/>
  <c r="I155" i="12" s="1"/>
  <c r="K162" i="12"/>
  <c r="K155" i="12" s="1"/>
  <c r="M162" i="12"/>
  <c r="O162" i="12"/>
  <c r="O155" i="12" s="1"/>
  <c r="Q162" i="12"/>
  <c r="Q155" i="12" s="1"/>
  <c r="V162" i="12"/>
  <c r="V155" i="12" s="1"/>
  <c r="G166" i="12"/>
  <c r="I166" i="12"/>
  <c r="K166" i="12"/>
  <c r="M166" i="12"/>
  <c r="O166" i="12"/>
  <c r="Q166" i="12"/>
  <c r="V166" i="12"/>
  <c r="G170" i="12"/>
  <c r="G169" i="12" s="1"/>
  <c r="I170" i="12"/>
  <c r="I169" i="12" s="1"/>
  <c r="K170" i="12"/>
  <c r="K169" i="12" s="1"/>
  <c r="M170" i="12"/>
  <c r="M169" i="12" s="1"/>
  <c r="O170" i="12"/>
  <c r="O169" i="12" s="1"/>
  <c r="Q170" i="12"/>
  <c r="Q169" i="12" s="1"/>
  <c r="V170" i="12"/>
  <c r="G173" i="12"/>
  <c r="I173" i="12"/>
  <c r="K173" i="12"/>
  <c r="M173" i="12"/>
  <c r="O173" i="12"/>
  <c r="Q173" i="12"/>
  <c r="V173" i="12"/>
  <c r="G176" i="12"/>
  <c r="I176" i="12"/>
  <c r="K176" i="12"/>
  <c r="M176" i="12"/>
  <c r="O176" i="12"/>
  <c r="Q176" i="12"/>
  <c r="V176" i="12"/>
  <c r="V169" i="12" s="1"/>
  <c r="G179" i="12"/>
  <c r="I179" i="12"/>
  <c r="K179" i="12"/>
  <c r="M179" i="12"/>
  <c r="O179" i="12"/>
  <c r="Q179" i="12"/>
  <c r="V179" i="12"/>
  <c r="G182" i="12"/>
  <c r="I182" i="12"/>
  <c r="K182" i="12"/>
  <c r="M182" i="12"/>
  <c r="O182" i="12"/>
  <c r="Q182" i="12"/>
  <c r="V182" i="12"/>
  <c r="G185" i="12"/>
  <c r="I185" i="12"/>
  <c r="K185" i="12"/>
  <c r="M185" i="12"/>
  <c r="O185" i="12"/>
  <c r="Q185" i="12"/>
  <c r="V185" i="12"/>
  <c r="G188" i="12"/>
  <c r="I188" i="12"/>
  <c r="K188" i="12"/>
  <c r="M188" i="12"/>
  <c r="O188" i="12"/>
  <c r="Q188" i="12"/>
  <c r="V188" i="12"/>
  <c r="G191" i="12"/>
  <c r="I191" i="12"/>
  <c r="K191" i="12"/>
  <c r="M191" i="12"/>
  <c r="O191" i="12"/>
  <c r="Q191" i="12"/>
  <c r="V191" i="12"/>
  <c r="G194" i="12"/>
  <c r="M194" i="12" s="1"/>
  <c r="I194" i="12"/>
  <c r="I193" i="12" s="1"/>
  <c r="K194" i="12"/>
  <c r="K193" i="12" s="1"/>
  <c r="O194" i="12"/>
  <c r="Q194" i="12"/>
  <c r="V194" i="12"/>
  <c r="G197" i="12"/>
  <c r="I197" i="12"/>
  <c r="K197" i="12"/>
  <c r="M197" i="12"/>
  <c r="O197" i="12"/>
  <c r="Q197" i="12"/>
  <c r="V197" i="12"/>
  <c r="G200" i="12"/>
  <c r="I200" i="12"/>
  <c r="K200" i="12"/>
  <c r="M200" i="12"/>
  <c r="O200" i="12"/>
  <c r="O193" i="12" s="1"/>
  <c r="Q200" i="12"/>
  <c r="Q193" i="12" s="1"/>
  <c r="V200" i="12"/>
  <c r="V193" i="12" s="1"/>
  <c r="G203" i="12"/>
  <c r="M203" i="12" s="1"/>
  <c r="I203" i="12"/>
  <c r="K203" i="12"/>
  <c r="O203" i="12"/>
  <c r="Q203" i="12"/>
  <c r="V203" i="12"/>
  <c r="G207" i="12"/>
  <c r="G206" i="12" s="1"/>
  <c r="I207" i="12"/>
  <c r="I206" i="12" s="1"/>
  <c r="K207" i="12"/>
  <c r="K206" i="12" s="1"/>
  <c r="M207" i="12"/>
  <c r="O207" i="12"/>
  <c r="O206" i="12" s="1"/>
  <c r="Q207" i="12"/>
  <c r="Q206" i="12" s="1"/>
  <c r="V207" i="12"/>
  <c r="V206" i="12" s="1"/>
  <c r="G210" i="12"/>
  <c r="M210" i="12" s="1"/>
  <c r="I210" i="12"/>
  <c r="K210" i="12"/>
  <c r="O210" i="12"/>
  <c r="Q210" i="12"/>
  <c r="V210" i="12"/>
  <c r="G213" i="12"/>
  <c r="I213" i="12"/>
  <c r="K213" i="12"/>
  <c r="M213" i="12"/>
  <c r="O213" i="12"/>
  <c r="Q213" i="12"/>
  <c r="V213" i="12"/>
  <c r="G216" i="12"/>
  <c r="V216" i="12"/>
  <c r="G217" i="12"/>
  <c r="I217" i="12"/>
  <c r="K217" i="12"/>
  <c r="M217" i="12"/>
  <c r="O217" i="12"/>
  <c r="Q217" i="12"/>
  <c r="V217" i="12"/>
  <c r="G220" i="12"/>
  <c r="I220" i="12"/>
  <c r="K220" i="12"/>
  <c r="M220" i="12"/>
  <c r="O220" i="12"/>
  <c r="Q220" i="12"/>
  <c r="V220" i="12"/>
  <c r="G223" i="12"/>
  <c r="I223" i="12"/>
  <c r="I216" i="12" s="1"/>
  <c r="K223" i="12"/>
  <c r="K216" i="12" s="1"/>
  <c r="M223" i="12"/>
  <c r="M216" i="12" s="1"/>
  <c r="O223" i="12"/>
  <c r="O216" i="12" s="1"/>
  <c r="Q223" i="12"/>
  <c r="Q216" i="12" s="1"/>
  <c r="V223" i="12"/>
  <c r="G227" i="12"/>
  <c r="G226" i="12" s="1"/>
  <c r="I227" i="12"/>
  <c r="I226" i="12" s="1"/>
  <c r="K227" i="12"/>
  <c r="K226" i="12" s="1"/>
  <c r="M227" i="12"/>
  <c r="M226" i="12" s="1"/>
  <c r="O227" i="12"/>
  <c r="O226" i="12" s="1"/>
  <c r="Q227" i="12"/>
  <c r="Q226" i="12" s="1"/>
  <c r="V227" i="12"/>
  <c r="V226" i="12" s="1"/>
  <c r="O228" i="12"/>
  <c r="G229" i="12"/>
  <c r="I229" i="12"/>
  <c r="K229" i="12"/>
  <c r="M229" i="12"/>
  <c r="O229" i="12"/>
  <c r="Q229" i="12"/>
  <c r="Q228" i="12" s="1"/>
  <c r="V229" i="12"/>
  <c r="V228" i="12" s="1"/>
  <c r="G232" i="12"/>
  <c r="I232" i="12"/>
  <c r="K232" i="12"/>
  <c r="M232" i="12"/>
  <c r="O232" i="12"/>
  <c r="Q232" i="12"/>
  <c r="V232" i="12"/>
  <c r="G235" i="12"/>
  <c r="G228" i="12" s="1"/>
  <c r="I235" i="12"/>
  <c r="I228" i="12" s="1"/>
  <c r="K235" i="12"/>
  <c r="K228" i="12" s="1"/>
  <c r="O235" i="12"/>
  <c r="Q235" i="12"/>
  <c r="V235" i="12"/>
  <c r="AE239" i="12"/>
  <c r="I20" i="1"/>
  <c r="I18" i="1"/>
  <c r="I17" i="1"/>
  <c r="J28" i="1"/>
  <c r="J26" i="1"/>
  <c r="G38" i="1"/>
  <c r="F38" i="1"/>
  <c r="J23" i="1"/>
  <c r="J24" i="1"/>
  <c r="J25" i="1"/>
  <c r="J27" i="1"/>
  <c r="E24" i="1"/>
  <c r="E26" i="1"/>
  <c r="G23" i="14" l="1"/>
  <c r="I66" i="1"/>
  <c r="AF239" i="12"/>
  <c r="G41" i="1" s="1"/>
  <c r="M235" i="12"/>
  <c r="M228" i="12" s="1"/>
  <c r="M9" i="14"/>
  <c r="M8" i="14" s="1"/>
  <c r="AF23" i="14"/>
  <c r="G43" i="1" s="1"/>
  <c r="H43" i="1" s="1"/>
  <c r="I43" i="1" s="1"/>
  <c r="F40" i="1"/>
  <c r="M9" i="12"/>
  <c r="F39" i="1"/>
  <c r="F41" i="1"/>
  <c r="M8" i="12"/>
  <c r="M8" i="13"/>
  <c r="M65" i="13"/>
  <c r="G136" i="13"/>
  <c r="G126" i="13"/>
  <c r="I62" i="1" s="1"/>
  <c r="G84" i="13"/>
  <c r="AF163" i="13"/>
  <c r="G42" i="1" s="1"/>
  <c r="H42" i="1" s="1"/>
  <c r="I42" i="1" s="1"/>
  <c r="M68" i="12"/>
  <c r="M206" i="12"/>
  <c r="M131" i="12"/>
  <c r="M193" i="12"/>
  <c r="G131" i="12"/>
  <c r="M156" i="12"/>
  <c r="M155" i="12" s="1"/>
  <c r="G193" i="12"/>
  <c r="G8" i="12"/>
  <c r="G163" i="13" l="1"/>
  <c r="G39" i="1"/>
  <c r="G44" i="1" s="1"/>
  <c r="G25" i="1" s="1"/>
  <c r="A25" i="1" s="1"/>
  <c r="G26" i="1" s="1"/>
  <c r="G40" i="1"/>
  <c r="H40" i="1" s="1"/>
  <c r="I40" i="1" s="1"/>
  <c r="I51" i="1"/>
  <c r="G239" i="12"/>
  <c r="H41" i="1"/>
  <c r="I41" i="1" s="1"/>
  <c r="F44" i="1"/>
  <c r="H39" i="1" l="1"/>
  <c r="I39" i="1" s="1"/>
  <c r="I44" i="1" s="1"/>
  <c r="A26" i="1"/>
  <c r="G23" i="1"/>
  <c r="A23" i="1" s="1"/>
  <c r="G28" i="1"/>
  <c r="I16" i="1"/>
  <c r="I21" i="1" s="1"/>
  <c r="I69" i="1"/>
  <c r="H44" i="1" l="1"/>
  <c r="G24" i="1"/>
  <c r="A27" i="1" s="1"/>
  <c r="A24" i="1"/>
  <c r="J59" i="1"/>
  <c r="J65" i="1"/>
  <c r="J53" i="1"/>
  <c r="J56" i="1"/>
  <c r="J61" i="1"/>
  <c r="J68" i="1"/>
  <c r="J64" i="1"/>
  <c r="J54" i="1"/>
  <c r="J62" i="1"/>
  <c r="J60" i="1"/>
  <c r="J67" i="1"/>
  <c r="J51" i="1"/>
  <c r="J63" i="1"/>
  <c r="J57" i="1"/>
  <c r="J66" i="1"/>
  <c r="J52" i="1"/>
  <c r="J55" i="1"/>
  <c r="J58" i="1"/>
  <c r="J42" i="1"/>
  <c r="J43" i="1"/>
  <c r="J41" i="1"/>
  <c r="J40" i="1"/>
  <c r="J39" i="1"/>
  <c r="J44" i="1" s="1"/>
  <c r="J69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Daněk, Ing.</author>
  </authors>
  <commentList>
    <comment ref="S6" authorId="0" shapeId="0" xr:uid="{9B81DB18-6A96-4DF0-8895-CDCE2A795D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EE30E00-A023-4B8F-89D1-4017F9A69E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Daněk, Ing.</author>
  </authors>
  <commentList>
    <comment ref="S6" authorId="0" shapeId="0" xr:uid="{0FA80A19-203D-444E-8DD9-6196C28F77D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946B5E-9509-4479-B230-5E3E6C600D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Daněk, Ing.</author>
  </authors>
  <commentList>
    <comment ref="S6" authorId="0" shapeId="0" xr:uid="{47F6DC71-FDA1-4663-91E4-AECB2F3F578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EFD20E-3F4F-4579-87F4-2F6EFF8EE1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<sst xmlns="http://schemas.openxmlformats.org/spreadsheetml/2006/main" count="1785" uniqueCount="499">
  <si>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</si>
  <si>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</si>
  <si>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</si>
  <si>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</si>
  <si>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</si>
  <si>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</si>
  <si>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</si>
  <si>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</si>
  <si>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</si>
  <si>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</si>
  <si>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</si>
  <si>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</si>
  <si>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</si>
  <si>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</si>
  <si>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</si>
  <si>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</si>
  <si>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</si>
  <si>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</si>
  <si>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</si>
  <si>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</si>
  <si>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</si>
  <si>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</si>
  <si>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</si>
  <si>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</si>
  <si>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</si>
  <si>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</si>
  <si>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</si>
  <si>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</si>
  <si>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</si>
  <si>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</si>
  <si>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</si>
  <si>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</si>
  <si>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</si>
  <si>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</si>
  <si>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</si>
  <si>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</si>
  <si>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</si>
  <si>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</si>
  <si>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</si>
  <si>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</si>
  <si>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</si>
  <si>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</si>
  <si>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20220043</t>
  </si>
  <si>
    <t>BÍLKOV - Výstavba víceúčelového hřiště</t>
  </si>
  <si>
    <t>Město Dačice</t>
  </si>
  <si>
    <t>Krajířova 27</t>
  </si>
  <si>
    <t>Dačice - Dačice I</t>
  </si>
  <si>
    <t>38001</t>
  </si>
  <si>
    <t>00246476</t>
  </si>
  <si>
    <t>CZ00246476</t>
  </si>
  <si>
    <t>Stavba</t>
  </si>
  <si>
    <t>01</t>
  </si>
  <si>
    <t>Výstavba víceúčelového hřiště</t>
  </si>
  <si>
    <t>2022A043</t>
  </si>
  <si>
    <t>Víceúčelové hřiště - trávník v.20mm</t>
  </si>
  <si>
    <t>2022B043</t>
  </si>
  <si>
    <t>Víceúčelové hřiště - asfalt</t>
  </si>
  <si>
    <t>2022C043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</si>
  <si>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</si>
  <si>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</si>
  <si>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</si>
  <si>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</si>
  <si>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</si>
  <si>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</si>
  <si>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</si>
  <si>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</si>
  <si>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</si>
  <si>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27</t>
  </si>
  <si>
    <t>Základy</t>
  </si>
  <si>
    <t>471</t>
  </si>
  <si>
    <t>Umělé povrchy</t>
  </si>
  <si>
    <t>5</t>
  </si>
  <si>
    <t>Komunikace</t>
  </si>
  <si>
    <t>56</t>
  </si>
  <si>
    <t>Podkladní vrstvy komunikací a zpevněných ploch</t>
  </si>
  <si>
    <t>59</t>
  </si>
  <si>
    <t>Dlažby a předlažby komunikací</t>
  </si>
  <si>
    <t>87</t>
  </si>
  <si>
    <t>Potrubí z trub z plastických hmot</t>
  </si>
  <si>
    <t>872</t>
  </si>
  <si>
    <t>Liniové odvodňovací žlaby</t>
  </si>
  <si>
    <t>88</t>
  </si>
  <si>
    <t>Potrubí z drenážek</t>
  </si>
  <si>
    <t>913</t>
  </si>
  <si>
    <t>Sportovní vybavení</t>
  </si>
  <si>
    <t>Vybavení sportovišť</t>
  </si>
  <si>
    <t>915</t>
  </si>
  <si>
    <t>Ohraničení ploch-obrubníky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</si>
  <si>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</si>
  <si>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</si>
  <si>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</si>
  <si>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</si>
  <si>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</si>
  <si>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</si>
  <si>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</si>
  <si>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</si>
  <si>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</si>
  <si>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</si>
  <si>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</si>
  <si>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</si>
  <si>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</si>
  <si>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</si>
  <si>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</si>
  <si>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</si>
  <si>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</si>
  <si>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</si>
  <si>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</si>
  <si>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</si>
  <si>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</si>
  <si>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</si>
  <si>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</si>
  <si>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</si>
  <si>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</si>
  <si>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</si>
  <si>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</si>
  <si>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</si>
  <si>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</si>
  <si>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</si>
  <si>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</si>
  <si>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</si>
  <si>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</si>
  <si>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</si>
  <si>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</si>
  <si>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</si>
  <si>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</si>
  <si>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111301111R00</t>
  </si>
  <si>
    <t>Sejmutí drnu tl. do 10 cm, s přemístěním do 50 m</t>
  </si>
  <si>
    <t>m2</t>
  </si>
  <si>
    <t>Vlastní</t>
  </si>
  <si>
    <t>Indiv</t>
  </si>
  <si>
    <t>Práce</t>
  </si>
  <si>
    <t>Běžná</t>
  </si>
  <si>
    <t>POL1_1</t>
  </si>
  <si>
    <t>/cena za sejmutí drnu tl. do 10cm s nařezáním, vyrýpnutím, zvednutím a přemístěním do 50m/</t>
  </si>
  <si>
    <t>POP</t>
  </si>
  <si>
    <t>Víceúčelové hřiště : (24,5*15,46)</t>
  </si>
  <si>
    <t>VV</t>
  </si>
  <si>
    <t>Chodník : (45,8*2,55)</t>
  </si>
  <si>
    <t>- písková plocha (výměra CAD - geodetické zaměření) : -(100,0)</t>
  </si>
  <si>
    <t>- betonová plocha + kolna (výměra CAD - geodetické zaměření) : -(6,25+14,14)</t>
  </si>
  <si>
    <t>120001101R00</t>
  </si>
  <si>
    <t>Příplatek za ztížení vykopávky v blízkosti vedení</t>
  </si>
  <si>
    <t>m3</t>
  </si>
  <si>
    <t>POL1_</t>
  </si>
  <si>
    <t>/příplatek za ztížení vykopávky v blízkosti podzemního vedení/</t>
  </si>
  <si>
    <t>odkopávky nezapažené : (24,0*15,0)*0,36</t>
  </si>
  <si>
    <t>chodník : (25,0*2,55)*0,25</t>
  </si>
  <si>
    <t>122107111R00</t>
  </si>
  <si>
    <t>Odkopávky při pozemkové úpravě nezapaž.,v hor.1,2</t>
  </si>
  <si>
    <t>/cena za odkopávku stávající pískové plochy s přehozením výkopku do 3m/</t>
  </si>
  <si>
    <t>písková plocha (výměra CAD - geodetické zaměření) : (100,0)*0,3</t>
  </si>
  <si>
    <t>122201102R00</t>
  </si>
  <si>
    <t>Odkopávky nezapažené v hor. 3 do 1000 m3</t>
  </si>
  <si>
    <t>/cena za odkopávky a prokopávky nezapažené s přehozením výkopku do 3m/</t>
  </si>
  <si>
    <t>hřiště : (24,0*15,0)*0,36</t>
  </si>
  <si>
    <t>- vybouraná betonová plocha : -(6,25+14,14)*0,4</t>
  </si>
  <si>
    <t>- odkopávky pískové plochy : -(30,0)</t>
  </si>
  <si>
    <t>139601102R00</t>
  </si>
  <si>
    <t>Ruční výkop jam, rýh a šachet v hornině tř. 3</t>
  </si>
  <si>
    <t>/cena za ruční hloubení rýh pro drény a jam pro základové patky/</t>
  </si>
  <si>
    <t xml:space="preserve">Výkop rýh : </t>
  </si>
  <si>
    <t>sběrné potrubí : (4*22,5)*0,3*1,0</t>
  </si>
  <si>
    <t>svodné potrubí : (18,67)*0,3*1,0</t>
  </si>
  <si>
    <t>napojovací potrubí - žlaby : (19,5*2)*0,3*1,0</t>
  </si>
  <si>
    <t xml:space="preserve">Výkop jam : </t>
  </si>
  <si>
    <t>výkop jam základových patek - volejbal/nohejbal : (3,14*0,3*0,3*0,90)*2</t>
  </si>
  <si>
    <t>162701105R00</t>
  </si>
  <si>
    <t>Vodorovné přemístění výkopku z hor.1-4 do 10000 m</t>
  </si>
  <si>
    <t>/cena za vodorovné přemístění výkopku na suchu/</t>
  </si>
  <si>
    <t>celková kubatura výkopku : ((375,17*0,05)+30,0+91,444+44,80968)</t>
  </si>
  <si>
    <t>162701109R00</t>
  </si>
  <si>
    <t>Příplatek k vod. přemístění hor.1-4 za další 1 km</t>
  </si>
  <si>
    <t>celková kubatura výkopku - orná půda (uložení na pozemku) : (185,01218-103,0)*31</t>
  </si>
  <si>
    <t>199000002R00</t>
  </si>
  <si>
    <t>Poplatek za skládku horniny 1- 4</t>
  </si>
  <si>
    <t>/poplatek za skládku horniny/</t>
  </si>
  <si>
    <t>celková kubatura výkopku - orná půda (uložení na pozemku) : (185,01218-103,0)</t>
  </si>
  <si>
    <t>215901101R00</t>
  </si>
  <si>
    <t>Zhutnění podloží z hornin nesoudržných do 92% PS</t>
  </si>
  <si>
    <t>/cena za zhutnění podloží obnažené plochy hřiště po odkopávce/</t>
  </si>
  <si>
    <t>167151000U00</t>
  </si>
  <si>
    <t>Naložení výkopku strojně hor tř.1-4</t>
  </si>
  <si>
    <t>/cena za naložení výkopku/</t>
  </si>
  <si>
    <t>celková kubatura výkopku : (185,01218)</t>
  </si>
  <si>
    <t>162206113R00</t>
  </si>
  <si>
    <t>Vodorovné přemístění zemin pro zúrodnění do 100 m</t>
  </si>
  <si>
    <t>/cena za přemístění zemin pro terénní úpravy/</t>
  </si>
  <si>
    <t>přemístění výkopku pro ter.úpravy : (93,86*1,0*0,3)</t>
  </si>
  <si>
    <t>180402112R00</t>
  </si>
  <si>
    <t>Založení trávníku parkového výsevem svah do 1:2</t>
  </si>
  <si>
    <t>/cena za založení trávníku na půdě předem připravené/</t>
  </si>
  <si>
    <t>pás š.1,0m po obvodu hřiště : (24,5+15,46)+1</t>
  </si>
  <si>
    <t>pás š.1,0m po obvodu chodníku : (45,8+2,55+2,55)+2</t>
  </si>
  <si>
    <t>181301104R00</t>
  </si>
  <si>
    <t>Rozprostření ornice, rovina, tl. 20-25 cm,do 500m2</t>
  </si>
  <si>
    <t>/cena za rozprostření zeminy pro výsev trávníku/</t>
  </si>
  <si>
    <t>plocha rozprostření : (93,86*1,0)</t>
  </si>
  <si>
    <t>103-64199.NC</t>
  </si>
  <si>
    <t>Zemina pro ter.úpravy</t>
  </si>
  <si>
    <t>R-položka</t>
  </si>
  <si>
    <t>POL12_0</t>
  </si>
  <si>
    <t>/cena za dovoz zeminy pro terénní úpravy/</t>
  </si>
  <si>
    <t>dovoz zeminy pro ter.úpravy : (93,86*1,0*0,3)</t>
  </si>
  <si>
    <t>1030T</t>
  </si>
  <si>
    <t>Směs travní technická</t>
  </si>
  <si>
    <t>kg</t>
  </si>
  <si>
    <t>Specifikace</t>
  </si>
  <si>
    <t>POL3_1</t>
  </si>
  <si>
    <t>/cena za dodávku travního osiva/</t>
  </si>
  <si>
    <t>hmotnost travní směsi : (93,86*35)/1000</t>
  </si>
  <si>
    <t>275311116R00</t>
  </si>
  <si>
    <t>Beton základ. patek prostý z cem. portlad. B 20</t>
  </si>
  <si>
    <t>/cena za zřízení betonových základových patek sloupků sítí/</t>
  </si>
  <si>
    <t>základové patky - volejbal/nohejbal : (3,14*0,3*0,3*0,8)*2</t>
  </si>
  <si>
    <t>275352111R00</t>
  </si>
  <si>
    <t>Bednění stěn základových patek zabudované</t>
  </si>
  <si>
    <t>/cena za zřízení zabudovaného bednění základových patek - PVC chránička/</t>
  </si>
  <si>
    <t>PVC chránička DN 400 - patky vybavení : (2*3,1416*0,2*1,0)*2</t>
  </si>
  <si>
    <t>589181918T00</t>
  </si>
  <si>
    <t>Lajnování sport.ploch vlepením,uměl.trávník,š.12cm</t>
  </si>
  <si>
    <t>m</t>
  </si>
  <si>
    <t>/cena za dodávku a montáž podkladní pásky, lepidla, pásu š.12 cm umělého trávníku v odlišné barvě vlepením. Položka je určena pro lajnování hřiště včetně zásypu křemičitým pískem/</t>
  </si>
  <si>
    <t>(150,2)</t>
  </si>
  <si>
    <t>284130349R</t>
  </si>
  <si>
    <t>Trávník umělý s křemičitým vsypem, v. 24 mm zelený</t>
  </si>
  <si>
    <t>/kompletní dodávka a položení umělého trávníku v. 24mm (+ 2mm podložka),včetně křemičitého písku/</t>
  </si>
  <si>
    <t/>
  </si>
  <si>
    <t>POUŽITÍ: Multisport</t>
  </si>
  <si>
    <t>VLAS: PE fibrilovaná páska</t>
  </si>
  <si>
    <t>MATERIÁL: MFPE 11.500/8T – monofilní vlákno ve svazku 8-mi vláken texturovaných</t>
  </si>
  <si>
    <t>ZÁTĚR: SBR Latex</t>
  </si>
  <si>
    <t>DĚLENÍ: 3/8“</t>
  </si>
  <si>
    <t>BARVA: olivově zelená, olive green</t>
  </si>
  <si>
    <t>ORIENTAČNÍ TECHNICKÁ CHARAKTERISTIKA vč. tolerance</t>
  </si>
  <si>
    <t>Jemnost vlasu [dtex]                                         11.500/8 ± 10%</t>
  </si>
  <si>
    <t>Šířka vlasu [mm]                                                  1 ± 10%</t>
  </si>
  <si>
    <t>Tloušťka vlasu [µm]                                           180 ± 10%</t>
  </si>
  <si>
    <t>Plošná hmotnost vlasu [g/m2]                           1.400 ± 10%</t>
  </si>
  <si>
    <t>Počet stehů na 10 cm (délka) [-/ 10 cm]            21 ± 10%</t>
  </si>
  <si>
    <t>Počet vpichů/ m2 [-/m2]                                     22.500 ± 10%</t>
  </si>
  <si>
    <t>Počet konců/ m2 [-/m2]                                     361.150 ± 10%</t>
  </si>
  <si>
    <t>Výška vlasu [mm]                                               24</t>
  </si>
  <si>
    <t>Plošná hmotnost podkladové textilie [g/m2]      260 ± 10%</t>
  </si>
  <si>
    <t>Plošná hmotnost zátěru [g/m2]                          950 ± 10%</t>
  </si>
  <si>
    <t>Celková plošná hmotnost [g/m2]                       2.630 ± 10%</t>
  </si>
  <si>
    <t>Pevnost ukotvení vlasu [N]                                &gt; 30</t>
  </si>
  <si>
    <t>UV stabilita:                                                        (QUV – lamp A)</t>
  </si>
  <si>
    <t>[h]                                                                      3.000</t>
  </si>
  <si>
    <t>Stálobarevnost – šedá stupnice                        Stupeň  ? 4</t>
  </si>
  <si>
    <t>Stand. šířka role [m]                                          4,02 ± 0,02</t>
  </si>
  <si>
    <t>Doporučený vsyp: křemičitý písek 0,3 - 1,2 mm -&gt; 11-13 kg/m2</t>
  </si>
  <si>
    <t>Technická charakteristika navrženého umělého trávníku je v projektu uvedena jako požadavek MINIMÁLNÍ, ale v úrovni provedení „standard kvality“. Tzn., že dodavatel může nabídnout trávník s minimálně srovnatelnými anebo s lepšími parametry.</t>
  </si>
  <si>
    <t>plocha trávníku : (24,0*15,0)</t>
  </si>
  <si>
    <t>564762113R00</t>
  </si>
  <si>
    <t>Podklad z kam.drceného 32-63 s výplň.kamen. 22 cm</t>
  </si>
  <si>
    <t>/kompletní cena za podklad z drceného kameniva tl. 220mm, frakce 32-63/</t>
  </si>
  <si>
    <t>plocha hřiště : (24,0*15,0)</t>
  </si>
  <si>
    <t>564801112R00</t>
  </si>
  <si>
    <t>Podklad ze štěrkodrti po zhutnění tloušťky 4 cm</t>
  </si>
  <si>
    <t>/kompletní cena za vyrovnávací vrstvu ze štěrkodrti tl. 40mm, fr.0-4mm/</t>
  </si>
  <si>
    <t>564811111R00</t>
  </si>
  <si>
    <t>Podklad ze štěrkodrti po zhutnění tloušťky 5 cm</t>
  </si>
  <si>
    <t>/kompletní cena za stabilizační vrstvu ze štěrkodrti tl. 50mm, fr.8-16mm/</t>
  </si>
  <si>
    <t>Podsyp obrub - hřiště : (15,0*0,5*2)</t>
  </si>
  <si>
    <t>/kompletní cena za stabilizační vrstvu ze štěrkodrti tl. 50mm, fr.16-32mm/</t>
  </si>
  <si>
    <t>591100020RAA</t>
  </si>
  <si>
    <t>Chodník z dlažby zámkové, podklad štěrkodrť, ohraničení obrubníkem dlažba přírodní tloušťka 6 cm, pochůzí</t>
  </si>
  <si>
    <t>Agregovaná položka</t>
  </si>
  <si>
    <t>POL2_</t>
  </si>
  <si>
    <t>/kompletní cena za realizaci chodníku ze zámkové dlažby - podklad ze štěrkodrti, dodávka a položení zámkové dlažby do lože, dodávka a osazení obrubníků do lože - včetně zemních prací/</t>
  </si>
  <si>
    <t>přídlažba : (39,52*0,2)*1,05</t>
  </si>
  <si>
    <t>chodník : (45,8*2,55)*1,05</t>
  </si>
  <si>
    <t>175101101R00</t>
  </si>
  <si>
    <t>Obsyp potrubí bez prohození sypaniny</t>
  </si>
  <si>
    <t>/cena za obsyp potrubí zeminou/</t>
  </si>
  <si>
    <t>obsyp svodného potrubí : ((18,67)*0,3*0,8)</t>
  </si>
  <si>
    <t>obsyp napojovacího potrubí : ((19,5*2)*0,3*0,8)</t>
  </si>
  <si>
    <t>451572111R00</t>
  </si>
  <si>
    <t>Lože pod potrubí z kameniva těženého 0 - 4 mm</t>
  </si>
  <si>
    <t>/cena za zřízení lože pod potrubí vč. dodávky těženého kameniva frakce 0/4/</t>
  </si>
  <si>
    <t>svodné potrubí : ((18,67)*0,3*0,2)</t>
  </si>
  <si>
    <t>napojovací potrubí : ((19,5*2)*0,3*0,2)</t>
  </si>
  <si>
    <t>871251111R00</t>
  </si>
  <si>
    <t>Montáž trubek z tvrdého PVC ve výkopu d 110 mm</t>
  </si>
  <si>
    <t>/cena za montáž potrubí/</t>
  </si>
  <si>
    <t>napojovací potrubí : (19,5*2)</t>
  </si>
  <si>
    <t>871351111R00</t>
  </si>
  <si>
    <t>Montáž trubek z tvrdého PVC ve výkopu d 225 mm</t>
  </si>
  <si>
    <t>svodné potrubí : (18,67)</t>
  </si>
  <si>
    <t>877353121RT2</t>
  </si>
  <si>
    <t>Montáž tvarovek odboč. plast. gum. kroužek DN 200 včetně dodávky odbočky PVC 110/110 mm</t>
  </si>
  <si>
    <t>kus</t>
  </si>
  <si>
    <t>/cena za dodávku a montáž tvarovek, odboček/</t>
  </si>
  <si>
    <t>počet kusů : (8)</t>
  </si>
  <si>
    <t>286111201R</t>
  </si>
  <si>
    <t>Trubka PVC kanalizační hrdlovaná d 110x3,0x5000 mm</t>
  </si>
  <si>
    <t>/cena za dodávku trub - napojovací potrubí/</t>
  </si>
  <si>
    <t>napojovací potrubí - žlaby : ((39,0/5)*1,09)</t>
  </si>
  <si>
    <t>28611265.AR</t>
  </si>
  <si>
    <t>Trubka kanalizační KGEM SN 8 PVC 200x5,9x5000</t>
  </si>
  <si>
    <t>/cena za dodávku trub - svodné potrubí/</t>
  </si>
  <si>
    <t>svodné potrubí : ((18,67/5)*1,09)</t>
  </si>
  <si>
    <t>597101111RT1</t>
  </si>
  <si>
    <t>Montáž odvodňovacího žlabu - polymerbeton zatížení A 15 kN</t>
  </si>
  <si>
    <t>/cena za osazení těles odvodňovacích žlabů na podélné straně hřiště/</t>
  </si>
  <si>
    <t>délka odvod. žlabu : (24,0*2)</t>
  </si>
  <si>
    <t>326803T10</t>
  </si>
  <si>
    <t>Lože pod obrubníky nebo obruby dlažeb z B 12,5</t>
  </si>
  <si>
    <t>/cena za lože z betonu pro osazení těles odvod.žlabů/</t>
  </si>
  <si>
    <t>lože pod odvod. žlab : ((24,0*2)*0,20*0,25)</t>
  </si>
  <si>
    <t>87299-9001.NC</t>
  </si>
  <si>
    <t>Liniový odvodňovací žlab DN 100 dl. 100cm</t>
  </si>
  <si>
    <t>/dodávka komplet.těles odvod.žlabů-včetně mřížky a aretace/</t>
  </si>
  <si>
    <t>počet kusů : ((24,0*2)*1,01)</t>
  </si>
  <si>
    <t>- vpusti dl. 50cm : -(0,5*4)</t>
  </si>
  <si>
    <t>87299-9003.NC</t>
  </si>
  <si>
    <t>Vpusť k odvod.žlabu dl. 50cm, DN 100</t>
  </si>
  <si>
    <t>/dodávka vpusti DN 100 k odvod. žlabu/</t>
  </si>
  <si>
    <t>počet kusů : (4)</t>
  </si>
  <si>
    <t>214500311R00</t>
  </si>
  <si>
    <t>Zřízení výplně rýhy, potr. DN 200, štěrk do 85 cm</t>
  </si>
  <si>
    <t>/cena za zásyp rýh drceným kamenivem frakce 8/16/</t>
  </si>
  <si>
    <t>sběrný dren : (22,5*4)</t>
  </si>
  <si>
    <t>sběrné potrubí : (90,0)*0,1*0,3</t>
  </si>
  <si>
    <t>871218111R00</t>
  </si>
  <si>
    <t>Kladení dren. potrubí do rýhy, tvr. PVC, do 90 mm</t>
  </si>
  <si>
    <t>/cena za kladení sběrných drénů/</t>
  </si>
  <si>
    <t>sběrné potrubí : (90,0)</t>
  </si>
  <si>
    <t>326864T10</t>
  </si>
  <si>
    <t>Osazení plastové šachty</t>
  </si>
  <si>
    <t>/cena za osazení plastové kontrolní-čistící šachty/</t>
  </si>
  <si>
    <t>šachty : (4)</t>
  </si>
  <si>
    <t>1031T</t>
  </si>
  <si>
    <t>Šachta DN400</t>
  </si>
  <si>
    <t>/cena za dodávku šachet/</t>
  </si>
  <si>
    <t>28611222.AR</t>
  </si>
  <si>
    <t>Trubka PVC drenážní flexibilní d 80 mm</t>
  </si>
  <si>
    <t>/cena za dodávku trub pro sběrnou drenáž/</t>
  </si>
  <si>
    <t>sběrné potrubí : (90,0)*1,02</t>
  </si>
  <si>
    <t>583415024R</t>
  </si>
  <si>
    <t>Kamenivo drcené frakce  8/16  B Moravskosl. kraj</t>
  </si>
  <si>
    <t>T</t>
  </si>
  <si>
    <t>/cena za dodávku kameniva drceného frakce 8/16/</t>
  </si>
  <si>
    <t>sběrné potrubí : (90,0*0,3*0,9)*1,9</t>
  </si>
  <si>
    <t>899099015.NC</t>
  </si>
  <si>
    <t>Vsakovací průleh vč. napojení, zemních prací</t>
  </si>
  <si>
    <t>kpl</t>
  </si>
  <si>
    <t>POL12_1</t>
  </si>
  <si>
    <t>/kompletní cena za zřízení vsakovacího průlehu se vsakováním do horninového prostředí a částečně odparem, o rozměrech 16,06x1,66x0,35m/</t>
  </si>
  <si>
    <t>953943123R00</t>
  </si>
  <si>
    <t>Osazení kovových předmětů do betonu, 15 kg / kus</t>
  </si>
  <si>
    <t>/cena za osazování drobných kovových předmětů do betonu, se zajištěním polohy k bednění či k výztuži před zabetonováním/</t>
  </si>
  <si>
    <t>osazení pouzder sloupků sítí : (2)</t>
  </si>
  <si>
    <t>520004</t>
  </si>
  <si>
    <t>Kompletní sada na volejbal/nohejbal</t>
  </si>
  <si>
    <t>/kompletní dodávka příslušenství k volejbalu/nohejbalu (sloupky, pouzdra pro sloupky, záslepky na pouzdro, síť volejbal/nohejbal, lajny...)/</t>
  </si>
  <si>
    <t>počet kompletů : (1)</t>
  </si>
  <si>
    <t>91301-1005.NC</t>
  </si>
  <si>
    <t>Branka na házenou, lak.+pozink. vč.bílé sítě /malá kopaná/</t>
  </si>
  <si>
    <t>/kompletní dodávka branky na házenou (malou kopanou)/</t>
  </si>
  <si>
    <t>počet kusů : (2)</t>
  </si>
  <si>
    <t>91301-1006.NC</t>
  </si>
  <si>
    <t>Závaží k brance 3x2m, mobilní</t>
  </si>
  <si>
    <t>/cena za dodávku mobilního záváží k brance/</t>
  </si>
  <si>
    <t>326800T10</t>
  </si>
  <si>
    <t>Osazení záhon.obrubníků do lože z B 12,5 s opěrou</t>
  </si>
  <si>
    <t>/cena za osazení beton.obrubníku po stranách hřiště/</t>
  </si>
  <si>
    <t>hřiště : (15,0*2)</t>
  </si>
  <si>
    <t>1036T</t>
  </si>
  <si>
    <t>Obrubník zahradní  50/5/25    500x50x250</t>
  </si>
  <si>
    <t>/cena za dodávku obrubníků/</t>
  </si>
  <si>
    <t>hřiště : (15,0*2)*2</t>
  </si>
  <si>
    <t>/cena za betonové lože pro osazení obrubníků/</t>
  </si>
  <si>
    <t>(30,0*0,20*0,15)</t>
  </si>
  <si>
    <t>965042231RT3</t>
  </si>
  <si>
    <t>Bourání mazanin betonových tl. nad 10 cm, pl. 4 m2 ručně tl. mazaniny nad 20 cm</t>
  </si>
  <si>
    <t>/cena za bourání stávající betonové plochy/</t>
  </si>
  <si>
    <t>betonová plocha + kolna : (6,25+14,14)*0,3</t>
  </si>
  <si>
    <t>969021132R00</t>
  </si>
  <si>
    <t>Vybourání septiku vč. likvidace suti</t>
  </si>
  <si>
    <t>kompl</t>
  </si>
  <si>
    <t>/předpokládaná cena za likvidaci stávajícího septiku - řeší jiný samostatný projekt/</t>
  </si>
  <si>
    <t>2865447034R</t>
  </si>
  <si>
    <t>Zaslepovací zátka</t>
  </si>
  <si>
    <t>POL3_</t>
  </si>
  <si>
    <t>/cena za zaslepovací zátku pro stávající šachty/</t>
  </si>
  <si>
    <t>998222012R00</t>
  </si>
  <si>
    <t>Přesun hmot, zpevněné plochy, kryt z kameniva</t>
  </si>
  <si>
    <t>t</t>
  </si>
  <si>
    <t>979081111R00</t>
  </si>
  <si>
    <t>Odvoz suti a vybour. hmot na skládku do 1 km</t>
  </si>
  <si>
    <t>/cena za odvoz suti včetně naložení na dopravní prostředek a složení na skládku/</t>
  </si>
  <si>
    <t>odvoz suti na skládku - bourání stávající betonové plochy : ((6,25+14,14)*0,3)*2,3</t>
  </si>
  <si>
    <t>979081121R00</t>
  </si>
  <si>
    <t>Příplatek k odvozu za každý další 1 km</t>
  </si>
  <si>
    <t>/cena za odvoz suti - každý další 1km/</t>
  </si>
  <si>
    <t>příplatek za odvoz - bourání stávající betonové plochy + 40km : (((6,25+14,14)*0,3)*2,3)*40</t>
  </si>
  <si>
    <t>979990103R00</t>
  </si>
  <si>
    <t>Poplatek za uložení suti - beton, skupina odpadu 170101</t>
  </si>
  <si>
    <t>/poplatek za uložení suti na skládku - beton/</t>
  </si>
  <si>
    <t>poplatek za skládku - bourání stávající betonové plochy : ((6,25+14,14)*0,3)*2,3</t>
  </si>
  <si>
    <t>SUM</t>
  </si>
  <si>
    <t>Poznámky uchazeče k zadání</t>
  </si>
  <si>
    <t>POPUZIV</t>
  </si>
  <si>
    <t>END</t>
  </si>
  <si>
    <t>Víceúčelové hřiště - asfalt : (21,3*15,46)</t>
  </si>
  <si>
    <t>-písková plocha (výměra CAD - geodetické zaměření) : -(188,7)</t>
  </si>
  <si>
    <t>písková plocha (výměra CAD - geodetické zaměření) : (188,7)*0,3</t>
  </si>
  <si>
    <t>hřiště : (21,0*15,0)*0,36</t>
  </si>
  <si>
    <t>-odkopávka pískové plochy : -(56,61)</t>
  </si>
  <si>
    <t>131201111R00</t>
  </si>
  <si>
    <t>Hloubení nezapažených jam v hor.3 do 100 m3</t>
  </si>
  <si>
    <t>základová patka - volejbal/nohejbal : (3,14*0,3*0,3*0,90)*2</t>
  </si>
  <si>
    <t>132203302R00</t>
  </si>
  <si>
    <t>Hloubení rýh pro drény, hloubky do 1,1 m, v hor.3</t>
  </si>
  <si>
    <t>/cena za hloubení rýh pro drény s úpravou do předepsaného spádu/</t>
  </si>
  <si>
    <t>svodné potrubí : (18,17)</t>
  </si>
  <si>
    <t>napojovací potrubí - žlaby : (16,5*2)</t>
  </si>
  <si>
    <t>celková kubatura výkopku : (140,598*0,05)+56,61+56,79+0,50868+(51,17*0,3*1,0)</t>
  </si>
  <si>
    <t>celková kubatura výkopku : (136,28958)*31</t>
  </si>
  <si>
    <t>celková kubatura výkopku : (136,28958)</t>
  </si>
  <si>
    <t>hřiště-asfalt : (21,3*15,46)</t>
  </si>
  <si>
    <t>/cena za naložení výkopku vč. uložení na skládku/</t>
  </si>
  <si>
    <t>přemístění výkopku pro ter.úpravy : (37,76*1,0*0,3)</t>
  </si>
  <si>
    <t>pás š.1,0m po obvodu hřiště : (21,3+15,46)+1</t>
  </si>
  <si>
    <t>plocha rozprostření : (37,76*1,0)</t>
  </si>
  <si>
    <t>dovoz zeminy pro ter.úpravy : (37,76*1,0*0,3)</t>
  </si>
  <si>
    <t>hmotnost travní směsi : (37,76*35)/1000</t>
  </si>
  <si>
    <t>/cena za zřízení betonových základových patek sloupků sítí a oplocení/</t>
  </si>
  <si>
    <t>564861111RT4</t>
  </si>
  <si>
    <t>Podklad ze štěrkodrti po zhutnění tloušťky 20 cm štěrkodrť frakce 0-63 mm</t>
  </si>
  <si>
    <t>/kompletní cena za zřízení podkladní vrstvy ze štěrkodrti tl. 200mm, frakce 0-63mm/</t>
  </si>
  <si>
    <t>plocha asfaltového hřiště : (21,0*15,0)</t>
  </si>
  <si>
    <t>565151211R00</t>
  </si>
  <si>
    <t>Podklad z obal kam.ACP 16+,ACP 22+,nad 3 m,tl.7 cm</t>
  </si>
  <si>
    <t>/kompletní cena za podklad z kameniva obaleného asfaltem ACP 16+/</t>
  </si>
  <si>
    <t>573211111R00</t>
  </si>
  <si>
    <t>Postřik živičný spojovací z asfaltu 0,5-0,7 kg/m2</t>
  </si>
  <si>
    <t>/kompletní cena za spojovací postřik - asfaltová emulze/</t>
  </si>
  <si>
    <t>plocha asfaltového hřiště - 2x postřik : (315,0)*2</t>
  </si>
  <si>
    <t>577142112RT2</t>
  </si>
  <si>
    <t>Beton asfaltový ACO 11+, ACO 16+, nad 3 m, tl.5 cm</t>
  </si>
  <si>
    <t xml:space="preserve">t     </t>
  </si>
  <si>
    <t>/kompletní cena za zřízení asfaltového vodonepropustného povrchu/</t>
  </si>
  <si>
    <t>tonáž asfaltu - hřiště : (21,0*15,0*0,05)*0,721</t>
  </si>
  <si>
    <t>589651121R00</t>
  </si>
  <si>
    <t>Lajnování sportovních ploch, do š.12 cm</t>
  </si>
  <si>
    <t>/kompletní cena za montáž a dodávku lajnování hřiště/</t>
  </si>
  <si>
    <t>metráž : (145,0)</t>
  </si>
  <si>
    <t>58935150R</t>
  </si>
  <si>
    <t>Směs kameniva stmeleného cementem (KSC I) SC C8/10</t>
  </si>
  <si>
    <t>/kompletní cena za zřízení podkladní vrstvy ze směsi kameniva zpevněné cementem KZC I tl. 180mm/</t>
  </si>
  <si>
    <t>((21,0*15,0)*0,18)</t>
  </si>
  <si>
    <t>/kompletní cena za realizaci přídlažby ze zámkové dlažby - podklad ze štěrkodrti, dodávka a položení zámkové dlažby do lože, dodávka a osazení obrubníků do lože - včetně zemních prací/</t>
  </si>
  <si>
    <t>přídlažba : (36,5*0,2)*1,05</t>
  </si>
  <si>
    <t>obsyp svodného potrubí : (18,17*0,3*0,8)</t>
  </si>
  <si>
    <t>obsyp napojovacího potrubí : ((16,5*2)*0,3*0,8)</t>
  </si>
  <si>
    <t>svodné potrubí : (18,17*0,3*0,2)</t>
  </si>
  <si>
    <t>napojovací potrubí : ((16,5*2)*0,3*0,2)</t>
  </si>
  <si>
    <t>napojovací potrubí : (16,5*2)</t>
  </si>
  <si>
    <t>napojovací potrubí - žlaby : ((33,0/5)*1,09)</t>
  </si>
  <si>
    <t>svodné potrubí : ((18,17/5)*1,09)</t>
  </si>
  <si>
    <t>(21,0*2)</t>
  </si>
  <si>
    <t>((21,0*2)*0,20*0,25)</t>
  </si>
  <si>
    <t>počet kusů : ((21,0*2)*1,01)</t>
  </si>
  <si>
    <t>(4)</t>
  </si>
  <si>
    <t>953943113R00</t>
  </si>
  <si>
    <t>Osazení kovových předmětů do zdiva, 15 kg / kus</t>
  </si>
  <si>
    <t>776401801RT1</t>
  </si>
  <si>
    <t>Odstranění stávajících gumových rohoží</t>
  </si>
  <si>
    <t>/cena za odstranění stávajících gumových rohoží/</t>
  </si>
  <si>
    <t>stávající gumové rohože (výměra CAD - geodetické zaměření) : (48,7)</t>
  </si>
  <si>
    <t>979990197T00</t>
  </si>
  <si>
    <t>Poplatek za skládku suti - plasty a kaučuk, skupina odpadu 191204</t>
  </si>
  <si>
    <t>/poplatek za skládku/</t>
  </si>
  <si>
    <t>odstraněné gumové rohože : (48,7*0,05)*0,945</t>
  </si>
  <si>
    <t>odvoz suti na skládku - stávající gumové rohože : (48,7*0,05)*0,945</t>
  </si>
  <si>
    <t>příplatek za odvoz - stávající gumové rohože + 40km : (48,7*0,05)*0,945*40</t>
  </si>
  <si>
    <t>00511 R</t>
  </si>
  <si>
    <t>Geodetické práce</t>
  </si>
  <si>
    <t>Soubor</t>
  </si>
  <si>
    <t>VRN</t>
  </si>
  <si>
    <t>POL99_8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</si>
  <si>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</si>
  <si>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</si>
  <si>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</si>
  <si>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</si>
  <si>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</si>
  <si>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</si>
  <si>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VRN8</t>
  </si>
  <si>
    <t>NUS-náklady spojené s umístěním stavby</t>
  </si>
  <si>
    <t>005241020R</t>
  </si>
  <si>
    <t>Geodetické zaměření skutečného provedení</t>
  </si>
  <si>
    <t>Náklady na provedení skutečného zaměření stavby v rozsahu nezbytném pro zápis změny do katastru nemovitostí.</t>
  </si>
  <si>
    <t>počet souborů : (1)</t>
  </si>
  <si>
    <t>005241010R</t>
  </si>
  <si>
    <t>Dokumentace skutečného provedení</t>
  </si>
  <si>
    <t>/náklady na vyhotovení dokumentace skutečného provedení stavby a její předání objednateli v požadované formě a požadovaném počtu/</t>
  </si>
  <si>
    <t>Soupis prací 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</si>
</sst>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6" borderId="42" xfId="0" applyNumberFormat="1" applyFont="1" applyFill="1" applyBorder="1" applyAlignment="1" applyProtection="1">
      <alignment vertical="top" shrinkToFit="1"/>
      <protection locked="0"/>
    </xf>
    <xf numFmtId="4" fontId="16" fillId="6" borderId="45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0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db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195" t="s">
        <v>40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29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230" t="s">
        <v>498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6" t="s">
        <v>23</v>
      </c>
      <c r="C2" s="77"/>
      <c r="D2" s="78" t="s">
        <v>42</v>
      </c>
      <c r="E2" s="236" t="s">
        <v>43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22</v>
      </c>
      <c r="D5" s="224" t="s">
        <v>44</v>
      </c>
      <c r="E5" s="225"/>
      <c r="F5" s="225"/>
      <c r="G5" s="225"/>
      <c r="H5" s="18" t="s">
        <v>41</v>
      </c>
      <c r="I5" s="85" t="s">
        <v>48</v>
      </c>
      <c r="J5" s="8"/>
    </row>
    <row r="6" spans="1:15" ht="15.75" customHeight="1" x14ac:dyDescent="0.2">
      <c r="A6" s="2"/>
      <c r="B6" s="28"/>
      <c r="C6" s="55"/>
      <c r="D6" s="226" t="s">
        <v>45</v>
      </c>
      <c r="E6" s="227"/>
      <c r="F6" s="227"/>
      <c r="G6" s="227"/>
      <c r="H6" s="18" t="s">
        <v>35</v>
      </c>
      <c r="I6" s="85" t="s">
        <v>49</v>
      </c>
      <c r="J6" s="8"/>
    </row>
    <row r="7" spans="1:15" ht="15.75" customHeight="1" x14ac:dyDescent="0.2">
      <c r="A7" s="2"/>
      <c r="B7" s="29"/>
      <c r="C7" s="56"/>
      <c r="D7" s="84" t="s">
        <v>47</v>
      </c>
      <c r="E7" s="228" t="s">
        <v>46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41</v>
      </c>
      <c r="I11" s="86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35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242"/>
      <c r="F15" s="242"/>
      <c r="G15" s="244"/>
      <c r="H15" s="244"/>
      <c r="I15" s="244" t="s">
        <v>30</v>
      </c>
      <c r="J15" s="245"/>
    </row>
    <row r="16" spans="1:15" ht="23.25" customHeight="1" x14ac:dyDescent="0.2">
      <c r="A16" s="140" t="s">
        <v>25</v>
      </c>
      <c r="B16" s="38" t="s">
        <v>25</v>
      </c>
      <c r="C16" s="62"/>
      <c r="D16" s="63"/>
      <c r="E16" s="208"/>
      <c r="F16" s="209"/>
      <c r="G16" s="208"/>
      <c r="H16" s="209"/>
      <c r="I16" s="208">
        <f>SUMIF(F51:F68,A16,I51:I68)+SUMIF(F51:F68,"PSU",I51:I68)</f>
        <v>0</v>
      </c>
      <c r="J16" s="210"/>
    </row>
    <row r="17" spans="1:10" ht="23.25" customHeight="1" x14ac:dyDescent="0.2">
      <c r="A17" s="140" t="s">
        <v>26</v>
      </c>
      <c r="B17" s="38" t="s">
        <v>26</v>
      </c>
      <c r="C17" s="62"/>
      <c r="D17" s="63"/>
      <c r="E17" s="208"/>
      <c r="F17" s="209"/>
      <c r="G17" s="208"/>
      <c r="H17" s="209"/>
      <c r="I17" s="208">
        <f>SUMIF(F51:F68,A17,I51:I68)</f>
        <v>0</v>
      </c>
      <c r="J17" s="210"/>
    </row>
    <row r="18" spans="1:10" ht="23.25" customHeight="1" x14ac:dyDescent="0.2">
      <c r="A18" s="140" t="s">
        <v>27</v>
      </c>
      <c r="B18" s="38" t="s">
        <v>27</v>
      </c>
      <c r="C18" s="62"/>
      <c r="D18" s="63"/>
      <c r="E18" s="208"/>
      <c r="F18" s="209"/>
      <c r="G18" s="208"/>
      <c r="H18" s="209"/>
      <c r="I18" s="208">
        <f>SUMIF(F51:F68,A18,I51:I68)</f>
        <v>0</v>
      </c>
      <c r="J18" s="210"/>
    </row>
    <row r="19" spans="1:10" ht="23.25" customHeight="1" x14ac:dyDescent="0.2">
      <c r="A19" s="140" t="s">
        <v>95</v>
      </c>
      <c r="B19" s="38" t="s">
        <v>28</v>
      </c>
      <c r="C19" s="62"/>
      <c r="D19" s="63"/>
      <c r="E19" s="208"/>
      <c r="F19" s="209"/>
      <c r="G19" s="208"/>
      <c r="H19" s="209"/>
      <c r="I19" s="208">
        <f>SUMIF(F51:F68,A19,I51:I68)</f>
        <v>0</v>
      </c>
      <c r="J19" s="210"/>
    </row>
    <row r="20" spans="1:10" ht="23.25" customHeight="1" x14ac:dyDescent="0.2">
      <c r="A20" s="140" t="s">
        <v>96</v>
      </c>
      <c r="B20" s="38" t="s">
        <v>29</v>
      </c>
      <c r="C20" s="62"/>
      <c r="D20" s="63"/>
      <c r="E20" s="208"/>
      <c r="F20" s="209"/>
      <c r="G20" s="208"/>
      <c r="H20" s="209"/>
      <c r="I20" s="208">
        <f>SUMIF(F51:F68,A20,I51:I68)</f>
        <v>0</v>
      </c>
      <c r="J20" s="210"/>
    </row>
    <row r="21" spans="1:10" ht="23.25" customHeight="1" x14ac:dyDescent="0.2">
      <c r="A21" s="2"/>
      <c r="B21" s="48" t="s">
        <v>30</v>
      </c>
      <c r="C21" s="64"/>
      <c r="D21" s="65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24</v>
      </c>
      <c r="C28" s="114"/>
      <c r="D28" s="114"/>
      <c r="E28" s="115"/>
      <c r="F28" s="116"/>
      <c r="G28" s="214">
        <f>ZakladDPHSniVypocet+ZakladDPHZaklVypocet</f>
        <v>0</v>
      </c>
      <c r="H28" s="214"/>
      <c r="I28" s="214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36</v>
      </c>
      <c r="C29" s="118"/>
      <c r="D29" s="118"/>
      <c r="E29" s="118"/>
      <c r="F29" s="119"/>
      <c r="G29" s="213">
        <f>A27</f>
        <v>0</v>
      </c>
      <c r="H29" s="213"/>
      <c r="I29" s="213"/>
      <c r="J29" s="120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38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201"/>
      <c r="D39" s="201"/>
      <c r="E39" s="201"/>
      <c r="F39" s="100">
        <f>'01 2022A043 Pol'!AE239+'01 2022B043 Pol'!AE163+'01 2022C043 Pol'!AE23</f>
        <v>0</v>
      </c>
      <c r="G39" s="101">
        <f>'01 2022A043 Pol'!AF239+'01 2022B043 Pol'!AF163+'01 2022C043 Pol'!AF23</f>
        <v>0</v>
      </c>
      <c r="H39" s="102">
        <f>(F39*SazbaDPH1/100)+(G39*SazbaDPH2/100)</f>
        <v>0</v>
      </c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customHeight="1" x14ac:dyDescent="0.2">
      <c r="A40" s="89">
        <v>2</v>
      </c>
      <c r="B40" s="104" t="s">
        <v>51</v>
      </c>
      <c r="C40" s="202" t="s">
        <v>52</v>
      </c>
      <c r="D40" s="202"/>
      <c r="E40" s="202"/>
      <c r="F40" s="105">
        <f>'01 2022A043 Pol'!AE239+'01 2022B043 Pol'!AE163+'01 2022C043 Pol'!AE23</f>
        <v>0</v>
      </c>
      <c r="G40" s="106">
        <f>'01 2022A043 Pol'!AF239+'01 2022B043 Pol'!AF163+'01 2022C043 Pol'!AF23</f>
        <v>0</v>
      </c>
      <c r="H40" s="106">
        <f>(F40*SazbaDPH1/100)+(G40*SazbaDPH2/100)</f>
        <v>0</v>
      </c>
      <c r="I40" s="106">
        <f>F40+G40+H40</f>
        <v>0</v>
      </c>
      <c r="J40" s="107" t="str">
        <f>IF(_xlfn.SINGLE(CenaCelkemVypocet)=0,"",I40/_xlfn.SINGLE(CenaCelkemVypocet)*100)</f>
        <v/>
      </c>
    </row>
    <row r="41" spans="1:10" ht="25.5" customHeight="1" x14ac:dyDescent="0.2">
      <c r="A41" s="89">
        <v>3</v>
      </c>
      <c r="B41" s="108" t="s">
        <v>53</v>
      </c>
      <c r="C41" s="201" t="s">
        <v>54</v>
      </c>
      <c r="D41" s="201"/>
      <c r="E41" s="201"/>
      <c r="F41" s="109">
        <f>'01 2022A043 Pol'!AE239</f>
        <v>0</v>
      </c>
      <c r="G41" s="102">
        <f>'01 2022A043 Pol'!AF239</f>
        <v>0</v>
      </c>
      <c r="H41" s="102">
        <f>(F41*SazbaDPH1/100)+(G41*SazbaDPH2/100)</f>
        <v>0</v>
      </c>
      <c r="I41" s="102">
        <f>F41+G41+H41</f>
        <v>0</v>
      </c>
      <c r="J41" s="103" t="str">
        <f>IF(_xlfn.SINGLE(CenaCelkemVypocet)=0,"",I41/_xlfn.SINGLE(CenaCelkemVypocet)*100)</f>
        <v/>
      </c>
    </row>
    <row r="42" spans="1:10" ht="25.5" customHeight="1" x14ac:dyDescent="0.2">
      <c r="A42" s="89">
        <v>3</v>
      </c>
      <c r="B42" s="108" t="s">
        <v>55</v>
      </c>
      <c r="C42" s="201" t="s">
        <v>56</v>
      </c>
      <c r="D42" s="201"/>
      <c r="E42" s="201"/>
      <c r="F42" s="109">
        <f>'01 2022B043 Pol'!AE163</f>
        <v>0</v>
      </c>
      <c r="G42" s="102">
        <f>'01 2022B043 Pol'!AF163</f>
        <v>0</v>
      </c>
      <c r="H42" s="102">
        <f>(F42*SazbaDPH1/100)+(G42*SazbaDPH2/100)</f>
        <v>0</v>
      </c>
      <c r="I42" s="102">
        <f>F42+G42+H42</f>
        <v>0</v>
      </c>
      <c r="J42" s="103" t="str">
        <f>IF(_xlfn.SINGLE(CenaCelkemVypocet)=0,"",I42/_xlfn.SINGLE(CenaCelkemVypocet)*100)</f>
        <v/>
      </c>
    </row>
    <row r="43" spans="1:10" ht="25.5" customHeight="1" x14ac:dyDescent="0.2">
      <c r="A43" s="89">
        <v>3</v>
      </c>
      <c r="B43" s="108" t="s">
        <v>57</v>
      </c>
      <c r="C43" s="201" t="s">
        <v>58</v>
      </c>
      <c r="D43" s="201"/>
      <c r="E43" s="201"/>
      <c r="F43" s="109">
        <f>'01 2022C043 Pol'!AE23</f>
        <v>0</v>
      </c>
      <c r="G43" s="102">
        <f>'01 2022C043 Pol'!AF23</f>
        <v>0</v>
      </c>
      <c r="H43" s="102">
        <f>(F43*SazbaDPH1/100)+(G43*SazbaDPH2/100)</f>
        <v>0</v>
      </c>
      <c r="I43" s="102">
        <f>F43+G43+H43</f>
        <v>0</v>
      </c>
      <c r="J43" s="103" t="str">
        <f>IF(_xlfn.SINGLE(CenaCelkemVypocet)=0,"",I43/_xlfn.SINGLE(CenaCelkemVypocet)*100)</f>
        <v/>
      </c>
    </row>
    <row r="44" spans="1:10" ht="25.5" customHeight="1" x14ac:dyDescent="0.2">
      <c r="A44" s="89"/>
      <c r="B44" s="198" t="s">
        <v>59</v>
      </c>
      <c r="C44" s="199"/>
      <c r="D44" s="199"/>
      <c r="E44" s="200"/>
      <c r="F44" s="110">
        <f>SUMIF(A39:A43,"=1",F39:F43)</f>
        <v>0</v>
      </c>
      <c r="G44" s="111">
        <f>SUMIF(A39:A43,"=1",G39:G43)</f>
        <v>0</v>
      </c>
      <c r="H44" s="111">
        <f>SUMIF(A39:A43,"=1",H39:H43)</f>
        <v>0</v>
      </c>
      <c r="I44" s="111">
        <f>SUMIF(A39:A43,"=1",I39:I43)</f>
        <v>0</v>
      </c>
      <c r="J44" s="112">
        <f>SUMIF(A39:A43,"=1",J39:J43)</f>
        <v>0</v>
      </c>
    </row>
    <row r="48" spans="1:10" ht="15.75" x14ac:dyDescent="0.25">
      <c r="B48" s="121" t="s">
        <v>61</v>
      </c>
    </row>
    <row r="50" spans="1:10" ht="25.5" customHeight="1" x14ac:dyDescent="0.2">
      <c r="A50" s="123"/>
      <c r="B50" s="126" t="s">
        <v>17</v>
      </c>
      <c r="C50" s="126" t="s">
        <v>5</v>
      </c>
      <c r="D50" s="127"/>
      <c r="E50" s="127"/>
      <c r="F50" s="128" t="s">
        <v>62</v>
      </c>
      <c r="G50" s="128"/>
      <c r="H50" s="128"/>
      <c r="I50" s="128" t="s">
        <v>30</v>
      </c>
      <c r="J50" s="128" t="s">
        <v>0</v>
      </c>
    </row>
    <row r="51" spans="1:10" ht="36.75" customHeight="1" x14ac:dyDescent="0.2">
      <c r="A51" s="124"/>
      <c r="B51" s="129" t="s">
        <v>63</v>
      </c>
      <c r="C51" s="196" t="s">
        <v>64</v>
      </c>
      <c r="D51" s="197"/>
      <c r="E51" s="197"/>
      <c r="F51" s="136" t="s">
        <v>25</v>
      </c>
      <c r="G51" s="137"/>
      <c r="H51" s="137"/>
      <c r="I51" s="137">
        <f>'01 2022A043 Pol'!G8+'01 2022B043 Pol'!G8</f>
        <v>0</v>
      </c>
      <c r="J51" s="133" t="str">
        <f>IF(I69=0,"",I51/I69*100)</f>
        <v/>
      </c>
    </row>
    <row r="52" spans="1:10" ht="36.75" customHeight="1" x14ac:dyDescent="0.2">
      <c r="A52" s="124"/>
      <c r="B52" s="129" t="s">
        <v>65</v>
      </c>
      <c r="C52" s="196" t="s">
        <v>66</v>
      </c>
      <c r="D52" s="197"/>
      <c r="E52" s="197"/>
      <c r="F52" s="136" t="s">
        <v>25</v>
      </c>
      <c r="G52" s="137"/>
      <c r="H52" s="137"/>
      <c r="I52" s="137">
        <f>'01 2022A043 Pol'!G51+'01 2022B043 Pol'!G42</f>
        <v>0</v>
      </c>
      <c r="J52" s="133" t="str">
        <f>IF(I69=0,"",I52/I69*100)</f>
        <v/>
      </c>
    </row>
    <row r="53" spans="1:10" ht="36.75" customHeight="1" x14ac:dyDescent="0.2">
      <c r="A53" s="124"/>
      <c r="B53" s="129" t="s">
        <v>67</v>
      </c>
      <c r="C53" s="196" t="s">
        <v>68</v>
      </c>
      <c r="D53" s="197"/>
      <c r="E53" s="197"/>
      <c r="F53" s="136" t="s">
        <v>25</v>
      </c>
      <c r="G53" s="137"/>
      <c r="H53" s="137"/>
      <c r="I53" s="137">
        <f>'01 2022A043 Pol'!G68+'01 2022B043 Pol'!G58</f>
        <v>0</v>
      </c>
      <c r="J53" s="133" t="str">
        <f>IF(I69=0,"",I53/I69*100)</f>
        <v/>
      </c>
    </row>
    <row r="54" spans="1:10" ht="36.75" customHeight="1" x14ac:dyDescent="0.2">
      <c r="A54" s="124"/>
      <c r="B54" s="129" t="s">
        <v>69</v>
      </c>
      <c r="C54" s="196" t="s">
        <v>70</v>
      </c>
      <c r="D54" s="197"/>
      <c r="E54" s="197"/>
      <c r="F54" s="136" t="s">
        <v>25</v>
      </c>
      <c r="G54" s="137"/>
      <c r="H54" s="137"/>
      <c r="I54" s="137">
        <f>'01 2022A043 Pol'!G75</f>
        <v>0</v>
      </c>
      <c r="J54" s="133" t="str">
        <f>IF(I69=0,"",I54/I69*100)</f>
        <v/>
      </c>
    </row>
    <row r="55" spans="1:10" ht="36.75" customHeight="1" x14ac:dyDescent="0.2">
      <c r="A55" s="124"/>
      <c r="B55" s="129" t="s">
        <v>71</v>
      </c>
      <c r="C55" s="196" t="s">
        <v>72</v>
      </c>
      <c r="D55" s="197"/>
      <c r="E55" s="197"/>
      <c r="F55" s="136" t="s">
        <v>25</v>
      </c>
      <c r="G55" s="137"/>
      <c r="H55" s="137"/>
      <c r="I55" s="137">
        <f>'01 2022B043 Pol'!G65</f>
        <v>0</v>
      </c>
      <c r="J55" s="133" t="str">
        <f>IF(I69=0,"",I55/I69*100)</f>
        <v/>
      </c>
    </row>
    <row r="56" spans="1:10" ht="36.75" customHeight="1" x14ac:dyDescent="0.2">
      <c r="A56" s="124"/>
      <c r="B56" s="129" t="s">
        <v>73</v>
      </c>
      <c r="C56" s="196" t="s">
        <v>74</v>
      </c>
      <c r="D56" s="197"/>
      <c r="E56" s="197"/>
      <c r="F56" s="136" t="s">
        <v>25</v>
      </c>
      <c r="G56" s="137"/>
      <c r="H56" s="137"/>
      <c r="I56" s="137">
        <f>'01 2022A043 Pol'!G111</f>
        <v>0</v>
      </c>
      <c r="J56" s="133" t="str">
        <f>IF(I69=0,"",I56/I69*100)</f>
        <v/>
      </c>
    </row>
    <row r="57" spans="1:10" ht="36.75" customHeight="1" x14ac:dyDescent="0.2">
      <c r="A57" s="124"/>
      <c r="B57" s="129" t="s">
        <v>75</v>
      </c>
      <c r="C57" s="196" t="s">
        <v>76</v>
      </c>
      <c r="D57" s="197"/>
      <c r="E57" s="197"/>
      <c r="F57" s="136" t="s">
        <v>25</v>
      </c>
      <c r="G57" s="137"/>
      <c r="H57" s="137"/>
      <c r="I57" s="137">
        <f>'01 2022A043 Pol'!G126+'01 2022B043 Pol'!G84</f>
        <v>0</v>
      </c>
      <c r="J57" s="133" t="str">
        <f>IF(I69=0,"",I57/I69*100)</f>
        <v/>
      </c>
    </row>
    <row r="58" spans="1:10" ht="36.75" customHeight="1" x14ac:dyDescent="0.2">
      <c r="A58" s="124"/>
      <c r="B58" s="129" t="s">
        <v>77</v>
      </c>
      <c r="C58" s="196" t="s">
        <v>78</v>
      </c>
      <c r="D58" s="197"/>
      <c r="E58" s="197"/>
      <c r="F58" s="136" t="s">
        <v>25</v>
      </c>
      <c r="G58" s="137"/>
      <c r="H58" s="137"/>
      <c r="I58" s="137">
        <f>'01 2022A043 Pol'!G131+'01 2022B043 Pol'!G88</f>
        <v>0</v>
      </c>
      <c r="J58" s="133" t="str">
        <f>IF(I69=0,"",I58/I69*100)</f>
        <v/>
      </c>
    </row>
    <row r="59" spans="1:10" ht="36.75" customHeight="1" x14ac:dyDescent="0.2">
      <c r="A59" s="124"/>
      <c r="B59" s="129" t="s">
        <v>79</v>
      </c>
      <c r="C59" s="196" t="s">
        <v>80</v>
      </c>
      <c r="D59" s="197"/>
      <c r="E59" s="197"/>
      <c r="F59" s="136" t="s">
        <v>25</v>
      </c>
      <c r="G59" s="137"/>
      <c r="H59" s="137"/>
      <c r="I59" s="137">
        <f>'01 2022A043 Pol'!G155+'01 2022B043 Pol'!G112</f>
        <v>0</v>
      </c>
      <c r="J59" s="133" t="str">
        <f>IF(I69=0,"",I59/I69*100)</f>
        <v/>
      </c>
    </row>
    <row r="60" spans="1:10" ht="36.75" customHeight="1" x14ac:dyDescent="0.2">
      <c r="A60" s="124"/>
      <c r="B60" s="129" t="s">
        <v>81</v>
      </c>
      <c r="C60" s="196" t="s">
        <v>82</v>
      </c>
      <c r="D60" s="197"/>
      <c r="E60" s="197"/>
      <c r="F60" s="136" t="s">
        <v>25</v>
      </c>
      <c r="G60" s="137"/>
      <c r="H60" s="137"/>
      <c r="I60" s="137">
        <f>'01 2022A043 Pol'!G169</f>
        <v>0</v>
      </c>
      <c r="J60" s="133" t="str">
        <f>IF(I69=0,"",I60/I69*100)</f>
        <v/>
      </c>
    </row>
    <row r="61" spans="1:10" ht="36.75" customHeight="1" x14ac:dyDescent="0.2">
      <c r="A61" s="124"/>
      <c r="B61" s="129" t="s">
        <v>83</v>
      </c>
      <c r="C61" s="196" t="s">
        <v>84</v>
      </c>
      <c r="D61" s="197"/>
      <c r="E61" s="197"/>
      <c r="F61" s="136" t="s">
        <v>25</v>
      </c>
      <c r="G61" s="137"/>
      <c r="H61" s="137"/>
      <c r="I61" s="137">
        <f>'01 2022A043 Pol'!G193</f>
        <v>0</v>
      </c>
      <c r="J61" s="133" t="str">
        <f>IF(I69=0,"",I61/I69*100)</f>
        <v/>
      </c>
    </row>
    <row r="62" spans="1:10" ht="36.75" customHeight="1" x14ac:dyDescent="0.2">
      <c r="A62" s="124"/>
      <c r="B62" s="129" t="s">
        <v>83</v>
      </c>
      <c r="C62" s="196" t="s">
        <v>85</v>
      </c>
      <c r="D62" s="197"/>
      <c r="E62" s="197"/>
      <c r="F62" s="136" t="s">
        <v>25</v>
      </c>
      <c r="G62" s="137"/>
      <c r="H62" s="137"/>
      <c r="I62" s="137">
        <f>'01 2022B043 Pol'!G126</f>
        <v>0</v>
      </c>
      <c r="J62" s="133" t="str">
        <f>IF(I69=0,"",I62/I69*100)</f>
        <v/>
      </c>
    </row>
    <row r="63" spans="1:10" ht="36.75" customHeight="1" x14ac:dyDescent="0.2">
      <c r="A63" s="124"/>
      <c r="B63" s="129" t="s">
        <v>86</v>
      </c>
      <c r="C63" s="196" t="s">
        <v>87</v>
      </c>
      <c r="D63" s="197"/>
      <c r="E63" s="197"/>
      <c r="F63" s="136" t="s">
        <v>25</v>
      </c>
      <c r="G63" s="137"/>
      <c r="H63" s="137"/>
      <c r="I63" s="137">
        <f>'01 2022A043 Pol'!G206+'01 2022B043 Pol'!G136</f>
        <v>0</v>
      </c>
      <c r="J63" s="133" t="str">
        <f>IF(I69=0,"",I63/I69*100)</f>
        <v/>
      </c>
    </row>
    <row r="64" spans="1:10" ht="36.75" customHeight="1" x14ac:dyDescent="0.2">
      <c r="A64" s="124"/>
      <c r="B64" s="129" t="s">
        <v>88</v>
      </c>
      <c r="C64" s="196" t="s">
        <v>89</v>
      </c>
      <c r="D64" s="197"/>
      <c r="E64" s="197"/>
      <c r="F64" s="136" t="s">
        <v>25</v>
      </c>
      <c r="G64" s="137"/>
      <c r="H64" s="137"/>
      <c r="I64" s="137">
        <f>'01 2022A043 Pol'!G216+'01 2022B043 Pol'!G146</f>
        <v>0</v>
      </c>
      <c r="J64" s="133" t="str">
        <f>IF(I69=0,"",I64/I69*100)</f>
        <v/>
      </c>
    </row>
    <row r="65" spans="1:10" ht="36.75" customHeight="1" x14ac:dyDescent="0.2">
      <c r="A65" s="124"/>
      <c r="B65" s="129" t="s">
        <v>90</v>
      </c>
      <c r="C65" s="196" t="s">
        <v>91</v>
      </c>
      <c r="D65" s="197"/>
      <c r="E65" s="197"/>
      <c r="F65" s="136" t="s">
        <v>25</v>
      </c>
      <c r="G65" s="137"/>
      <c r="H65" s="137"/>
      <c r="I65" s="137">
        <f>'01 2022A043 Pol'!G226+'01 2022B043 Pol'!G153</f>
        <v>0</v>
      </c>
      <c r="J65" s="133" t="str">
        <f>IF(I69=0,"",I65/I69*100)</f>
        <v/>
      </c>
    </row>
    <row r="66" spans="1:10" ht="36.75" customHeight="1" x14ac:dyDescent="0.2">
      <c r="A66" s="124"/>
      <c r="B66" s="129" t="s">
        <v>92</v>
      </c>
      <c r="C66" s="196" t="s">
        <v>93</v>
      </c>
      <c r="D66" s="197"/>
      <c r="E66" s="197"/>
      <c r="F66" s="136" t="s">
        <v>94</v>
      </c>
      <c r="G66" s="137"/>
      <c r="H66" s="137"/>
      <c r="I66" s="137">
        <f>'01 2022A043 Pol'!G228+'01 2022B043 Pol'!G155</f>
        <v>0</v>
      </c>
      <c r="J66" s="133" t="str">
        <f>IF(I69=0,"",I66/I69*100)</f>
        <v/>
      </c>
    </row>
    <row r="67" spans="1:10" ht="36.75" customHeight="1" x14ac:dyDescent="0.2">
      <c r="A67" s="124"/>
      <c r="B67" s="129" t="s">
        <v>95</v>
      </c>
      <c r="C67" s="196" t="s">
        <v>28</v>
      </c>
      <c r="D67" s="197"/>
      <c r="E67" s="197"/>
      <c r="F67" s="136" t="s">
        <v>95</v>
      </c>
      <c r="G67" s="137"/>
      <c r="H67" s="137"/>
      <c r="I67" s="137">
        <f>'01 2022C043 Pol'!G8</f>
        <v>0</v>
      </c>
      <c r="J67" s="133" t="str">
        <f>IF(I69=0,"",I67/I69*100)</f>
        <v/>
      </c>
    </row>
    <row r="68" spans="1:10" ht="36.75" customHeight="1" x14ac:dyDescent="0.2">
      <c r="A68" s="124"/>
      <c r="B68" s="129" t="s">
        <v>96</v>
      </c>
      <c r="C68" s="196" t="s">
        <v>29</v>
      </c>
      <c r="D68" s="197"/>
      <c r="E68" s="197"/>
      <c r="F68" s="136" t="s">
        <v>96</v>
      </c>
      <c r="G68" s="137"/>
      <c r="H68" s="137"/>
      <c r="I68" s="137">
        <f>'01 2022C043 Pol'!G15</f>
        <v>0</v>
      </c>
      <c r="J68" s="133" t="str">
        <f>IF(I69=0,"",I68/I69*100)</f>
        <v/>
      </c>
    </row>
    <row r="69" spans="1:10" ht="25.5" customHeight="1" x14ac:dyDescent="0.2">
      <c r="A69" s="125"/>
      <c r="B69" s="130" t="s">
        <v>1</v>
      </c>
      <c r="C69" s="131"/>
      <c r="D69" s="132"/>
      <c r="E69" s="132"/>
      <c r="F69" s="138"/>
      <c r="G69" s="139"/>
      <c r="H69" s="139"/>
      <c r="I69" s="139">
        <f>SUM(I51:I68)</f>
        <v>0</v>
      </c>
      <c r="J69" s="134">
        <f>SUM(J51:J68)</f>
        <v>0</v>
      </c>
    </row>
    <row r="70" spans="1:10" x14ac:dyDescent="0.2">
      <c r="F70" s="88"/>
      <c r="G70" s="88"/>
      <c r="H70" s="88"/>
      <c r="I70" s="88"/>
      <c r="J70" s="135"/>
    </row>
    <row r="71" spans="1:10" x14ac:dyDescent="0.2">
      <c r="F71" s="88"/>
      <c r="G71" s="88"/>
      <c r="H71" s="88"/>
      <c r="I71" s="88"/>
      <c r="J71" s="135"/>
    </row>
    <row r="72" spans="1:10" x14ac:dyDescent="0.2">
      <c r="F72" s="88"/>
      <c r="G72" s="88"/>
      <c r="H72" s="88"/>
      <c r="I72" s="88"/>
      <c r="J72" s="135"/>
    </row>
  </sheetData>
  <sheetProtection algorithmName="SHA-512" hashValue="5c1IaPF4ztj4RSqrVtBJHUNhFnjYd+jegKBh1pzKUmyLzugTxAL7xYIiBSaplLZLP+HIyiU5sw/hH3gufkVUVw==" saltValue="E9NQhEHzuDNKiML99MnbJQ==" spinCount="100000" sheet="1" objects="1" scenarios="1" formatCells="0" formatColumns="0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5DEE-EBDA-4D8A-A9D6-2F6C7F8C42EE}">
  <sheetPr>
    <outlinePr summaryBelow="0"/>
  </sheetPr>
  <dimension ref="A1:BH5000"/>
  <sheetViews>
    <sheetView tabSelected="1" zoomScaleNormal="100" workbookViewId="0">
      <pane ySplit="7" topLeftCell="A8" activePane="bottomLeft" state="frozen"/>
      <selection pane="bottomLeft" activeCell="F22" sqref="F22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6</v>
      </c>
      <c r="B1" s="255"/>
      <c r="C1" s="255"/>
      <c r="D1" s="255"/>
      <c r="E1" s="255"/>
      <c r="F1" s="255"/>
      <c r="G1" s="255"/>
      <c r="AG1" t="s">
        <v>97</v>
      </c>
    </row>
    <row r="2" spans="1:60" ht="24.95" customHeight="1" x14ac:dyDescent="0.2">
      <c r="A2" s="50" t="s">
        <v>7</v>
      </c>
      <c r="B2" s="49" t="s">
        <v>42</v>
      </c>
      <c r="C2" s="256" t="s">
        <v>43</v>
      </c>
      <c r="D2" s="257"/>
      <c r="E2" s="257"/>
      <c r="F2" s="257"/>
      <c r="G2" s="258"/>
      <c r="AG2" t="s">
        <v>98</v>
      </c>
    </row>
    <row r="3" spans="1:60" ht="24.95" customHeight="1" x14ac:dyDescent="0.2">
      <c r="A3" s="50" t="s">
        <v>8</v>
      </c>
      <c r="B3" s="49" t="s">
        <v>51</v>
      </c>
      <c r="C3" s="256" t="s">
        <v>52</v>
      </c>
      <c r="D3" s="257"/>
      <c r="E3" s="257"/>
      <c r="F3" s="257"/>
      <c r="G3" s="258"/>
      <c r="AC3" s="122" t="s">
        <v>98</v>
      </c>
      <c r="AG3" t="s">
        <v>99</v>
      </c>
    </row>
    <row r="4" spans="1:60" ht="24.95" customHeight="1" x14ac:dyDescent="0.2">
      <c r="A4" s="141" t="s">
        <v>9</v>
      </c>
      <c r="B4" s="142" t="s">
        <v>53</v>
      </c>
      <c r="C4" s="259" t="s">
        <v>54</v>
      </c>
      <c r="D4" s="260"/>
      <c r="E4" s="260"/>
      <c r="F4" s="260"/>
      <c r="G4" s="261"/>
      <c r="AG4" t="s">
        <v>100</v>
      </c>
    </row>
    <row r="5" spans="1:60" x14ac:dyDescent="0.2">
      <c r="D5" s="10"/>
    </row>
    <row r="6" spans="1:60" ht="38.25" x14ac:dyDescent="0.2">
      <c r="A6" s="144" t="s">
        <v>101</v>
      </c>
      <c r="B6" s="146" t="s">
        <v>102</v>
      </c>
      <c r="C6" s="146" t="s">
        <v>103</v>
      </c>
      <c r="D6" s="145" t="s">
        <v>104</v>
      </c>
      <c r="E6" s="144" t="s">
        <v>105</v>
      </c>
      <c r="F6" s="143" t="s">
        <v>106</v>
      </c>
      <c r="G6" s="144" t="s">
        <v>30</v>
      </c>
      <c r="H6" s="147" t="s">
        <v>31</v>
      </c>
      <c r="I6" s="147" t="s">
        <v>107</v>
      </c>
      <c r="J6" s="147" t="s">
        <v>32</v>
      </c>
      <c r="K6" s="147" t="s">
        <v>108</v>
      </c>
      <c r="L6" s="147" t="s">
        <v>109</v>
      </c>
      <c r="M6" s="147" t="s">
        <v>110</v>
      </c>
      <c r="N6" s="147" t="s">
        <v>111</v>
      </c>
      <c r="O6" s="147" t="s">
        <v>112</v>
      </c>
      <c r="P6" s="147" t="s">
        <v>113</v>
      </c>
      <c r="Q6" s="147" t="s">
        <v>114</v>
      </c>
      <c r="R6" s="147" t="s">
        <v>115</v>
      </c>
      <c r="S6" s="147" t="s">
        <v>116</v>
      </c>
      <c r="T6" s="147" t="s">
        <v>117</v>
      </c>
      <c r="U6" s="147" t="s">
        <v>118</v>
      </c>
      <c r="V6" s="147" t="s">
        <v>119</v>
      </c>
      <c r="W6" s="147" t="s">
        <v>120</v>
      </c>
      <c r="X6" s="147" t="s">
        <v>121</v>
      </c>
      <c r="Y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123</v>
      </c>
      <c r="B8" s="168" t="s">
        <v>63</v>
      </c>
      <c r="C8" s="185" t="s">
        <v>64</v>
      </c>
      <c r="D8" s="169"/>
      <c r="E8" s="170"/>
      <c r="F8" s="171"/>
      <c r="G8" s="172">
        <f>SUMIF(AG9:AG50,"&lt;&gt;NOR",G9:G50)</f>
        <v>0</v>
      </c>
      <c r="H8" s="166"/>
      <c r="I8" s="166">
        <f>SUM(I9:I50)</f>
        <v>0</v>
      </c>
      <c r="J8" s="166"/>
      <c r="K8" s="166">
        <f>SUM(K9:K50)</f>
        <v>0</v>
      </c>
      <c r="L8" s="166"/>
      <c r="M8" s="166">
        <f>SUM(M9:M50)</f>
        <v>0</v>
      </c>
      <c r="N8" s="165"/>
      <c r="O8" s="165">
        <f>SUM(O9:O50)</f>
        <v>0</v>
      </c>
      <c r="P8" s="165"/>
      <c r="Q8" s="165">
        <f>SUM(Q9:Q50)</f>
        <v>0</v>
      </c>
      <c r="R8" s="166"/>
      <c r="S8" s="166"/>
      <c r="T8" s="166"/>
      <c r="U8" s="166"/>
      <c r="V8" s="166">
        <f>SUM(V9:V50)</f>
        <v>485.22</v>
      </c>
      <c r="W8" s="166"/>
      <c r="X8" s="166"/>
      <c r="Y8" s="166"/>
      <c r="AG8" t="s">
        <v>124</v>
      </c>
    </row>
    <row r="9" spans="1:60" outlineLevel="1" x14ac:dyDescent="0.2">
      <c r="A9" s="174">
        <v>1</v>
      </c>
      <c r="B9" s="175" t="s">
        <v>125</v>
      </c>
      <c r="C9" s="186" t="s">
        <v>126</v>
      </c>
      <c r="D9" s="176" t="s">
        <v>127</v>
      </c>
      <c r="E9" s="177">
        <v>375.17</v>
      </c>
      <c r="F9" s="193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128</v>
      </c>
      <c r="T9" s="158" t="s">
        <v>129</v>
      </c>
      <c r="U9" s="158">
        <v>0.20899999999999999</v>
      </c>
      <c r="V9" s="158">
        <f>ROUND(E9*U9,2)</f>
        <v>78.41</v>
      </c>
      <c r="W9" s="158"/>
      <c r="X9" s="158" t="s">
        <v>130</v>
      </c>
      <c r="Y9" s="158" t="s">
        <v>131</v>
      </c>
      <c r="Z9" s="148"/>
      <c r="AA9" s="148"/>
      <c r="AB9" s="148"/>
      <c r="AC9" s="148"/>
      <c r="AD9" s="148"/>
      <c r="AE9" s="148"/>
      <c r="AF9" s="148"/>
      <c r="AG9" s="148" t="s">
        <v>132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1" t="s">
        <v>133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134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7" t="s">
        <v>135</v>
      </c>
      <c r="D11" s="163"/>
      <c r="E11" s="164">
        <v>378.77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136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7" t="s">
        <v>137</v>
      </c>
      <c r="D12" s="163"/>
      <c r="E12" s="164">
        <v>116.79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136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3" x14ac:dyDescent="0.2">
      <c r="A13" s="155"/>
      <c r="B13" s="156"/>
      <c r="C13" s="187" t="s">
        <v>138</v>
      </c>
      <c r="D13" s="163"/>
      <c r="E13" s="164">
        <v>-100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136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3" x14ac:dyDescent="0.2">
      <c r="A14" s="155"/>
      <c r="B14" s="156"/>
      <c r="C14" s="187" t="s">
        <v>139</v>
      </c>
      <c r="D14" s="163"/>
      <c r="E14" s="164">
        <v>-20.39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2</v>
      </c>
      <c r="B15" s="175" t="s">
        <v>140</v>
      </c>
      <c r="C15" s="186" t="s">
        <v>141</v>
      </c>
      <c r="D15" s="176" t="s">
        <v>142</v>
      </c>
      <c r="E15" s="177">
        <v>145.53749999999999</v>
      </c>
      <c r="F15" s="193"/>
      <c r="G15" s="17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128</v>
      </c>
      <c r="T15" s="158" t="s">
        <v>129</v>
      </c>
      <c r="U15" s="158">
        <v>1.548</v>
      </c>
      <c r="V15" s="158">
        <f>ROUND(E15*U15,2)</f>
        <v>225.29</v>
      </c>
      <c r="W15" s="158"/>
      <c r="X15" s="158" t="s">
        <v>130</v>
      </c>
      <c r="Y15" s="158" t="s">
        <v>131</v>
      </c>
      <c r="Z15" s="148"/>
      <c r="AA15" s="148"/>
      <c r="AB15" s="148"/>
      <c r="AC15" s="148"/>
      <c r="AD15" s="148"/>
      <c r="AE15" s="148"/>
      <c r="AF15" s="148"/>
      <c r="AG15" s="148" t="s">
        <v>143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51" t="s">
        <v>144</v>
      </c>
      <c r="D16" s="252"/>
      <c r="E16" s="252"/>
      <c r="F16" s="252"/>
      <c r="G16" s="25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134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7" t="s">
        <v>145</v>
      </c>
      <c r="D17" s="163"/>
      <c r="E17" s="164">
        <v>129.6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136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7" t="s">
        <v>146</v>
      </c>
      <c r="D18" s="163"/>
      <c r="E18" s="164">
        <v>15.94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4">
        <v>3</v>
      </c>
      <c r="B19" s="175" t="s">
        <v>147</v>
      </c>
      <c r="C19" s="186" t="s">
        <v>148</v>
      </c>
      <c r="D19" s="176" t="s">
        <v>142</v>
      </c>
      <c r="E19" s="177">
        <v>30</v>
      </c>
      <c r="F19" s="193"/>
      <c r="G19" s="178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128</v>
      </c>
      <c r="T19" s="158" t="s">
        <v>129</v>
      </c>
      <c r="U19" s="158">
        <v>5.2999999999999999E-2</v>
      </c>
      <c r="V19" s="158">
        <f>ROUND(E19*U19,2)</f>
        <v>1.59</v>
      </c>
      <c r="W19" s="158"/>
      <c r="X19" s="158" t="s">
        <v>130</v>
      </c>
      <c r="Y19" s="158" t="s">
        <v>131</v>
      </c>
      <c r="Z19" s="148"/>
      <c r="AA19" s="148"/>
      <c r="AB19" s="148"/>
      <c r="AC19" s="148"/>
      <c r="AD19" s="148"/>
      <c r="AE19" s="148"/>
      <c r="AF19" s="148"/>
      <c r="AG19" s="148" t="s">
        <v>143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51" t="s">
        <v>149</v>
      </c>
      <c r="D20" s="252"/>
      <c r="E20" s="252"/>
      <c r="F20" s="252"/>
      <c r="G20" s="252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134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2" x14ac:dyDescent="0.2">
      <c r="A21" s="155"/>
      <c r="B21" s="156"/>
      <c r="C21" s="187" t="s">
        <v>150</v>
      </c>
      <c r="D21" s="163"/>
      <c r="E21" s="164">
        <v>30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136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4</v>
      </c>
      <c r="B22" s="175" t="s">
        <v>151</v>
      </c>
      <c r="C22" s="186" t="s">
        <v>152</v>
      </c>
      <c r="D22" s="176" t="s">
        <v>142</v>
      </c>
      <c r="E22" s="177">
        <v>91.444000000000003</v>
      </c>
      <c r="F22" s="193"/>
      <c r="G22" s="178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128</v>
      </c>
      <c r="T22" s="158" t="s">
        <v>129</v>
      </c>
      <c r="U22" s="158">
        <v>0.187</v>
      </c>
      <c r="V22" s="158">
        <f>ROUND(E22*U22,2)</f>
        <v>17.100000000000001</v>
      </c>
      <c r="W22" s="158"/>
      <c r="X22" s="158" t="s">
        <v>130</v>
      </c>
      <c r="Y22" s="158" t="s">
        <v>131</v>
      </c>
      <c r="Z22" s="148"/>
      <c r="AA22" s="148"/>
      <c r="AB22" s="148"/>
      <c r="AC22" s="148"/>
      <c r="AD22" s="148"/>
      <c r="AE22" s="148"/>
      <c r="AF22" s="148"/>
      <c r="AG22" s="148" t="s">
        <v>132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51" t="s">
        <v>153</v>
      </c>
      <c r="D23" s="252"/>
      <c r="E23" s="252"/>
      <c r="F23" s="252"/>
      <c r="G23" s="252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134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7" t="s">
        <v>154</v>
      </c>
      <c r="D24" s="163"/>
      <c r="E24" s="164">
        <v>129.6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136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7" t="s">
        <v>155</v>
      </c>
      <c r="D25" s="163"/>
      <c r="E25" s="164">
        <v>-8.16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136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7" t="s">
        <v>156</v>
      </c>
      <c r="D26" s="163"/>
      <c r="E26" s="164">
        <v>-30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136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5</v>
      </c>
      <c r="B27" s="175" t="s">
        <v>157</v>
      </c>
      <c r="C27" s="186" t="s">
        <v>158</v>
      </c>
      <c r="D27" s="176" t="s">
        <v>142</v>
      </c>
      <c r="E27" s="177">
        <v>44.80968</v>
      </c>
      <c r="F27" s="193"/>
      <c r="G27" s="178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128</v>
      </c>
      <c r="T27" s="158" t="s">
        <v>129</v>
      </c>
      <c r="U27" s="158">
        <v>3.5329999999999999</v>
      </c>
      <c r="V27" s="158">
        <f>ROUND(E27*U27,2)</f>
        <v>158.31</v>
      </c>
      <c r="W27" s="158"/>
      <c r="X27" s="158" t="s">
        <v>130</v>
      </c>
      <c r="Y27" s="158" t="s">
        <v>131</v>
      </c>
      <c r="Z27" s="148"/>
      <c r="AA27" s="148"/>
      <c r="AB27" s="148"/>
      <c r="AC27" s="148"/>
      <c r="AD27" s="148"/>
      <c r="AE27" s="148"/>
      <c r="AF27" s="148"/>
      <c r="AG27" s="148" t="s">
        <v>143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51" t="s">
        <v>159</v>
      </c>
      <c r="D28" s="252"/>
      <c r="E28" s="252"/>
      <c r="F28" s="252"/>
      <c r="G28" s="252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134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7" t="s">
        <v>160</v>
      </c>
      <c r="D29" s="163"/>
      <c r="E29" s="164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136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7" t="s">
        <v>161</v>
      </c>
      <c r="D30" s="163"/>
      <c r="E30" s="164">
        <v>27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136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7" t="s">
        <v>162</v>
      </c>
      <c r="D31" s="163"/>
      <c r="E31" s="164">
        <v>5.6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136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7" t="s">
        <v>163</v>
      </c>
      <c r="D32" s="163"/>
      <c r="E32" s="164">
        <v>11.7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136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7" t="s">
        <v>164</v>
      </c>
      <c r="D33" s="163"/>
      <c r="E33" s="164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136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3" x14ac:dyDescent="0.2">
      <c r="A34" s="155"/>
      <c r="B34" s="156"/>
      <c r="C34" s="187" t="s">
        <v>165</v>
      </c>
      <c r="D34" s="163"/>
      <c r="E34" s="164">
        <v>0.51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136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4">
        <v>6</v>
      </c>
      <c r="B35" s="175" t="s">
        <v>166</v>
      </c>
      <c r="C35" s="186" t="s">
        <v>167</v>
      </c>
      <c r="D35" s="176" t="s">
        <v>142</v>
      </c>
      <c r="E35" s="177">
        <v>185.01218</v>
      </c>
      <c r="F35" s="193"/>
      <c r="G35" s="178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128</v>
      </c>
      <c r="T35" s="158" t="s">
        <v>129</v>
      </c>
      <c r="U35" s="158">
        <v>1.0999999999999999E-2</v>
      </c>
      <c r="V35" s="158">
        <f>ROUND(E35*U35,2)</f>
        <v>2.04</v>
      </c>
      <c r="W35" s="158"/>
      <c r="X35" s="158" t="s">
        <v>130</v>
      </c>
      <c r="Y35" s="158" t="s">
        <v>131</v>
      </c>
      <c r="Z35" s="148"/>
      <c r="AA35" s="148"/>
      <c r="AB35" s="148"/>
      <c r="AC35" s="148"/>
      <c r="AD35" s="148"/>
      <c r="AE35" s="148"/>
      <c r="AF35" s="148"/>
      <c r="AG35" s="148" t="s">
        <v>132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51" t="s">
        <v>168</v>
      </c>
      <c r="D36" s="252"/>
      <c r="E36" s="252"/>
      <c r="F36" s="252"/>
      <c r="G36" s="252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134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2" x14ac:dyDescent="0.2">
      <c r="A37" s="155"/>
      <c r="B37" s="156"/>
      <c r="C37" s="187" t="s">
        <v>169</v>
      </c>
      <c r="D37" s="163"/>
      <c r="E37" s="164">
        <v>185.01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136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4">
        <v>7</v>
      </c>
      <c r="B38" s="175" t="s">
        <v>170</v>
      </c>
      <c r="C38" s="186" t="s">
        <v>171</v>
      </c>
      <c r="D38" s="176" t="s">
        <v>142</v>
      </c>
      <c r="E38" s="177">
        <v>2542.3775799999999</v>
      </c>
      <c r="F38" s="193"/>
      <c r="G38" s="178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8"/>
      <c r="S38" s="158" t="s">
        <v>128</v>
      </c>
      <c r="T38" s="158" t="s">
        <v>129</v>
      </c>
      <c r="U38" s="158">
        <v>0</v>
      </c>
      <c r="V38" s="158">
        <f>ROUND(E38*U38,2)</f>
        <v>0</v>
      </c>
      <c r="W38" s="158"/>
      <c r="X38" s="158" t="s">
        <v>130</v>
      </c>
      <c r="Y38" s="158" t="s">
        <v>131</v>
      </c>
      <c r="Z38" s="148"/>
      <c r="AA38" s="148"/>
      <c r="AB38" s="148"/>
      <c r="AC38" s="148"/>
      <c r="AD38" s="148"/>
      <c r="AE38" s="148"/>
      <c r="AF38" s="148"/>
      <c r="AG38" s="148" t="s">
        <v>132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51" t="s">
        <v>168</v>
      </c>
      <c r="D39" s="252"/>
      <c r="E39" s="252"/>
      <c r="F39" s="252"/>
      <c r="G39" s="252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134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2" x14ac:dyDescent="0.2">
      <c r="A40" s="155"/>
      <c r="B40" s="156"/>
      <c r="C40" s="187" t="s">
        <v>172</v>
      </c>
      <c r="D40" s="163"/>
      <c r="E40" s="164">
        <v>2542.38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136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8</v>
      </c>
      <c r="B41" s="175" t="s">
        <v>173</v>
      </c>
      <c r="C41" s="186" t="s">
        <v>174</v>
      </c>
      <c r="D41" s="176" t="s">
        <v>142</v>
      </c>
      <c r="E41" s="177">
        <v>82.012180000000001</v>
      </c>
      <c r="F41" s="193"/>
      <c r="G41" s="17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128</v>
      </c>
      <c r="T41" s="158" t="s">
        <v>129</v>
      </c>
      <c r="U41" s="158">
        <v>0</v>
      </c>
      <c r="V41" s="158">
        <f>ROUND(E41*U41,2)</f>
        <v>0</v>
      </c>
      <c r="W41" s="158"/>
      <c r="X41" s="158" t="s">
        <v>130</v>
      </c>
      <c r="Y41" s="158" t="s">
        <v>131</v>
      </c>
      <c r="Z41" s="148"/>
      <c r="AA41" s="148"/>
      <c r="AB41" s="148"/>
      <c r="AC41" s="148"/>
      <c r="AD41" s="148"/>
      <c r="AE41" s="148"/>
      <c r="AF41" s="148"/>
      <c r="AG41" s="148" t="s">
        <v>143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51" t="s">
        <v>175</v>
      </c>
      <c r="D42" s="252"/>
      <c r="E42" s="252"/>
      <c r="F42" s="252"/>
      <c r="G42" s="252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134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2" x14ac:dyDescent="0.2">
      <c r="A43" s="155"/>
      <c r="B43" s="156"/>
      <c r="C43" s="187" t="s">
        <v>176</v>
      </c>
      <c r="D43" s="163"/>
      <c r="E43" s="164">
        <v>82.01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136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4">
        <v>9</v>
      </c>
      <c r="B44" s="175" t="s">
        <v>177</v>
      </c>
      <c r="C44" s="186" t="s">
        <v>178</v>
      </c>
      <c r="D44" s="176" t="s">
        <v>127</v>
      </c>
      <c r="E44" s="177">
        <v>495.56</v>
      </c>
      <c r="F44" s="193"/>
      <c r="G44" s="178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8"/>
      <c r="S44" s="158" t="s">
        <v>128</v>
      </c>
      <c r="T44" s="158" t="s">
        <v>129</v>
      </c>
      <c r="U44" s="158">
        <v>5.0000000000000001E-3</v>
      </c>
      <c r="V44" s="158">
        <f>ROUND(E44*U44,2)</f>
        <v>2.48</v>
      </c>
      <c r="W44" s="158"/>
      <c r="X44" s="158" t="s">
        <v>130</v>
      </c>
      <c r="Y44" s="158" t="s">
        <v>131</v>
      </c>
      <c r="Z44" s="148"/>
      <c r="AA44" s="148"/>
      <c r="AB44" s="148"/>
      <c r="AC44" s="148"/>
      <c r="AD44" s="148"/>
      <c r="AE44" s="148"/>
      <c r="AF44" s="148"/>
      <c r="AG44" s="148" t="s">
        <v>132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51" t="s">
        <v>179</v>
      </c>
      <c r="D45" s="252"/>
      <c r="E45" s="252"/>
      <c r="F45" s="252"/>
      <c r="G45" s="252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134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7" t="s">
        <v>135</v>
      </c>
      <c r="D46" s="163"/>
      <c r="E46" s="164">
        <v>378.77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136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7" t="s">
        <v>137</v>
      </c>
      <c r="D47" s="163"/>
      <c r="E47" s="164">
        <v>116.79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136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4">
        <v>10</v>
      </c>
      <c r="B48" s="175" t="s">
        <v>180</v>
      </c>
      <c r="C48" s="186" t="s">
        <v>181</v>
      </c>
      <c r="D48" s="176" t="s">
        <v>142</v>
      </c>
      <c r="E48" s="177">
        <v>185.01218</v>
      </c>
      <c r="F48" s="193"/>
      <c r="G48" s="178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128</v>
      </c>
      <c r="T48" s="158" t="s">
        <v>129</v>
      </c>
      <c r="U48" s="158">
        <v>0</v>
      </c>
      <c r="V48" s="158">
        <f>ROUND(E48*U48,2)</f>
        <v>0</v>
      </c>
      <c r="W48" s="158"/>
      <c r="X48" s="158" t="s">
        <v>130</v>
      </c>
      <c r="Y48" s="158" t="s">
        <v>131</v>
      </c>
      <c r="Z48" s="148"/>
      <c r="AA48" s="148"/>
      <c r="AB48" s="148"/>
      <c r="AC48" s="148"/>
      <c r="AD48" s="148"/>
      <c r="AE48" s="148"/>
      <c r="AF48" s="148"/>
      <c r="AG48" s="148" t="s">
        <v>132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51" t="s">
        <v>182</v>
      </c>
      <c r="D49" s="252"/>
      <c r="E49" s="252"/>
      <c r="F49" s="252"/>
      <c r="G49" s="252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134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7" t="s">
        <v>183</v>
      </c>
      <c r="D50" s="163"/>
      <c r="E50" s="164">
        <v>185.01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136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7" t="s">
        <v>123</v>
      </c>
      <c r="B51" s="168" t="s">
        <v>65</v>
      </c>
      <c r="C51" s="185" t="s">
        <v>66</v>
      </c>
      <c r="D51" s="169"/>
      <c r="E51" s="170"/>
      <c r="F51" s="171"/>
      <c r="G51" s="172">
        <f>SUMIF(AG52:AG67,"&lt;&gt;NOR",G52:G67)</f>
        <v>0</v>
      </c>
      <c r="H51" s="166"/>
      <c r="I51" s="166">
        <f>SUM(I52:I67)</f>
        <v>0</v>
      </c>
      <c r="J51" s="166"/>
      <c r="K51" s="166">
        <f>SUM(K52:K67)</f>
        <v>0</v>
      </c>
      <c r="L51" s="166"/>
      <c r="M51" s="166">
        <f>SUM(M52:M67)</f>
        <v>0</v>
      </c>
      <c r="N51" s="165"/>
      <c r="O51" s="165">
        <f>SUM(O52:O67)</f>
        <v>0</v>
      </c>
      <c r="P51" s="165"/>
      <c r="Q51" s="165">
        <f>SUM(Q52:Q67)</f>
        <v>0</v>
      </c>
      <c r="R51" s="166"/>
      <c r="S51" s="166"/>
      <c r="T51" s="166"/>
      <c r="U51" s="166"/>
      <c r="V51" s="166">
        <f>SUM(V52:V67)</f>
        <v>43.36</v>
      </c>
      <c r="W51" s="166"/>
      <c r="X51" s="166"/>
      <c r="Y51" s="166"/>
      <c r="AG51" t="s">
        <v>124</v>
      </c>
    </row>
    <row r="52" spans="1:60" outlineLevel="1" x14ac:dyDescent="0.2">
      <c r="A52" s="174">
        <v>11</v>
      </c>
      <c r="B52" s="175" t="s">
        <v>184</v>
      </c>
      <c r="C52" s="186" t="s">
        <v>185</v>
      </c>
      <c r="D52" s="176" t="s">
        <v>142</v>
      </c>
      <c r="E52" s="177">
        <v>28.158000000000001</v>
      </c>
      <c r="F52" s="193"/>
      <c r="G52" s="178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128</v>
      </c>
      <c r="T52" s="158" t="s">
        <v>129</v>
      </c>
      <c r="U52" s="158">
        <v>0.11</v>
      </c>
      <c r="V52" s="158">
        <f>ROUND(E52*U52,2)</f>
        <v>3.1</v>
      </c>
      <c r="W52" s="158"/>
      <c r="X52" s="158" t="s">
        <v>130</v>
      </c>
      <c r="Y52" s="158" t="s">
        <v>131</v>
      </c>
      <c r="Z52" s="148"/>
      <c r="AA52" s="148"/>
      <c r="AB52" s="148"/>
      <c r="AC52" s="148"/>
      <c r="AD52" s="148"/>
      <c r="AE52" s="148"/>
      <c r="AF52" s="148"/>
      <c r="AG52" s="148" t="s">
        <v>132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51" t="s">
        <v>186</v>
      </c>
      <c r="D53" s="252"/>
      <c r="E53" s="252"/>
      <c r="F53" s="252"/>
      <c r="G53" s="252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134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7" t="s">
        <v>187</v>
      </c>
      <c r="D54" s="163"/>
      <c r="E54" s="164">
        <v>28.16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136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4">
        <v>12</v>
      </c>
      <c r="B55" s="175" t="s">
        <v>188</v>
      </c>
      <c r="C55" s="186" t="s">
        <v>189</v>
      </c>
      <c r="D55" s="176" t="s">
        <v>127</v>
      </c>
      <c r="E55" s="177">
        <v>93.86</v>
      </c>
      <c r="F55" s="193"/>
      <c r="G55" s="178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8"/>
      <c r="S55" s="158" t="s">
        <v>128</v>
      </c>
      <c r="T55" s="158" t="s">
        <v>129</v>
      </c>
      <c r="U55" s="158">
        <v>9.7000000000000003E-2</v>
      </c>
      <c r="V55" s="158">
        <f>ROUND(E55*U55,2)</f>
        <v>9.1</v>
      </c>
      <c r="W55" s="158"/>
      <c r="X55" s="158" t="s">
        <v>130</v>
      </c>
      <c r="Y55" s="158" t="s">
        <v>131</v>
      </c>
      <c r="Z55" s="148"/>
      <c r="AA55" s="148"/>
      <c r="AB55" s="148"/>
      <c r="AC55" s="148"/>
      <c r="AD55" s="148"/>
      <c r="AE55" s="148"/>
      <c r="AF55" s="148"/>
      <c r="AG55" s="148" t="s">
        <v>132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51" t="s">
        <v>190</v>
      </c>
      <c r="D56" s="252"/>
      <c r="E56" s="252"/>
      <c r="F56" s="252"/>
      <c r="G56" s="252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134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7" t="s">
        <v>191</v>
      </c>
      <c r="D57" s="163"/>
      <c r="E57" s="164">
        <v>40.96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3" x14ac:dyDescent="0.2">
      <c r="A58" s="155"/>
      <c r="B58" s="156"/>
      <c r="C58" s="187" t="s">
        <v>192</v>
      </c>
      <c r="D58" s="163"/>
      <c r="E58" s="164">
        <v>52.9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136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4">
        <v>13</v>
      </c>
      <c r="B59" s="175" t="s">
        <v>193</v>
      </c>
      <c r="C59" s="186" t="s">
        <v>194</v>
      </c>
      <c r="D59" s="176" t="s">
        <v>127</v>
      </c>
      <c r="E59" s="177">
        <v>93.86</v>
      </c>
      <c r="F59" s="193"/>
      <c r="G59" s="178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128</v>
      </c>
      <c r="T59" s="158" t="s">
        <v>129</v>
      </c>
      <c r="U59" s="158">
        <v>0.33200000000000002</v>
      </c>
      <c r="V59" s="158">
        <f>ROUND(E59*U59,2)</f>
        <v>31.16</v>
      </c>
      <c r="W59" s="158"/>
      <c r="X59" s="158" t="s">
        <v>130</v>
      </c>
      <c r="Y59" s="158" t="s">
        <v>131</v>
      </c>
      <c r="Z59" s="148"/>
      <c r="AA59" s="148"/>
      <c r="AB59" s="148"/>
      <c r="AC59" s="148"/>
      <c r="AD59" s="148"/>
      <c r="AE59" s="148"/>
      <c r="AF59" s="148"/>
      <c r="AG59" s="148" t="s">
        <v>132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51" t="s">
        <v>195</v>
      </c>
      <c r="D60" s="252"/>
      <c r="E60" s="252"/>
      <c r="F60" s="252"/>
      <c r="G60" s="252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134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7" t="s">
        <v>196</v>
      </c>
      <c r="D61" s="163"/>
      <c r="E61" s="164">
        <v>93.86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136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4">
        <v>14</v>
      </c>
      <c r="B62" s="175" t="s">
        <v>197</v>
      </c>
      <c r="C62" s="186" t="s">
        <v>198</v>
      </c>
      <c r="D62" s="176" t="s">
        <v>142</v>
      </c>
      <c r="E62" s="177">
        <v>28.158000000000001</v>
      </c>
      <c r="F62" s="193"/>
      <c r="G62" s="178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128</v>
      </c>
      <c r="T62" s="158" t="s">
        <v>129</v>
      </c>
      <c r="U62" s="158">
        <v>0</v>
      </c>
      <c r="V62" s="158">
        <f>ROUND(E62*U62,2)</f>
        <v>0</v>
      </c>
      <c r="W62" s="158"/>
      <c r="X62" s="158" t="s">
        <v>199</v>
      </c>
      <c r="Y62" s="158" t="s">
        <v>131</v>
      </c>
      <c r="Z62" s="148"/>
      <c r="AA62" s="148"/>
      <c r="AB62" s="148"/>
      <c r="AC62" s="148"/>
      <c r="AD62" s="148"/>
      <c r="AE62" s="148"/>
      <c r="AF62" s="148"/>
      <c r="AG62" s="148" t="s">
        <v>200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51" t="s">
        <v>201</v>
      </c>
      <c r="D63" s="252"/>
      <c r="E63" s="252"/>
      <c r="F63" s="252"/>
      <c r="G63" s="252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134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7" t="s">
        <v>202</v>
      </c>
      <c r="D64" s="163"/>
      <c r="E64" s="164">
        <v>28.16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136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4">
        <v>15</v>
      </c>
      <c r="B65" s="175" t="s">
        <v>203</v>
      </c>
      <c r="C65" s="186" t="s">
        <v>204</v>
      </c>
      <c r="D65" s="176" t="s">
        <v>205</v>
      </c>
      <c r="E65" s="177">
        <v>3.2850999999999999</v>
      </c>
      <c r="F65" s="193"/>
      <c r="G65" s="178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1E-3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128</v>
      </c>
      <c r="T65" s="158" t="s">
        <v>129</v>
      </c>
      <c r="U65" s="158">
        <v>0</v>
      </c>
      <c r="V65" s="158">
        <f>ROUND(E65*U65,2)</f>
        <v>0</v>
      </c>
      <c r="W65" s="158"/>
      <c r="X65" s="158" t="s">
        <v>206</v>
      </c>
      <c r="Y65" s="158" t="s">
        <v>131</v>
      </c>
      <c r="Z65" s="148"/>
      <c r="AA65" s="148"/>
      <c r="AB65" s="148"/>
      <c r="AC65" s="148"/>
      <c r="AD65" s="148"/>
      <c r="AE65" s="148"/>
      <c r="AF65" s="148"/>
      <c r="AG65" s="148" t="s">
        <v>207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51" t="s">
        <v>208</v>
      </c>
      <c r="D66" s="252"/>
      <c r="E66" s="252"/>
      <c r="F66" s="252"/>
      <c r="G66" s="252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134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7" t="s">
        <v>209</v>
      </c>
      <c r="D67" s="163"/>
      <c r="E67" s="164">
        <v>3.29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136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67" t="s">
        <v>123</v>
      </c>
      <c r="B68" s="168" t="s">
        <v>67</v>
      </c>
      <c r="C68" s="185" t="s">
        <v>68</v>
      </c>
      <c r="D68" s="169"/>
      <c r="E68" s="170"/>
      <c r="F68" s="171"/>
      <c r="G68" s="172">
        <f>SUMIF(AG69:AG74,"&lt;&gt;NOR",G69:G74)</f>
        <v>0</v>
      </c>
      <c r="H68" s="166"/>
      <c r="I68" s="166">
        <f>SUM(I69:I74)</f>
        <v>0</v>
      </c>
      <c r="J68" s="166"/>
      <c r="K68" s="166">
        <f>SUM(K69:K74)</f>
        <v>0</v>
      </c>
      <c r="L68" s="166"/>
      <c r="M68" s="166">
        <f>SUM(M69:M74)</f>
        <v>0</v>
      </c>
      <c r="N68" s="165"/>
      <c r="O68" s="165">
        <f>SUM(O69:O74)</f>
        <v>1.1500000000000001</v>
      </c>
      <c r="P68" s="165"/>
      <c r="Q68" s="165">
        <f>SUM(Q69:Q74)</f>
        <v>0</v>
      </c>
      <c r="R68" s="166"/>
      <c r="S68" s="166"/>
      <c r="T68" s="166"/>
      <c r="U68" s="166"/>
      <c r="V68" s="166">
        <f>SUM(V69:V74)</f>
        <v>1.69</v>
      </c>
      <c r="W68" s="166"/>
      <c r="X68" s="166"/>
      <c r="Y68" s="166"/>
      <c r="AG68" t="s">
        <v>124</v>
      </c>
    </row>
    <row r="69" spans="1:60" outlineLevel="1" x14ac:dyDescent="0.2">
      <c r="A69" s="174">
        <v>16</v>
      </c>
      <c r="B69" s="175" t="s">
        <v>210</v>
      </c>
      <c r="C69" s="186" t="s">
        <v>211</v>
      </c>
      <c r="D69" s="176" t="s">
        <v>142</v>
      </c>
      <c r="E69" s="177">
        <v>0.45216000000000001</v>
      </c>
      <c r="F69" s="193"/>
      <c r="G69" s="178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7">
        <v>2.4750000000000001</v>
      </c>
      <c r="O69" s="157">
        <f>ROUND(E69*N69,2)</f>
        <v>1.1200000000000001</v>
      </c>
      <c r="P69" s="157">
        <v>0</v>
      </c>
      <c r="Q69" s="157">
        <f>ROUND(E69*P69,2)</f>
        <v>0</v>
      </c>
      <c r="R69" s="158"/>
      <c r="S69" s="158" t="s">
        <v>128</v>
      </c>
      <c r="T69" s="158" t="s">
        <v>129</v>
      </c>
      <c r="U69" s="158">
        <v>0.52900000000000003</v>
      </c>
      <c r="V69" s="158">
        <f>ROUND(E69*U69,2)</f>
        <v>0.24</v>
      </c>
      <c r="W69" s="158"/>
      <c r="X69" s="158" t="s">
        <v>130</v>
      </c>
      <c r="Y69" s="158" t="s">
        <v>131</v>
      </c>
      <c r="Z69" s="148"/>
      <c r="AA69" s="148"/>
      <c r="AB69" s="148"/>
      <c r="AC69" s="148"/>
      <c r="AD69" s="148"/>
      <c r="AE69" s="148"/>
      <c r="AF69" s="148"/>
      <c r="AG69" s="148" t="s">
        <v>132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51" t="s">
        <v>212</v>
      </c>
      <c r="D70" s="252"/>
      <c r="E70" s="252"/>
      <c r="F70" s="252"/>
      <c r="G70" s="252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134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2" x14ac:dyDescent="0.2">
      <c r="A71" s="155"/>
      <c r="B71" s="156"/>
      <c r="C71" s="187" t="s">
        <v>213</v>
      </c>
      <c r="D71" s="163"/>
      <c r="E71" s="164">
        <v>0.45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136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4">
        <v>17</v>
      </c>
      <c r="B72" s="175" t="s">
        <v>214</v>
      </c>
      <c r="C72" s="186" t="s">
        <v>215</v>
      </c>
      <c r="D72" s="176" t="s">
        <v>127</v>
      </c>
      <c r="E72" s="177">
        <v>2.51328</v>
      </c>
      <c r="F72" s="193"/>
      <c r="G72" s="178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1.106E-2</v>
      </c>
      <c r="O72" s="157">
        <f>ROUND(E72*N72,2)</f>
        <v>0.03</v>
      </c>
      <c r="P72" s="157">
        <v>0</v>
      </c>
      <c r="Q72" s="157">
        <f>ROUND(E72*P72,2)</f>
        <v>0</v>
      </c>
      <c r="R72" s="158"/>
      <c r="S72" s="158" t="s">
        <v>128</v>
      </c>
      <c r="T72" s="158" t="s">
        <v>129</v>
      </c>
      <c r="U72" s="158">
        <v>0.57499999999999996</v>
      </c>
      <c r="V72" s="158">
        <f>ROUND(E72*U72,2)</f>
        <v>1.45</v>
      </c>
      <c r="W72" s="158"/>
      <c r="X72" s="158" t="s">
        <v>130</v>
      </c>
      <c r="Y72" s="158" t="s">
        <v>131</v>
      </c>
      <c r="Z72" s="148"/>
      <c r="AA72" s="148"/>
      <c r="AB72" s="148"/>
      <c r="AC72" s="148"/>
      <c r="AD72" s="148"/>
      <c r="AE72" s="148"/>
      <c r="AF72" s="148"/>
      <c r="AG72" s="148" t="s">
        <v>132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51" t="s">
        <v>216</v>
      </c>
      <c r="D73" s="252"/>
      <c r="E73" s="252"/>
      <c r="F73" s="252"/>
      <c r="G73" s="252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134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2" x14ac:dyDescent="0.2">
      <c r="A74" s="155"/>
      <c r="B74" s="156"/>
      <c r="C74" s="187" t="s">
        <v>217</v>
      </c>
      <c r="D74" s="163"/>
      <c r="E74" s="164">
        <v>2.5099999999999998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136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7" t="s">
        <v>123</v>
      </c>
      <c r="B75" s="168" t="s">
        <v>69</v>
      </c>
      <c r="C75" s="185" t="s">
        <v>70</v>
      </c>
      <c r="D75" s="169"/>
      <c r="E75" s="170"/>
      <c r="F75" s="171"/>
      <c r="G75" s="172">
        <f>SUMIF(AG76:AG110,"&lt;&gt;NOR",G76:G110)</f>
        <v>0</v>
      </c>
      <c r="H75" s="166"/>
      <c r="I75" s="166">
        <f>SUM(I76:I110)</f>
        <v>0</v>
      </c>
      <c r="J75" s="166"/>
      <c r="K75" s="166">
        <f>SUM(K76:K110)</f>
        <v>0</v>
      </c>
      <c r="L75" s="166"/>
      <c r="M75" s="166">
        <f>SUM(M76:M110)</f>
        <v>0</v>
      </c>
      <c r="N75" s="165"/>
      <c r="O75" s="165">
        <f>SUM(O76:O110)</f>
        <v>1.04</v>
      </c>
      <c r="P75" s="165"/>
      <c r="Q75" s="165">
        <f>SUM(Q76:Q110)</f>
        <v>0</v>
      </c>
      <c r="R75" s="166"/>
      <c r="S75" s="166"/>
      <c r="T75" s="166"/>
      <c r="U75" s="166"/>
      <c r="V75" s="166">
        <f>SUM(V76:V110)</f>
        <v>0.81</v>
      </c>
      <c r="W75" s="166"/>
      <c r="X75" s="166"/>
      <c r="Y75" s="166"/>
      <c r="AG75" t="s">
        <v>124</v>
      </c>
    </row>
    <row r="76" spans="1:60" outlineLevel="1" x14ac:dyDescent="0.2">
      <c r="A76" s="174">
        <v>18</v>
      </c>
      <c r="B76" s="175" t="s">
        <v>218</v>
      </c>
      <c r="C76" s="186" t="s">
        <v>219</v>
      </c>
      <c r="D76" s="176" t="s">
        <v>220</v>
      </c>
      <c r="E76" s="177">
        <v>150.19999999999999</v>
      </c>
      <c r="F76" s="193"/>
      <c r="G76" s="178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5.9999999999999995E-4</v>
      </c>
      <c r="O76" s="157">
        <f>ROUND(E76*N76,2)</f>
        <v>0.09</v>
      </c>
      <c r="P76" s="157">
        <v>0</v>
      </c>
      <c r="Q76" s="157">
        <f>ROUND(E76*P76,2)</f>
        <v>0</v>
      </c>
      <c r="R76" s="158"/>
      <c r="S76" s="158" t="s">
        <v>128</v>
      </c>
      <c r="T76" s="158" t="s">
        <v>129</v>
      </c>
      <c r="U76" s="158">
        <v>5.4099999999999999E-3</v>
      </c>
      <c r="V76" s="158">
        <f>ROUND(E76*U76,2)</f>
        <v>0.81</v>
      </c>
      <c r="W76" s="158"/>
      <c r="X76" s="158" t="s">
        <v>130</v>
      </c>
      <c r="Y76" s="158" t="s">
        <v>131</v>
      </c>
      <c r="Z76" s="148"/>
      <c r="AA76" s="148"/>
      <c r="AB76" s="148"/>
      <c r="AC76" s="148"/>
      <c r="AD76" s="148"/>
      <c r="AE76" s="148"/>
      <c r="AF76" s="148"/>
      <c r="AG76" s="148" t="s">
        <v>143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2" x14ac:dyDescent="0.2">
      <c r="A77" s="155"/>
      <c r="B77" s="156"/>
      <c r="C77" s="251" t="s">
        <v>221</v>
      </c>
      <c r="D77" s="252"/>
      <c r="E77" s="252"/>
      <c r="F77" s="252"/>
      <c r="G77" s="252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134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9" t="str">
        <f>C77</f>
        <v>/cena za dodávku a montáž podkladní pásky, lepidla, pásu š.12 cm umělého trávníku v odlišné barvě vlepením. Položka je určena pro lajnování hřiště včetně zásypu křemičitým pískem/</v>
      </c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7" t="s">
        <v>222</v>
      </c>
      <c r="D78" s="163"/>
      <c r="E78" s="164">
        <v>150.19999999999999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136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4">
        <v>19</v>
      </c>
      <c r="B79" s="175" t="s">
        <v>223</v>
      </c>
      <c r="C79" s="186" t="s">
        <v>224</v>
      </c>
      <c r="D79" s="176" t="s">
        <v>127</v>
      </c>
      <c r="E79" s="177">
        <v>360</v>
      </c>
      <c r="F79" s="193"/>
      <c r="G79" s="178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2.64E-3</v>
      </c>
      <c r="O79" s="157">
        <f>ROUND(E79*N79,2)</f>
        <v>0.95</v>
      </c>
      <c r="P79" s="157">
        <v>0</v>
      </c>
      <c r="Q79" s="157">
        <f>ROUND(E79*P79,2)</f>
        <v>0</v>
      </c>
      <c r="R79" s="158"/>
      <c r="S79" s="158" t="s">
        <v>128</v>
      </c>
      <c r="T79" s="158" t="s">
        <v>129</v>
      </c>
      <c r="U79" s="158">
        <v>0</v>
      </c>
      <c r="V79" s="158">
        <f>ROUND(E79*U79,2)</f>
        <v>0</v>
      </c>
      <c r="W79" s="158"/>
      <c r="X79" s="158" t="s">
        <v>130</v>
      </c>
      <c r="Y79" s="158" t="s">
        <v>131</v>
      </c>
      <c r="Z79" s="148"/>
      <c r="AA79" s="148"/>
      <c r="AB79" s="148"/>
      <c r="AC79" s="148"/>
      <c r="AD79" s="148"/>
      <c r="AE79" s="148"/>
      <c r="AF79" s="148"/>
      <c r="AG79" s="148" t="s">
        <v>143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51" t="s">
        <v>225</v>
      </c>
      <c r="D80" s="252"/>
      <c r="E80" s="252"/>
      <c r="F80" s="252"/>
      <c r="G80" s="252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134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5"/>
      <c r="B81" s="156"/>
      <c r="C81" s="188" t="s">
        <v>226</v>
      </c>
      <c r="D81" s="160"/>
      <c r="E81" s="161"/>
      <c r="F81" s="162"/>
      <c r="G81" s="162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134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253" t="s">
        <v>227</v>
      </c>
      <c r="D82" s="254"/>
      <c r="E82" s="254"/>
      <c r="F82" s="254"/>
      <c r="G82" s="254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134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5"/>
      <c r="B83" s="156"/>
      <c r="C83" s="253" t="s">
        <v>228</v>
      </c>
      <c r="D83" s="254"/>
      <c r="E83" s="254"/>
      <c r="F83" s="254"/>
      <c r="G83" s="254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134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253" t="s">
        <v>229</v>
      </c>
      <c r="D84" s="254"/>
      <c r="E84" s="254"/>
      <c r="F84" s="254"/>
      <c r="G84" s="254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134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253" t="s">
        <v>230</v>
      </c>
      <c r="D85" s="254"/>
      <c r="E85" s="254"/>
      <c r="F85" s="254"/>
      <c r="G85" s="254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134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253" t="s">
        <v>231</v>
      </c>
      <c r="D86" s="254"/>
      <c r="E86" s="254"/>
      <c r="F86" s="254"/>
      <c r="G86" s="254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134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253" t="s">
        <v>232</v>
      </c>
      <c r="D87" s="254"/>
      <c r="E87" s="254"/>
      <c r="F87" s="254"/>
      <c r="G87" s="254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134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8" t="s">
        <v>226</v>
      </c>
      <c r="D88" s="160"/>
      <c r="E88" s="161"/>
      <c r="F88" s="162"/>
      <c r="G88" s="162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134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253" t="s">
        <v>233</v>
      </c>
      <c r="D89" s="254"/>
      <c r="E89" s="254"/>
      <c r="F89" s="254"/>
      <c r="G89" s="254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134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253" t="s">
        <v>234</v>
      </c>
      <c r="D90" s="254"/>
      <c r="E90" s="254"/>
      <c r="F90" s="254"/>
      <c r="G90" s="254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134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253" t="s">
        <v>235</v>
      </c>
      <c r="D91" s="254"/>
      <c r="E91" s="254"/>
      <c r="F91" s="254"/>
      <c r="G91" s="254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134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253" t="s">
        <v>236</v>
      </c>
      <c r="D92" s="254"/>
      <c r="E92" s="254"/>
      <c r="F92" s="254"/>
      <c r="G92" s="254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134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253" t="s">
        <v>237</v>
      </c>
      <c r="D93" s="254"/>
      <c r="E93" s="254"/>
      <c r="F93" s="254"/>
      <c r="G93" s="254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134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253" t="s">
        <v>238</v>
      </c>
      <c r="D94" s="254"/>
      <c r="E94" s="254"/>
      <c r="F94" s="254"/>
      <c r="G94" s="254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134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253" t="s">
        <v>239</v>
      </c>
      <c r="D95" s="254"/>
      <c r="E95" s="254"/>
      <c r="F95" s="254"/>
      <c r="G95" s="254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134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253" t="s">
        <v>240</v>
      </c>
      <c r="D96" s="254"/>
      <c r="E96" s="254"/>
      <c r="F96" s="254"/>
      <c r="G96" s="254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134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253" t="s">
        <v>241</v>
      </c>
      <c r="D97" s="254"/>
      <c r="E97" s="254"/>
      <c r="F97" s="254"/>
      <c r="G97" s="254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134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253" t="s">
        <v>242</v>
      </c>
      <c r="D98" s="254"/>
      <c r="E98" s="254"/>
      <c r="F98" s="254"/>
      <c r="G98" s="254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134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253" t="s">
        <v>243</v>
      </c>
      <c r="D99" s="254"/>
      <c r="E99" s="254"/>
      <c r="F99" s="254"/>
      <c r="G99" s="254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134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253" t="s">
        <v>244</v>
      </c>
      <c r="D100" s="254"/>
      <c r="E100" s="254"/>
      <c r="F100" s="254"/>
      <c r="G100" s="254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134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253" t="s">
        <v>245</v>
      </c>
      <c r="D101" s="254"/>
      <c r="E101" s="254"/>
      <c r="F101" s="254"/>
      <c r="G101" s="254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134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253" t="s">
        <v>246</v>
      </c>
      <c r="D102" s="254"/>
      <c r="E102" s="254"/>
      <c r="F102" s="254"/>
      <c r="G102" s="254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134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253" t="s">
        <v>247</v>
      </c>
      <c r="D103" s="254"/>
      <c r="E103" s="254"/>
      <c r="F103" s="254"/>
      <c r="G103" s="254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134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253" t="s">
        <v>248</v>
      </c>
      <c r="D104" s="254"/>
      <c r="E104" s="254"/>
      <c r="F104" s="254"/>
      <c r="G104" s="254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134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253" t="s">
        <v>249</v>
      </c>
      <c r="D105" s="254"/>
      <c r="E105" s="254"/>
      <c r="F105" s="254"/>
      <c r="G105" s="254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134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8" t="s">
        <v>226</v>
      </c>
      <c r="D106" s="160"/>
      <c r="E106" s="161"/>
      <c r="F106" s="162"/>
      <c r="G106" s="162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134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253" t="s">
        <v>250</v>
      </c>
      <c r="D107" s="254"/>
      <c r="E107" s="254"/>
      <c r="F107" s="254"/>
      <c r="G107" s="254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134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8" t="s">
        <v>226</v>
      </c>
      <c r="D108" s="160"/>
      <c r="E108" s="161"/>
      <c r="F108" s="162"/>
      <c r="G108" s="162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134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33.75" outlineLevel="3" x14ac:dyDescent="0.2">
      <c r="A109" s="155"/>
      <c r="B109" s="156"/>
      <c r="C109" s="253" t="s">
        <v>251</v>
      </c>
      <c r="D109" s="254"/>
      <c r="E109" s="254"/>
      <c r="F109" s="254"/>
      <c r="G109" s="254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134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79" t="str">
        <f>C109</f>
        <v>Technická charakteristika navrženého umělého trávníku je v projektu uvedena jako požadavek MINIMÁLNÍ, ale v úrovni provedení „standard kvality“. Tzn., že dodavatel může nabídnout trávník s minimálně srovnatelnými anebo s lepšími parametry.</v>
      </c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7" t="s">
        <v>252</v>
      </c>
      <c r="D110" s="163"/>
      <c r="E110" s="164">
        <v>360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136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5.5" x14ac:dyDescent="0.2">
      <c r="A111" s="167" t="s">
        <v>123</v>
      </c>
      <c r="B111" s="168" t="s">
        <v>73</v>
      </c>
      <c r="C111" s="185" t="s">
        <v>74</v>
      </c>
      <c r="D111" s="169"/>
      <c r="E111" s="170"/>
      <c r="F111" s="171"/>
      <c r="G111" s="172">
        <f>SUMIF(AG112:AG125,"&lt;&gt;NOR",G112:G125)</f>
        <v>0</v>
      </c>
      <c r="H111" s="166"/>
      <c r="I111" s="166">
        <f>SUM(I112:I125)</f>
        <v>0</v>
      </c>
      <c r="J111" s="166"/>
      <c r="K111" s="166">
        <f>SUM(K112:K125)</f>
        <v>0</v>
      </c>
      <c r="L111" s="166"/>
      <c r="M111" s="166">
        <f>SUM(M112:M125)</f>
        <v>0</v>
      </c>
      <c r="N111" s="165"/>
      <c r="O111" s="165">
        <f>SUM(O112:O125)</f>
        <v>302.95000000000005</v>
      </c>
      <c r="P111" s="165"/>
      <c r="Q111" s="165">
        <f>SUM(Q112:Q125)</f>
        <v>0</v>
      </c>
      <c r="R111" s="166"/>
      <c r="S111" s="166"/>
      <c r="T111" s="166"/>
      <c r="U111" s="166"/>
      <c r="V111" s="166">
        <f>SUM(V112:V125)</f>
        <v>45.28</v>
      </c>
      <c r="W111" s="166"/>
      <c r="X111" s="166"/>
      <c r="Y111" s="166"/>
      <c r="AG111" t="s">
        <v>124</v>
      </c>
    </row>
    <row r="112" spans="1:60" ht="22.5" outlineLevel="1" x14ac:dyDescent="0.2">
      <c r="A112" s="174">
        <v>20</v>
      </c>
      <c r="B112" s="175" t="s">
        <v>253</v>
      </c>
      <c r="C112" s="186" t="s">
        <v>254</v>
      </c>
      <c r="D112" s="176" t="s">
        <v>127</v>
      </c>
      <c r="E112" s="177">
        <v>360</v>
      </c>
      <c r="F112" s="193"/>
      <c r="G112" s="178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0.53186</v>
      </c>
      <c r="O112" s="157">
        <f>ROUND(E112*N112,2)</f>
        <v>191.47</v>
      </c>
      <c r="P112" s="157">
        <v>0</v>
      </c>
      <c r="Q112" s="157">
        <f>ROUND(E112*P112,2)</f>
        <v>0</v>
      </c>
      <c r="R112" s="158"/>
      <c r="S112" s="158" t="s">
        <v>128</v>
      </c>
      <c r="T112" s="158" t="s">
        <v>129</v>
      </c>
      <c r="U112" s="158">
        <v>5.7000000000000002E-2</v>
      </c>
      <c r="V112" s="158">
        <f>ROUND(E112*U112,2)</f>
        <v>20.52</v>
      </c>
      <c r="W112" s="158"/>
      <c r="X112" s="158" t="s">
        <v>130</v>
      </c>
      <c r="Y112" s="158" t="s">
        <v>131</v>
      </c>
      <c r="Z112" s="148"/>
      <c r="AA112" s="148"/>
      <c r="AB112" s="148"/>
      <c r="AC112" s="148"/>
      <c r="AD112" s="148"/>
      <c r="AE112" s="148"/>
      <c r="AF112" s="148"/>
      <c r="AG112" s="148" t="s">
        <v>132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251" t="s">
        <v>255</v>
      </c>
      <c r="D113" s="252"/>
      <c r="E113" s="252"/>
      <c r="F113" s="252"/>
      <c r="G113" s="252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134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7" t="s">
        <v>256</v>
      </c>
      <c r="D114" s="163"/>
      <c r="E114" s="164">
        <v>360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136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4">
        <v>21</v>
      </c>
      <c r="B115" s="175" t="s">
        <v>257</v>
      </c>
      <c r="C115" s="186" t="s">
        <v>258</v>
      </c>
      <c r="D115" s="176" t="s">
        <v>127</v>
      </c>
      <c r="E115" s="177">
        <v>360</v>
      </c>
      <c r="F115" s="193"/>
      <c r="G115" s="178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0.08</v>
      </c>
      <c r="O115" s="157">
        <f>ROUND(E115*N115,2)</f>
        <v>28.8</v>
      </c>
      <c r="P115" s="157">
        <v>0</v>
      </c>
      <c r="Q115" s="157">
        <f>ROUND(E115*P115,2)</f>
        <v>0</v>
      </c>
      <c r="R115" s="158"/>
      <c r="S115" s="158" t="s">
        <v>128</v>
      </c>
      <c r="T115" s="158" t="s">
        <v>129</v>
      </c>
      <c r="U115" s="158">
        <v>2.5000000000000001E-2</v>
      </c>
      <c r="V115" s="158">
        <f>ROUND(E115*U115,2)</f>
        <v>9</v>
      </c>
      <c r="W115" s="158"/>
      <c r="X115" s="158" t="s">
        <v>130</v>
      </c>
      <c r="Y115" s="158" t="s">
        <v>131</v>
      </c>
      <c r="Z115" s="148"/>
      <c r="AA115" s="148"/>
      <c r="AB115" s="148"/>
      <c r="AC115" s="148"/>
      <c r="AD115" s="148"/>
      <c r="AE115" s="148"/>
      <c r="AF115" s="148"/>
      <c r="AG115" s="148" t="s">
        <v>132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51" t="s">
        <v>259</v>
      </c>
      <c r="D116" s="252"/>
      <c r="E116" s="252"/>
      <c r="F116" s="252"/>
      <c r="G116" s="252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134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7" t="s">
        <v>256</v>
      </c>
      <c r="D117" s="163"/>
      <c r="E117" s="164">
        <v>360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136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4">
        <v>22</v>
      </c>
      <c r="B118" s="175" t="s">
        <v>260</v>
      </c>
      <c r="C118" s="186" t="s">
        <v>261</v>
      </c>
      <c r="D118" s="176" t="s">
        <v>127</v>
      </c>
      <c r="E118" s="177">
        <v>375</v>
      </c>
      <c r="F118" s="193"/>
      <c r="G118" s="178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0.11025</v>
      </c>
      <c r="O118" s="157">
        <f>ROUND(E118*N118,2)</f>
        <v>41.34</v>
      </c>
      <c r="P118" s="157">
        <v>0</v>
      </c>
      <c r="Q118" s="157">
        <f>ROUND(E118*P118,2)</f>
        <v>0</v>
      </c>
      <c r="R118" s="158"/>
      <c r="S118" s="158" t="s">
        <v>128</v>
      </c>
      <c r="T118" s="158" t="s">
        <v>129</v>
      </c>
      <c r="U118" s="158">
        <v>2.1000000000000001E-2</v>
      </c>
      <c r="V118" s="158">
        <f>ROUND(E118*U118,2)</f>
        <v>7.88</v>
      </c>
      <c r="W118" s="158"/>
      <c r="X118" s="158" t="s">
        <v>130</v>
      </c>
      <c r="Y118" s="158" t="s">
        <v>131</v>
      </c>
      <c r="Z118" s="148"/>
      <c r="AA118" s="148"/>
      <c r="AB118" s="148"/>
      <c r="AC118" s="148"/>
      <c r="AD118" s="148"/>
      <c r="AE118" s="148"/>
      <c r="AF118" s="148"/>
      <c r="AG118" s="148" t="s">
        <v>132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251" t="s">
        <v>262</v>
      </c>
      <c r="D119" s="252"/>
      <c r="E119" s="252"/>
      <c r="F119" s="252"/>
      <c r="G119" s="252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134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7" t="s">
        <v>263</v>
      </c>
      <c r="D120" s="163"/>
      <c r="E120" s="164">
        <v>15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136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7" t="s">
        <v>256</v>
      </c>
      <c r="D121" s="163"/>
      <c r="E121" s="164">
        <v>360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136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4">
        <v>23</v>
      </c>
      <c r="B122" s="175" t="s">
        <v>260</v>
      </c>
      <c r="C122" s="186" t="s">
        <v>261</v>
      </c>
      <c r="D122" s="176" t="s">
        <v>127</v>
      </c>
      <c r="E122" s="177">
        <v>375</v>
      </c>
      <c r="F122" s="193"/>
      <c r="G122" s="178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7">
        <v>0.11025</v>
      </c>
      <c r="O122" s="157">
        <f>ROUND(E122*N122,2)</f>
        <v>41.34</v>
      </c>
      <c r="P122" s="157">
        <v>0</v>
      </c>
      <c r="Q122" s="157">
        <f>ROUND(E122*P122,2)</f>
        <v>0</v>
      </c>
      <c r="R122" s="158"/>
      <c r="S122" s="158" t="s">
        <v>128</v>
      </c>
      <c r="T122" s="158" t="s">
        <v>129</v>
      </c>
      <c r="U122" s="158">
        <v>2.1000000000000001E-2</v>
      </c>
      <c r="V122" s="158">
        <f>ROUND(E122*U122,2)</f>
        <v>7.88</v>
      </c>
      <c r="W122" s="158"/>
      <c r="X122" s="158" t="s">
        <v>130</v>
      </c>
      <c r="Y122" s="158" t="s">
        <v>131</v>
      </c>
      <c r="Z122" s="148"/>
      <c r="AA122" s="148"/>
      <c r="AB122" s="148"/>
      <c r="AC122" s="148"/>
      <c r="AD122" s="148"/>
      <c r="AE122" s="148"/>
      <c r="AF122" s="148"/>
      <c r="AG122" s="148" t="s">
        <v>132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251" t="s">
        <v>264</v>
      </c>
      <c r="D123" s="252"/>
      <c r="E123" s="252"/>
      <c r="F123" s="252"/>
      <c r="G123" s="252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134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7" t="s">
        <v>263</v>
      </c>
      <c r="D124" s="163"/>
      <c r="E124" s="164">
        <v>15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136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87" t="s">
        <v>256</v>
      </c>
      <c r="D125" s="163"/>
      <c r="E125" s="164">
        <v>360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136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x14ac:dyDescent="0.2">
      <c r="A126" s="167" t="s">
        <v>123</v>
      </c>
      <c r="B126" s="168" t="s">
        <v>75</v>
      </c>
      <c r="C126" s="185" t="s">
        <v>76</v>
      </c>
      <c r="D126" s="169"/>
      <c r="E126" s="170"/>
      <c r="F126" s="171"/>
      <c r="G126" s="172">
        <f>SUMIF(AG127:AG130,"&lt;&gt;NOR",G127:G130)</f>
        <v>0</v>
      </c>
      <c r="H126" s="166"/>
      <c r="I126" s="166">
        <f>SUM(I127:I130)</f>
        <v>0</v>
      </c>
      <c r="J126" s="166"/>
      <c r="K126" s="166">
        <f>SUM(K127:K130)</f>
        <v>0</v>
      </c>
      <c r="L126" s="166"/>
      <c r="M126" s="166">
        <f>SUM(M127:M130)</f>
        <v>0</v>
      </c>
      <c r="N126" s="165"/>
      <c r="O126" s="165">
        <f>SUM(O127:O130)</f>
        <v>87.66</v>
      </c>
      <c r="P126" s="165"/>
      <c r="Q126" s="165">
        <f>SUM(Q127:Q130)</f>
        <v>0</v>
      </c>
      <c r="R126" s="166"/>
      <c r="S126" s="166"/>
      <c r="T126" s="166"/>
      <c r="U126" s="166"/>
      <c r="V126" s="166">
        <f>SUM(V127:V130)</f>
        <v>155.13</v>
      </c>
      <c r="W126" s="166"/>
      <c r="X126" s="166"/>
      <c r="Y126" s="166"/>
      <c r="AG126" t="s">
        <v>124</v>
      </c>
    </row>
    <row r="127" spans="1:60" ht="33.75" outlineLevel="1" x14ac:dyDescent="0.2">
      <c r="A127" s="174">
        <v>24</v>
      </c>
      <c r="B127" s="175" t="s">
        <v>265</v>
      </c>
      <c r="C127" s="186" t="s">
        <v>266</v>
      </c>
      <c r="D127" s="176" t="s">
        <v>127</v>
      </c>
      <c r="E127" s="177">
        <v>130.92869999999999</v>
      </c>
      <c r="F127" s="193"/>
      <c r="G127" s="178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0.66954999999999998</v>
      </c>
      <c r="O127" s="157">
        <f>ROUND(E127*N127,2)</f>
        <v>87.66</v>
      </c>
      <c r="P127" s="157">
        <v>0</v>
      </c>
      <c r="Q127" s="157">
        <f>ROUND(E127*P127,2)</f>
        <v>0</v>
      </c>
      <c r="R127" s="158"/>
      <c r="S127" s="158" t="s">
        <v>128</v>
      </c>
      <c r="T127" s="158" t="s">
        <v>129</v>
      </c>
      <c r="U127" s="158">
        <v>1.18485</v>
      </c>
      <c r="V127" s="158">
        <f>ROUND(E127*U127,2)</f>
        <v>155.13</v>
      </c>
      <c r="W127" s="158"/>
      <c r="X127" s="158" t="s">
        <v>267</v>
      </c>
      <c r="Y127" s="158" t="s">
        <v>131</v>
      </c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2" x14ac:dyDescent="0.2">
      <c r="A128" s="155"/>
      <c r="B128" s="156"/>
      <c r="C128" s="251" t="s">
        <v>269</v>
      </c>
      <c r="D128" s="252"/>
      <c r="E128" s="252"/>
      <c r="F128" s="252"/>
      <c r="G128" s="252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134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79" t="str">
        <f>C128</f>
        <v>/kompletní cena za realizaci chodníku ze zámkové dlažby - podklad ze štěrkodrti, dodávka a položení zámkové dlažby do lože, dodávka a osazení obrubníků do lože - včetně zemních prací/</v>
      </c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7" t="s">
        <v>270</v>
      </c>
      <c r="D129" s="163"/>
      <c r="E129" s="164">
        <v>8.3000000000000007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136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7" t="s">
        <v>271</v>
      </c>
      <c r="D130" s="163"/>
      <c r="E130" s="164">
        <v>122.63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136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">
      <c r="A131" s="167" t="s">
        <v>123</v>
      </c>
      <c r="B131" s="168" t="s">
        <v>77</v>
      </c>
      <c r="C131" s="185" t="s">
        <v>78</v>
      </c>
      <c r="D131" s="169"/>
      <c r="E131" s="170"/>
      <c r="F131" s="171"/>
      <c r="G131" s="172">
        <f>SUMIF(AG132:AG154,"&lt;&gt;NOR",G132:G154)</f>
        <v>0</v>
      </c>
      <c r="H131" s="166"/>
      <c r="I131" s="166">
        <f>SUM(I132:I154)</f>
        <v>0</v>
      </c>
      <c r="J131" s="166"/>
      <c r="K131" s="166">
        <f>SUM(K132:K154)</f>
        <v>0</v>
      </c>
      <c r="L131" s="166"/>
      <c r="M131" s="166">
        <f>SUM(M132:M154)</f>
        <v>0</v>
      </c>
      <c r="N131" s="165"/>
      <c r="O131" s="165">
        <f>SUM(O132:O154)</f>
        <v>4.0999999999999996</v>
      </c>
      <c r="P131" s="165"/>
      <c r="Q131" s="165">
        <f>SUM(Q132:Q154)</f>
        <v>0</v>
      </c>
      <c r="R131" s="166"/>
      <c r="S131" s="166"/>
      <c r="T131" s="166"/>
      <c r="U131" s="166"/>
      <c r="V131" s="166">
        <f>SUM(V132:V154)</f>
        <v>37.11</v>
      </c>
      <c r="W131" s="166"/>
      <c r="X131" s="166"/>
      <c r="Y131" s="166"/>
      <c r="AG131" t="s">
        <v>124</v>
      </c>
    </row>
    <row r="132" spans="1:60" outlineLevel="1" x14ac:dyDescent="0.2">
      <c r="A132" s="174">
        <v>25</v>
      </c>
      <c r="B132" s="175" t="s">
        <v>272</v>
      </c>
      <c r="C132" s="186" t="s">
        <v>273</v>
      </c>
      <c r="D132" s="176" t="s">
        <v>142</v>
      </c>
      <c r="E132" s="177">
        <v>13.8408</v>
      </c>
      <c r="F132" s="193"/>
      <c r="G132" s="178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7">
        <v>0</v>
      </c>
      <c r="O132" s="157">
        <f>ROUND(E132*N132,2)</f>
        <v>0</v>
      </c>
      <c r="P132" s="157">
        <v>0</v>
      </c>
      <c r="Q132" s="157">
        <f>ROUND(E132*P132,2)</f>
        <v>0</v>
      </c>
      <c r="R132" s="158"/>
      <c r="S132" s="158" t="s">
        <v>128</v>
      </c>
      <c r="T132" s="158" t="s">
        <v>129</v>
      </c>
      <c r="U132" s="158">
        <v>1.587</v>
      </c>
      <c r="V132" s="158">
        <f>ROUND(E132*U132,2)</f>
        <v>21.97</v>
      </c>
      <c r="W132" s="158"/>
      <c r="X132" s="158" t="s">
        <v>130</v>
      </c>
      <c r="Y132" s="158" t="s">
        <v>131</v>
      </c>
      <c r="Z132" s="148"/>
      <c r="AA132" s="148"/>
      <c r="AB132" s="148"/>
      <c r="AC132" s="148"/>
      <c r="AD132" s="148"/>
      <c r="AE132" s="148"/>
      <c r="AF132" s="148"/>
      <c r="AG132" s="148" t="s">
        <v>132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251" t="s">
        <v>274</v>
      </c>
      <c r="D133" s="252"/>
      <c r="E133" s="252"/>
      <c r="F133" s="252"/>
      <c r="G133" s="252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134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87" t="s">
        <v>275</v>
      </c>
      <c r="D134" s="163"/>
      <c r="E134" s="164">
        <v>4.4800000000000004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136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7" t="s">
        <v>276</v>
      </c>
      <c r="D135" s="163"/>
      <c r="E135" s="164">
        <v>9.36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136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4">
        <v>26</v>
      </c>
      <c r="B136" s="175" t="s">
        <v>277</v>
      </c>
      <c r="C136" s="186" t="s">
        <v>278</v>
      </c>
      <c r="D136" s="176" t="s">
        <v>142</v>
      </c>
      <c r="E136" s="177">
        <v>3.4601999999999999</v>
      </c>
      <c r="F136" s="193"/>
      <c r="G136" s="178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1.1322000000000001</v>
      </c>
      <c r="O136" s="157">
        <f>ROUND(E136*N136,2)</f>
        <v>3.92</v>
      </c>
      <c r="P136" s="157">
        <v>0</v>
      </c>
      <c r="Q136" s="157">
        <f>ROUND(E136*P136,2)</f>
        <v>0</v>
      </c>
      <c r="R136" s="158"/>
      <c r="S136" s="158" t="s">
        <v>128</v>
      </c>
      <c r="T136" s="158" t="s">
        <v>129</v>
      </c>
      <c r="U136" s="158">
        <v>1.6950000000000001</v>
      </c>
      <c r="V136" s="158">
        <f>ROUND(E136*U136,2)</f>
        <v>5.87</v>
      </c>
      <c r="W136" s="158"/>
      <c r="X136" s="158" t="s">
        <v>130</v>
      </c>
      <c r="Y136" s="158" t="s">
        <v>131</v>
      </c>
      <c r="Z136" s="148"/>
      <c r="AA136" s="148"/>
      <c r="AB136" s="148"/>
      <c r="AC136" s="148"/>
      <c r="AD136" s="148"/>
      <c r="AE136" s="148"/>
      <c r="AF136" s="148"/>
      <c r="AG136" s="148" t="s">
        <v>132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51" t="s">
        <v>279</v>
      </c>
      <c r="D137" s="252"/>
      <c r="E137" s="252"/>
      <c r="F137" s="252"/>
      <c r="G137" s="252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134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7" t="s">
        <v>280</v>
      </c>
      <c r="D138" s="163"/>
      <c r="E138" s="164">
        <v>1.1200000000000001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136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87" t="s">
        <v>281</v>
      </c>
      <c r="D139" s="163"/>
      <c r="E139" s="164">
        <v>2.34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136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4">
        <v>27</v>
      </c>
      <c r="B140" s="175" t="s">
        <v>282</v>
      </c>
      <c r="C140" s="186" t="s">
        <v>283</v>
      </c>
      <c r="D140" s="176" t="s">
        <v>220</v>
      </c>
      <c r="E140" s="177">
        <v>39</v>
      </c>
      <c r="F140" s="193"/>
      <c r="G140" s="178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2.0000000000000002E-5</v>
      </c>
      <c r="O140" s="157">
        <f>ROUND(E140*N140,2)</f>
        <v>0</v>
      </c>
      <c r="P140" s="157">
        <v>0</v>
      </c>
      <c r="Q140" s="157">
        <f>ROUND(E140*P140,2)</f>
        <v>0</v>
      </c>
      <c r="R140" s="158"/>
      <c r="S140" s="158" t="s">
        <v>128</v>
      </c>
      <c r="T140" s="158" t="s">
        <v>129</v>
      </c>
      <c r="U140" s="158">
        <v>0.107</v>
      </c>
      <c r="V140" s="158">
        <f>ROUND(E140*U140,2)</f>
        <v>4.17</v>
      </c>
      <c r="W140" s="158"/>
      <c r="X140" s="158" t="s">
        <v>130</v>
      </c>
      <c r="Y140" s="158" t="s">
        <v>131</v>
      </c>
      <c r="Z140" s="148"/>
      <c r="AA140" s="148"/>
      <c r="AB140" s="148"/>
      <c r="AC140" s="148"/>
      <c r="AD140" s="148"/>
      <c r="AE140" s="148"/>
      <c r="AF140" s="148"/>
      <c r="AG140" s="148" t="s">
        <v>132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51" t="s">
        <v>284</v>
      </c>
      <c r="D141" s="252"/>
      <c r="E141" s="252"/>
      <c r="F141" s="252"/>
      <c r="G141" s="252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134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7" t="s">
        <v>285</v>
      </c>
      <c r="D142" s="163"/>
      <c r="E142" s="164">
        <v>39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136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4">
        <v>28</v>
      </c>
      <c r="B143" s="175" t="s">
        <v>286</v>
      </c>
      <c r="C143" s="186" t="s">
        <v>287</v>
      </c>
      <c r="D143" s="176" t="s">
        <v>220</v>
      </c>
      <c r="E143" s="177">
        <v>18.670000000000002</v>
      </c>
      <c r="F143" s="193"/>
      <c r="G143" s="178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1.1E-4</v>
      </c>
      <c r="O143" s="157">
        <f>ROUND(E143*N143,2)</f>
        <v>0</v>
      </c>
      <c r="P143" s="157">
        <v>0</v>
      </c>
      <c r="Q143" s="157">
        <f>ROUND(E143*P143,2)</f>
        <v>0</v>
      </c>
      <c r="R143" s="158"/>
      <c r="S143" s="158" t="s">
        <v>128</v>
      </c>
      <c r="T143" s="158" t="s">
        <v>129</v>
      </c>
      <c r="U143" s="158">
        <v>0.13200000000000001</v>
      </c>
      <c r="V143" s="158">
        <f>ROUND(E143*U143,2)</f>
        <v>2.46</v>
      </c>
      <c r="W143" s="158"/>
      <c r="X143" s="158" t="s">
        <v>130</v>
      </c>
      <c r="Y143" s="158" t="s">
        <v>131</v>
      </c>
      <c r="Z143" s="148"/>
      <c r="AA143" s="148"/>
      <c r="AB143" s="148"/>
      <c r="AC143" s="148"/>
      <c r="AD143" s="148"/>
      <c r="AE143" s="148"/>
      <c r="AF143" s="148"/>
      <c r="AG143" s="148" t="s">
        <v>132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51" t="s">
        <v>284</v>
      </c>
      <c r="D144" s="252"/>
      <c r="E144" s="252"/>
      <c r="F144" s="252"/>
      <c r="G144" s="252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134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7" t="s">
        <v>288</v>
      </c>
      <c r="D145" s="163"/>
      <c r="E145" s="164">
        <v>18.670000000000002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136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74">
        <v>29</v>
      </c>
      <c r="B146" s="175" t="s">
        <v>289</v>
      </c>
      <c r="C146" s="186" t="s">
        <v>290</v>
      </c>
      <c r="D146" s="176" t="s">
        <v>291</v>
      </c>
      <c r="E146" s="177">
        <v>8</v>
      </c>
      <c r="F146" s="193"/>
      <c r="G146" s="178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7">
        <v>7.2999999999999996E-4</v>
      </c>
      <c r="O146" s="157">
        <f>ROUND(E146*N146,2)</f>
        <v>0.01</v>
      </c>
      <c r="P146" s="157">
        <v>0</v>
      </c>
      <c r="Q146" s="157">
        <f>ROUND(E146*P146,2)</f>
        <v>0</v>
      </c>
      <c r="R146" s="158"/>
      <c r="S146" s="158" t="s">
        <v>128</v>
      </c>
      <c r="T146" s="158" t="s">
        <v>129</v>
      </c>
      <c r="U146" s="158">
        <v>0.33</v>
      </c>
      <c r="V146" s="158">
        <f>ROUND(E146*U146,2)</f>
        <v>2.64</v>
      </c>
      <c r="W146" s="158"/>
      <c r="X146" s="158" t="s">
        <v>130</v>
      </c>
      <c r="Y146" s="158" t="s">
        <v>131</v>
      </c>
      <c r="Z146" s="148"/>
      <c r="AA146" s="148"/>
      <c r="AB146" s="148"/>
      <c r="AC146" s="148"/>
      <c r="AD146" s="148"/>
      <c r="AE146" s="148"/>
      <c r="AF146" s="148"/>
      <c r="AG146" s="148" t="s">
        <v>143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251" t="s">
        <v>292</v>
      </c>
      <c r="D147" s="252"/>
      <c r="E147" s="252"/>
      <c r="F147" s="252"/>
      <c r="G147" s="252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134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7" t="s">
        <v>293</v>
      </c>
      <c r="D148" s="163"/>
      <c r="E148" s="164">
        <v>8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136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1" x14ac:dyDescent="0.2">
      <c r="A149" s="174">
        <v>30</v>
      </c>
      <c r="B149" s="175" t="s">
        <v>294</v>
      </c>
      <c r="C149" s="186" t="s">
        <v>295</v>
      </c>
      <c r="D149" s="176" t="s">
        <v>291</v>
      </c>
      <c r="E149" s="177">
        <v>8.5020000000000007</v>
      </c>
      <c r="F149" s="193"/>
      <c r="G149" s="178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7.9000000000000008E-3</v>
      </c>
      <c r="O149" s="157">
        <f>ROUND(E149*N149,2)</f>
        <v>7.0000000000000007E-2</v>
      </c>
      <c r="P149" s="157">
        <v>0</v>
      </c>
      <c r="Q149" s="157">
        <f>ROUND(E149*P149,2)</f>
        <v>0</v>
      </c>
      <c r="R149" s="158"/>
      <c r="S149" s="158" t="s">
        <v>128</v>
      </c>
      <c r="T149" s="158" t="s">
        <v>129</v>
      </c>
      <c r="U149" s="158">
        <v>0</v>
      </c>
      <c r="V149" s="158">
        <f>ROUND(E149*U149,2)</f>
        <v>0</v>
      </c>
      <c r="W149" s="158"/>
      <c r="X149" s="158" t="s">
        <v>206</v>
      </c>
      <c r="Y149" s="158" t="s">
        <v>131</v>
      </c>
      <c r="Z149" s="148"/>
      <c r="AA149" s="148"/>
      <c r="AB149" s="148"/>
      <c r="AC149" s="148"/>
      <c r="AD149" s="148"/>
      <c r="AE149" s="148"/>
      <c r="AF149" s="148"/>
      <c r="AG149" s="148" t="s">
        <v>207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51" t="s">
        <v>296</v>
      </c>
      <c r="D150" s="252"/>
      <c r="E150" s="252"/>
      <c r="F150" s="252"/>
      <c r="G150" s="252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134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7" t="s">
        <v>297</v>
      </c>
      <c r="D151" s="163"/>
      <c r="E151" s="164">
        <v>8.5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136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4">
        <v>31</v>
      </c>
      <c r="B152" s="175" t="s">
        <v>298</v>
      </c>
      <c r="C152" s="186" t="s">
        <v>299</v>
      </c>
      <c r="D152" s="176" t="s">
        <v>291</v>
      </c>
      <c r="E152" s="177">
        <v>4.0700599999999998</v>
      </c>
      <c r="F152" s="193"/>
      <c r="G152" s="178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7">
        <v>2.52E-2</v>
      </c>
      <c r="O152" s="157">
        <f>ROUND(E152*N152,2)</f>
        <v>0.1</v>
      </c>
      <c r="P152" s="157">
        <v>0</v>
      </c>
      <c r="Q152" s="157">
        <f>ROUND(E152*P152,2)</f>
        <v>0</v>
      </c>
      <c r="R152" s="158"/>
      <c r="S152" s="158" t="s">
        <v>128</v>
      </c>
      <c r="T152" s="158" t="s">
        <v>129</v>
      </c>
      <c r="U152" s="158">
        <v>0</v>
      </c>
      <c r="V152" s="158">
        <f>ROUND(E152*U152,2)</f>
        <v>0</v>
      </c>
      <c r="W152" s="158"/>
      <c r="X152" s="158" t="s">
        <v>206</v>
      </c>
      <c r="Y152" s="158" t="s">
        <v>131</v>
      </c>
      <c r="Z152" s="148"/>
      <c r="AA152" s="148"/>
      <c r="AB152" s="148"/>
      <c r="AC152" s="148"/>
      <c r="AD152" s="148"/>
      <c r="AE152" s="148"/>
      <c r="AF152" s="148"/>
      <c r="AG152" s="148" t="s">
        <v>207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51" t="s">
        <v>300</v>
      </c>
      <c r="D153" s="252"/>
      <c r="E153" s="252"/>
      <c r="F153" s="252"/>
      <c r="G153" s="252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134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7" t="s">
        <v>301</v>
      </c>
      <c r="D154" s="163"/>
      <c r="E154" s="164">
        <v>4.07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136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x14ac:dyDescent="0.2">
      <c r="A155" s="167" t="s">
        <v>123</v>
      </c>
      <c r="B155" s="168" t="s">
        <v>79</v>
      </c>
      <c r="C155" s="185" t="s">
        <v>80</v>
      </c>
      <c r="D155" s="169"/>
      <c r="E155" s="170"/>
      <c r="F155" s="171"/>
      <c r="G155" s="172">
        <f>SUMIF(AG156:AG168,"&lt;&gt;NOR",G156:G168)</f>
        <v>0</v>
      </c>
      <c r="H155" s="166"/>
      <c r="I155" s="166">
        <f>SUM(I156:I168)</f>
        <v>0</v>
      </c>
      <c r="J155" s="166"/>
      <c r="K155" s="166">
        <f>SUM(K156:K168)</f>
        <v>0</v>
      </c>
      <c r="L155" s="166"/>
      <c r="M155" s="166">
        <f>SUM(M156:M168)</f>
        <v>0</v>
      </c>
      <c r="N155" s="165"/>
      <c r="O155" s="165">
        <f>SUM(O156:O168)</f>
        <v>10.48</v>
      </c>
      <c r="P155" s="165"/>
      <c r="Q155" s="165">
        <f>SUM(Q156:Q168)</f>
        <v>0</v>
      </c>
      <c r="R155" s="166"/>
      <c r="S155" s="166"/>
      <c r="T155" s="166"/>
      <c r="U155" s="166"/>
      <c r="V155" s="166">
        <f>SUM(V156:V168)</f>
        <v>21.19</v>
      </c>
      <c r="W155" s="166"/>
      <c r="X155" s="166"/>
      <c r="Y155" s="166"/>
      <c r="AG155" t="s">
        <v>124</v>
      </c>
    </row>
    <row r="156" spans="1:60" ht="22.5" outlineLevel="1" x14ac:dyDescent="0.2">
      <c r="A156" s="174">
        <v>32</v>
      </c>
      <c r="B156" s="175" t="s">
        <v>302</v>
      </c>
      <c r="C156" s="186" t="s">
        <v>303</v>
      </c>
      <c r="D156" s="176" t="s">
        <v>220</v>
      </c>
      <c r="E156" s="177">
        <v>48</v>
      </c>
      <c r="F156" s="193"/>
      <c r="G156" s="178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7">
        <v>8.4940000000000002E-2</v>
      </c>
      <c r="O156" s="157">
        <f>ROUND(E156*N156,2)</f>
        <v>4.08</v>
      </c>
      <c r="P156" s="157">
        <v>0</v>
      </c>
      <c r="Q156" s="157">
        <f>ROUND(E156*P156,2)</f>
        <v>0</v>
      </c>
      <c r="R156" s="158"/>
      <c r="S156" s="158" t="s">
        <v>128</v>
      </c>
      <c r="T156" s="158" t="s">
        <v>129</v>
      </c>
      <c r="U156" s="158">
        <v>0.4415</v>
      </c>
      <c r="V156" s="158">
        <f>ROUND(E156*U156,2)</f>
        <v>21.19</v>
      </c>
      <c r="W156" s="158"/>
      <c r="X156" s="158" t="s">
        <v>130</v>
      </c>
      <c r="Y156" s="158" t="s">
        <v>131</v>
      </c>
      <c r="Z156" s="148"/>
      <c r="AA156" s="148"/>
      <c r="AB156" s="148"/>
      <c r="AC156" s="148"/>
      <c r="AD156" s="148"/>
      <c r="AE156" s="148"/>
      <c r="AF156" s="148"/>
      <c r="AG156" s="148" t="s">
        <v>132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251" t="s">
        <v>304</v>
      </c>
      <c r="D157" s="252"/>
      <c r="E157" s="252"/>
      <c r="F157" s="252"/>
      <c r="G157" s="252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134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187" t="s">
        <v>305</v>
      </c>
      <c r="D158" s="163"/>
      <c r="E158" s="164">
        <v>48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136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4">
        <v>33</v>
      </c>
      <c r="B159" s="175" t="s">
        <v>306</v>
      </c>
      <c r="C159" s="186" t="s">
        <v>307</v>
      </c>
      <c r="D159" s="176" t="s">
        <v>142</v>
      </c>
      <c r="E159" s="177">
        <v>2.4</v>
      </c>
      <c r="F159" s="193"/>
      <c r="G159" s="178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21</v>
      </c>
      <c r="M159" s="158">
        <f>G159*(1+L159/100)</f>
        <v>0</v>
      </c>
      <c r="N159" s="157">
        <v>2.363</v>
      </c>
      <c r="O159" s="157">
        <f>ROUND(E159*N159,2)</f>
        <v>5.67</v>
      </c>
      <c r="P159" s="157">
        <v>0</v>
      </c>
      <c r="Q159" s="157">
        <f>ROUND(E159*P159,2)</f>
        <v>0</v>
      </c>
      <c r="R159" s="158"/>
      <c r="S159" s="158" t="s">
        <v>128</v>
      </c>
      <c r="T159" s="158" t="s">
        <v>129</v>
      </c>
      <c r="U159" s="158">
        <v>0</v>
      </c>
      <c r="V159" s="158">
        <f>ROUND(E159*U159,2)</f>
        <v>0</v>
      </c>
      <c r="W159" s="158"/>
      <c r="X159" s="158" t="s">
        <v>130</v>
      </c>
      <c r="Y159" s="158" t="s">
        <v>131</v>
      </c>
      <c r="Z159" s="148"/>
      <c r="AA159" s="148"/>
      <c r="AB159" s="148"/>
      <c r="AC159" s="148"/>
      <c r="AD159" s="148"/>
      <c r="AE159" s="148"/>
      <c r="AF159" s="148"/>
      <c r="AG159" s="148" t="s">
        <v>132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51" t="s">
        <v>308</v>
      </c>
      <c r="D160" s="252"/>
      <c r="E160" s="252"/>
      <c r="F160" s="252"/>
      <c r="G160" s="252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134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7" t="s">
        <v>309</v>
      </c>
      <c r="D161" s="163"/>
      <c r="E161" s="164">
        <v>2.4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136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4">
        <v>34</v>
      </c>
      <c r="B162" s="175" t="s">
        <v>310</v>
      </c>
      <c r="C162" s="186" t="s">
        <v>311</v>
      </c>
      <c r="D162" s="176" t="s">
        <v>291</v>
      </c>
      <c r="E162" s="177">
        <v>46.48</v>
      </c>
      <c r="F162" s="193"/>
      <c r="G162" s="178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7">
        <v>1.4500000000000001E-2</v>
      </c>
      <c r="O162" s="157">
        <f>ROUND(E162*N162,2)</f>
        <v>0.67</v>
      </c>
      <c r="P162" s="157">
        <v>0</v>
      </c>
      <c r="Q162" s="157">
        <f>ROUND(E162*P162,2)</f>
        <v>0</v>
      </c>
      <c r="R162" s="158"/>
      <c r="S162" s="158" t="s">
        <v>128</v>
      </c>
      <c r="T162" s="158" t="s">
        <v>129</v>
      </c>
      <c r="U162" s="158">
        <v>0</v>
      </c>
      <c r="V162" s="158">
        <f>ROUND(E162*U162,2)</f>
        <v>0</v>
      </c>
      <c r="W162" s="158"/>
      <c r="X162" s="158" t="s">
        <v>199</v>
      </c>
      <c r="Y162" s="158" t="s">
        <v>131</v>
      </c>
      <c r="Z162" s="148"/>
      <c r="AA162" s="148"/>
      <c r="AB162" s="148"/>
      <c r="AC162" s="148"/>
      <c r="AD162" s="148"/>
      <c r="AE162" s="148"/>
      <c r="AF162" s="148"/>
      <c r="AG162" s="148" t="s">
        <v>200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251" t="s">
        <v>312</v>
      </c>
      <c r="D163" s="252"/>
      <c r="E163" s="252"/>
      <c r="F163" s="252"/>
      <c r="G163" s="252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134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187" t="s">
        <v>313</v>
      </c>
      <c r="D164" s="163"/>
      <c r="E164" s="164">
        <v>48.48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136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7" t="s">
        <v>314</v>
      </c>
      <c r="D165" s="163"/>
      <c r="E165" s="164">
        <v>-2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136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4">
        <v>35</v>
      </c>
      <c r="B166" s="175" t="s">
        <v>315</v>
      </c>
      <c r="C166" s="186" t="s">
        <v>316</v>
      </c>
      <c r="D166" s="176" t="s">
        <v>291</v>
      </c>
      <c r="E166" s="177">
        <v>4</v>
      </c>
      <c r="F166" s="193"/>
      <c r="G166" s="178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7">
        <v>1.4500000000000001E-2</v>
      </c>
      <c r="O166" s="157">
        <f>ROUND(E166*N166,2)</f>
        <v>0.06</v>
      </c>
      <c r="P166" s="157">
        <v>0</v>
      </c>
      <c r="Q166" s="157">
        <f>ROUND(E166*P166,2)</f>
        <v>0</v>
      </c>
      <c r="R166" s="158"/>
      <c r="S166" s="158" t="s">
        <v>128</v>
      </c>
      <c r="T166" s="158" t="s">
        <v>129</v>
      </c>
      <c r="U166" s="158">
        <v>0</v>
      </c>
      <c r="V166" s="158">
        <f>ROUND(E166*U166,2)</f>
        <v>0</v>
      </c>
      <c r="W166" s="158"/>
      <c r="X166" s="158" t="s">
        <v>199</v>
      </c>
      <c r="Y166" s="158" t="s">
        <v>131</v>
      </c>
      <c r="Z166" s="148"/>
      <c r="AA166" s="148"/>
      <c r="AB166" s="148"/>
      <c r="AC166" s="148"/>
      <c r="AD166" s="148"/>
      <c r="AE166" s="148"/>
      <c r="AF166" s="148"/>
      <c r="AG166" s="148" t="s">
        <v>200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251" t="s">
        <v>317</v>
      </c>
      <c r="D167" s="252"/>
      <c r="E167" s="252"/>
      <c r="F167" s="252"/>
      <c r="G167" s="252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134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187" t="s">
        <v>318</v>
      </c>
      <c r="D168" s="163"/>
      <c r="E168" s="164">
        <v>4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136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x14ac:dyDescent="0.2">
      <c r="A169" s="167" t="s">
        <v>123</v>
      </c>
      <c r="B169" s="168" t="s">
        <v>81</v>
      </c>
      <c r="C169" s="185" t="s">
        <v>82</v>
      </c>
      <c r="D169" s="169"/>
      <c r="E169" s="170"/>
      <c r="F169" s="171"/>
      <c r="G169" s="172">
        <f>SUMIF(AG170:AG192,"&lt;&gt;NOR",G170:G192)</f>
        <v>0</v>
      </c>
      <c r="H169" s="166"/>
      <c r="I169" s="166">
        <f>SUM(I170:I192)</f>
        <v>0</v>
      </c>
      <c r="J169" s="166"/>
      <c r="K169" s="166">
        <f>SUM(K170:K192)</f>
        <v>0</v>
      </c>
      <c r="L169" s="166"/>
      <c r="M169" s="166">
        <f>SUM(M170:M192)</f>
        <v>0</v>
      </c>
      <c r="N169" s="165"/>
      <c r="O169" s="165">
        <f>SUM(O170:O192)</f>
        <v>117.5</v>
      </c>
      <c r="P169" s="165"/>
      <c r="Q169" s="165">
        <f>SUM(Q170:Q192)</f>
        <v>0</v>
      </c>
      <c r="R169" s="166"/>
      <c r="S169" s="166"/>
      <c r="T169" s="166"/>
      <c r="U169" s="166"/>
      <c r="V169" s="166">
        <f>SUM(V170:V192)</f>
        <v>59.209999999999994</v>
      </c>
      <c r="W169" s="166"/>
      <c r="X169" s="166"/>
      <c r="Y169" s="166"/>
      <c r="AG169" t="s">
        <v>124</v>
      </c>
    </row>
    <row r="170" spans="1:60" outlineLevel="1" x14ac:dyDescent="0.2">
      <c r="A170" s="174">
        <v>36</v>
      </c>
      <c r="B170" s="175" t="s">
        <v>319</v>
      </c>
      <c r="C170" s="186" t="s">
        <v>320</v>
      </c>
      <c r="D170" s="176" t="s">
        <v>220</v>
      </c>
      <c r="E170" s="177">
        <v>90</v>
      </c>
      <c r="F170" s="193"/>
      <c r="G170" s="178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/>
      <c r="S170" s="158" t="s">
        <v>128</v>
      </c>
      <c r="T170" s="158" t="s">
        <v>129</v>
      </c>
      <c r="U170" s="158">
        <v>0.57399999999999995</v>
      </c>
      <c r="V170" s="158">
        <f>ROUND(E170*U170,2)</f>
        <v>51.66</v>
      </c>
      <c r="W170" s="158"/>
      <c r="X170" s="158" t="s">
        <v>130</v>
      </c>
      <c r="Y170" s="158" t="s">
        <v>131</v>
      </c>
      <c r="Z170" s="148"/>
      <c r="AA170" s="148"/>
      <c r="AB170" s="148"/>
      <c r="AC170" s="148"/>
      <c r="AD170" s="148"/>
      <c r="AE170" s="148"/>
      <c r="AF170" s="148"/>
      <c r="AG170" s="148" t="s">
        <v>132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251" t="s">
        <v>321</v>
      </c>
      <c r="D171" s="252"/>
      <c r="E171" s="252"/>
      <c r="F171" s="252"/>
      <c r="G171" s="252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134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87" t="s">
        <v>322</v>
      </c>
      <c r="D172" s="163"/>
      <c r="E172" s="164">
        <v>90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136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4">
        <v>37</v>
      </c>
      <c r="B173" s="175" t="s">
        <v>277</v>
      </c>
      <c r="C173" s="186" t="s">
        <v>278</v>
      </c>
      <c r="D173" s="176" t="s">
        <v>142</v>
      </c>
      <c r="E173" s="177">
        <v>2.7</v>
      </c>
      <c r="F173" s="193"/>
      <c r="G173" s="178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7">
        <v>1.1322000000000001</v>
      </c>
      <c r="O173" s="157">
        <f>ROUND(E173*N173,2)</f>
        <v>3.06</v>
      </c>
      <c r="P173" s="157">
        <v>0</v>
      </c>
      <c r="Q173" s="157">
        <f>ROUND(E173*P173,2)</f>
        <v>0</v>
      </c>
      <c r="R173" s="158"/>
      <c r="S173" s="158" t="s">
        <v>128</v>
      </c>
      <c r="T173" s="158" t="s">
        <v>129</v>
      </c>
      <c r="U173" s="158">
        <v>1.6950000000000001</v>
      </c>
      <c r="V173" s="158">
        <f>ROUND(E173*U173,2)</f>
        <v>4.58</v>
      </c>
      <c r="W173" s="158"/>
      <c r="X173" s="158" t="s">
        <v>130</v>
      </c>
      <c r="Y173" s="158" t="s">
        <v>131</v>
      </c>
      <c r="Z173" s="148"/>
      <c r="AA173" s="148"/>
      <c r="AB173" s="148"/>
      <c r="AC173" s="148"/>
      <c r="AD173" s="148"/>
      <c r="AE173" s="148"/>
      <c r="AF173" s="148"/>
      <c r="AG173" s="148" t="s">
        <v>132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51" t="s">
        <v>279</v>
      </c>
      <c r="D174" s="252"/>
      <c r="E174" s="252"/>
      <c r="F174" s="252"/>
      <c r="G174" s="252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134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187" t="s">
        <v>323</v>
      </c>
      <c r="D175" s="163"/>
      <c r="E175" s="164">
        <v>2.7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136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74">
        <v>38</v>
      </c>
      <c r="B176" s="175" t="s">
        <v>324</v>
      </c>
      <c r="C176" s="186" t="s">
        <v>325</v>
      </c>
      <c r="D176" s="176" t="s">
        <v>220</v>
      </c>
      <c r="E176" s="177">
        <v>90</v>
      </c>
      <c r="F176" s="193"/>
      <c r="G176" s="178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0</v>
      </c>
      <c r="O176" s="157">
        <f>ROUND(E176*N176,2)</f>
        <v>0</v>
      </c>
      <c r="P176" s="157">
        <v>0</v>
      </c>
      <c r="Q176" s="157">
        <f>ROUND(E176*P176,2)</f>
        <v>0</v>
      </c>
      <c r="R176" s="158"/>
      <c r="S176" s="158" t="s">
        <v>128</v>
      </c>
      <c r="T176" s="158" t="s">
        <v>129</v>
      </c>
      <c r="U176" s="158">
        <v>3.3000000000000002E-2</v>
      </c>
      <c r="V176" s="158">
        <f>ROUND(E176*U176,2)</f>
        <v>2.97</v>
      </c>
      <c r="W176" s="158"/>
      <c r="X176" s="158" t="s">
        <v>130</v>
      </c>
      <c r="Y176" s="158" t="s">
        <v>131</v>
      </c>
      <c r="Z176" s="148"/>
      <c r="AA176" s="148"/>
      <c r="AB176" s="148"/>
      <c r="AC176" s="148"/>
      <c r="AD176" s="148"/>
      <c r="AE176" s="148"/>
      <c r="AF176" s="148"/>
      <c r="AG176" s="148" t="s">
        <v>132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251" t="s">
        <v>326</v>
      </c>
      <c r="D177" s="252"/>
      <c r="E177" s="252"/>
      <c r="F177" s="252"/>
      <c r="G177" s="252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134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187" t="s">
        <v>327</v>
      </c>
      <c r="D178" s="163"/>
      <c r="E178" s="164">
        <v>90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136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4">
        <v>39</v>
      </c>
      <c r="B179" s="175" t="s">
        <v>328</v>
      </c>
      <c r="C179" s="186" t="s">
        <v>329</v>
      </c>
      <c r="D179" s="176" t="s">
        <v>291</v>
      </c>
      <c r="E179" s="177">
        <v>4</v>
      </c>
      <c r="F179" s="193"/>
      <c r="G179" s="178">
        <f>ROUND(E179*F179,2)</f>
        <v>0</v>
      </c>
      <c r="H179" s="159"/>
      <c r="I179" s="158">
        <f>ROUND(E179*H179,2)</f>
        <v>0</v>
      </c>
      <c r="J179" s="159"/>
      <c r="K179" s="158">
        <f>ROUND(E179*J179,2)</f>
        <v>0</v>
      </c>
      <c r="L179" s="158">
        <v>21</v>
      </c>
      <c r="M179" s="158">
        <f>G179*(1+L179/100)</f>
        <v>0</v>
      </c>
      <c r="N179" s="157">
        <v>0</v>
      </c>
      <c r="O179" s="157">
        <f>ROUND(E179*N179,2)</f>
        <v>0</v>
      </c>
      <c r="P179" s="157">
        <v>0</v>
      </c>
      <c r="Q179" s="157">
        <f>ROUND(E179*P179,2)</f>
        <v>0</v>
      </c>
      <c r="R179" s="158"/>
      <c r="S179" s="158" t="s">
        <v>128</v>
      </c>
      <c r="T179" s="158" t="s">
        <v>129</v>
      </c>
      <c r="U179" s="158">
        <v>0</v>
      </c>
      <c r="V179" s="158">
        <f>ROUND(E179*U179,2)</f>
        <v>0</v>
      </c>
      <c r="W179" s="158"/>
      <c r="X179" s="158" t="s">
        <v>130</v>
      </c>
      <c r="Y179" s="158" t="s">
        <v>131</v>
      </c>
      <c r="Z179" s="148"/>
      <c r="AA179" s="148"/>
      <c r="AB179" s="148"/>
      <c r="AC179" s="148"/>
      <c r="AD179" s="148"/>
      <c r="AE179" s="148"/>
      <c r="AF179" s="148"/>
      <c r="AG179" s="148" t="s">
        <v>132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51" t="s">
        <v>330</v>
      </c>
      <c r="D180" s="252"/>
      <c r="E180" s="252"/>
      <c r="F180" s="252"/>
      <c r="G180" s="252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134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5"/>
      <c r="B181" s="156"/>
      <c r="C181" s="187" t="s">
        <v>331</v>
      </c>
      <c r="D181" s="163"/>
      <c r="E181" s="164">
        <v>4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136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4">
        <v>40</v>
      </c>
      <c r="B182" s="175" t="s">
        <v>332</v>
      </c>
      <c r="C182" s="186" t="s">
        <v>333</v>
      </c>
      <c r="D182" s="176" t="s">
        <v>291</v>
      </c>
      <c r="E182" s="177">
        <v>4</v>
      </c>
      <c r="F182" s="193"/>
      <c r="G182" s="178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7">
        <v>0</v>
      </c>
      <c r="O182" s="157">
        <f>ROUND(E182*N182,2)</f>
        <v>0</v>
      </c>
      <c r="P182" s="157">
        <v>0</v>
      </c>
      <c r="Q182" s="157">
        <f>ROUND(E182*P182,2)</f>
        <v>0</v>
      </c>
      <c r="R182" s="158"/>
      <c r="S182" s="158" t="s">
        <v>128</v>
      </c>
      <c r="T182" s="158" t="s">
        <v>129</v>
      </c>
      <c r="U182" s="158">
        <v>0</v>
      </c>
      <c r="V182" s="158">
        <f>ROUND(E182*U182,2)</f>
        <v>0</v>
      </c>
      <c r="W182" s="158"/>
      <c r="X182" s="158" t="s">
        <v>206</v>
      </c>
      <c r="Y182" s="158" t="s">
        <v>131</v>
      </c>
      <c r="Z182" s="148"/>
      <c r="AA182" s="148"/>
      <c r="AB182" s="148"/>
      <c r="AC182" s="148"/>
      <c r="AD182" s="148"/>
      <c r="AE182" s="148"/>
      <c r="AF182" s="148"/>
      <c r="AG182" s="148" t="s">
        <v>207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251" t="s">
        <v>334</v>
      </c>
      <c r="D183" s="252"/>
      <c r="E183" s="252"/>
      <c r="F183" s="252"/>
      <c r="G183" s="252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134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5"/>
      <c r="B184" s="156"/>
      <c r="C184" s="187" t="s">
        <v>331</v>
      </c>
      <c r="D184" s="163"/>
      <c r="E184" s="164">
        <v>4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136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4">
        <v>41</v>
      </c>
      <c r="B185" s="175" t="s">
        <v>335</v>
      </c>
      <c r="C185" s="186" t="s">
        <v>336</v>
      </c>
      <c r="D185" s="176" t="s">
        <v>220</v>
      </c>
      <c r="E185" s="177">
        <v>91.8</v>
      </c>
      <c r="F185" s="193"/>
      <c r="G185" s="178">
        <f>ROUND(E185*F185,2)</f>
        <v>0</v>
      </c>
      <c r="H185" s="159"/>
      <c r="I185" s="158">
        <f>ROUND(E185*H185,2)</f>
        <v>0</v>
      </c>
      <c r="J185" s="159"/>
      <c r="K185" s="158">
        <f>ROUND(E185*J185,2)</f>
        <v>0</v>
      </c>
      <c r="L185" s="158">
        <v>21</v>
      </c>
      <c r="M185" s="158">
        <f>G185*(1+L185/100)</f>
        <v>0</v>
      </c>
      <c r="N185" s="157">
        <v>2.2000000000000001E-4</v>
      </c>
      <c r="O185" s="157">
        <f>ROUND(E185*N185,2)</f>
        <v>0.02</v>
      </c>
      <c r="P185" s="157">
        <v>0</v>
      </c>
      <c r="Q185" s="157">
        <f>ROUND(E185*P185,2)</f>
        <v>0</v>
      </c>
      <c r="R185" s="158"/>
      <c r="S185" s="158" t="s">
        <v>128</v>
      </c>
      <c r="T185" s="158" t="s">
        <v>129</v>
      </c>
      <c r="U185" s="158">
        <v>0</v>
      </c>
      <c r="V185" s="158">
        <f>ROUND(E185*U185,2)</f>
        <v>0</v>
      </c>
      <c r="W185" s="158"/>
      <c r="X185" s="158" t="s">
        <v>206</v>
      </c>
      <c r="Y185" s="158" t="s">
        <v>131</v>
      </c>
      <c r="Z185" s="148"/>
      <c r="AA185" s="148"/>
      <c r="AB185" s="148"/>
      <c r="AC185" s="148"/>
      <c r="AD185" s="148"/>
      <c r="AE185" s="148"/>
      <c r="AF185" s="148"/>
      <c r="AG185" s="148" t="s">
        <v>207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251" t="s">
        <v>337</v>
      </c>
      <c r="D186" s="252"/>
      <c r="E186" s="252"/>
      <c r="F186" s="252"/>
      <c r="G186" s="252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134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187" t="s">
        <v>338</v>
      </c>
      <c r="D187" s="163"/>
      <c r="E187" s="164">
        <v>91.8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136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4">
        <v>42</v>
      </c>
      <c r="B188" s="175" t="s">
        <v>339</v>
      </c>
      <c r="C188" s="186" t="s">
        <v>340</v>
      </c>
      <c r="D188" s="176" t="s">
        <v>341</v>
      </c>
      <c r="E188" s="177">
        <v>46.17</v>
      </c>
      <c r="F188" s="193"/>
      <c r="G188" s="178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7">
        <v>1</v>
      </c>
      <c r="O188" s="157">
        <f>ROUND(E188*N188,2)</f>
        <v>46.17</v>
      </c>
      <c r="P188" s="157">
        <v>0</v>
      </c>
      <c r="Q188" s="157">
        <f>ROUND(E188*P188,2)</f>
        <v>0</v>
      </c>
      <c r="R188" s="158"/>
      <c r="S188" s="158" t="s">
        <v>128</v>
      </c>
      <c r="T188" s="158" t="s">
        <v>129</v>
      </c>
      <c r="U188" s="158">
        <v>0</v>
      </c>
      <c r="V188" s="158">
        <f>ROUND(E188*U188,2)</f>
        <v>0</v>
      </c>
      <c r="W188" s="158"/>
      <c r="X188" s="158" t="s">
        <v>206</v>
      </c>
      <c r="Y188" s="158" t="s">
        <v>131</v>
      </c>
      <c r="Z188" s="148"/>
      <c r="AA188" s="148"/>
      <c r="AB188" s="148"/>
      <c r="AC188" s="148"/>
      <c r="AD188" s="148"/>
      <c r="AE188" s="148"/>
      <c r="AF188" s="148"/>
      <c r="AG188" s="148" t="s">
        <v>207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251" t="s">
        <v>342</v>
      </c>
      <c r="D189" s="252"/>
      <c r="E189" s="252"/>
      <c r="F189" s="252"/>
      <c r="G189" s="252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134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87" t="s">
        <v>343</v>
      </c>
      <c r="D190" s="163"/>
      <c r="E190" s="164">
        <v>46.17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136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4">
        <v>43</v>
      </c>
      <c r="B191" s="175" t="s">
        <v>344</v>
      </c>
      <c r="C191" s="186" t="s">
        <v>345</v>
      </c>
      <c r="D191" s="176" t="s">
        <v>346</v>
      </c>
      <c r="E191" s="177">
        <v>1</v>
      </c>
      <c r="F191" s="193"/>
      <c r="G191" s="178">
        <f>ROUND(E191*F191,2)</f>
        <v>0</v>
      </c>
      <c r="H191" s="159"/>
      <c r="I191" s="158">
        <f>ROUND(E191*H191,2)</f>
        <v>0</v>
      </c>
      <c r="J191" s="159"/>
      <c r="K191" s="158">
        <f>ROUND(E191*J191,2)</f>
        <v>0</v>
      </c>
      <c r="L191" s="158">
        <v>21</v>
      </c>
      <c r="M191" s="158">
        <f>G191*(1+L191/100)</f>
        <v>0</v>
      </c>
      <c r="N191" s="157">
        <v>68.25</v>
      </c>
      <c r="O191" s="157">
        <f>ROUND(E191*N191,2)</f>
        <v>68.25</v>
      </c>
      <c r="P191" s="157">
        <v>0</v>
      </c>
      <c r="Q191" s="157">
        <f>ROUND(E191*P191,2)</f>
        <v>0</v>
      </c>
      <c r="R191" s="158"/>
      <c r="S191" s="158" t="s">
        <v>128</v>
      </c>
      <c r="T191" s="158" t="s">
        <v>129</v>
      </c>
      <c r="U191" s="158">
        <v>0</v>
      </c>
      <c r="V191" s="158">
        <f>ROUND(E191*U191,2)</f>
        <v>0</v>
      </c>
      <c r="W191" s="158"/>
      <c r="X191" s="158" t="s">
        <v>199</v>
      </c>
      <c r="Y191" s="158" t="s">
        <v>131</v>
      </c>
      <c r="Z191" s="148"/>
      <c r="AA191" s="148"/>
      <c r="AB191" s="148"/>
      <c r="AC191" s="148"/>
      <c r="AD191" s="148"/>
      <c r="AE191" s="148"/>
      <c r="AF191" s="148"/>
      <c r="AG191" s="148" t="s">
        <v>347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2" x14ac:dyDescent="0.2">
      <c r="A192" s="155"/>
      <c r="B192" s="156"/>
      <c r="C192" s="251" t="s">
        <v>348</v>
      </c>
      <c r="D192" s="252"/>
      <c r="E192" s="252"/>
      <c r="F192" s="252"/>
      <c r="G192" s="252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134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79" t="str">
        <f>C192</f>
        <v>/kompletní cena za zřízení vsakovacího průlehu se vsakováním do horninového prostředí a částečně odparem, o rozměrech 16,06x1,66x0,35m/</v>
      </c>
      <c r="BB192" s="148"/>
      <c r="BC192" s="148"/>
      <c r="BD192" s="148"/>
      <c r="BE192" s="148"/>
      <c r="BF192" s="148"/>
      <c r="BG192" s="148"/>
      <c r="BH192" s="148"/>
    </row>
    <row r="193" spans="1:60" x14ac:dyDescent="0.2">
      <c r="A193" s="167" t="s">
        <v>123</v>
      </c>
      <c r="B193" s="168" t="s">
        <v>83</v>
      </c>
      <c r="C193" s="185" t="s">
        <v>84</v>
      </c>
      <c r="D193" s="169"/>
      <c r="E193" s="170"/>
      <c r="F193" s="171"/>
      <c r="G193" s="172">
        <f>SUMIF(AG194:AG205,"&lt;&gt;NOR",G194:G205)</f>
        <v>0</v>
      </c>
      <c r="H193" s="166"/>
      <c r="I193" s="166">
        <f>SUM(I194:I205)</f>
        <v>0</v>
      </c>
      <c r="J193" s="166"/>
      <c r="K193" s="166">
        <f>SUM(K194:K205)</f>
        <v>0</v>
      </c>
      <c r="L193" s="166"/>
      <c r="M193" s="166">
        <f>SUM(M194:M205)</f>
        <v>0</v>
      </c>
      <c r="N193" s="165"/>
      <c r="O193" s="165">
        <f>SUM(O194:O205)</f>
        <v>0.09</v>
      </c>
      <c r="P193" s="165"/>
      <c r="Q193" s="165">
        <f>SUM(Q194:Q205)</f>
        <v>0</v>
      </c>
      <c r="R193" s="166"/>
      <c r="S193" s="166"/>
      <c r="T193" s="166"/>
      <c r="U193" s="166"/>
      <c r="V193" s="166">
        <f>SUM(V194:V205)</f>
        <v>1</v>
      </c>
      <c r="W193" s="166"/>
      <c r="X193" s="166"/>
      <c r="Y193" s="166"/>
      <c r="AG193" t="s">
        <v>124</v>
      </c>
    </row>
    <row r="194" spans="1:60" outlineLevel="1" x14ac:dyDescent="0.2">
      <c r="A194" s="174">
        <v>44</v>
      </c>
      <c r="B194" s="175" t="s">
        <v>349</v>
      </c>
      <c r="C194" s="186" t="s">
        <v>350</v>
      </c>
      <c r="D194" s="176" t="s">
        <v>291</v>
      </c>
      <c r="E194" s="177">
        <v>2</v>
      </c>
      <c r="F194" s="193"/>
      <c r="G194" s="178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7">
        <v>2.5000000000000001E-4</v>
      </c>
      <c r="O194" s="157">
        <f>ROUND(E194*N194,2)</f>
        <v>0</v>
      </c>
      <c r="P194" s="157">
        <v>0</v>
      </c>
      <c r="Q194" s="157">
        <f>ROUND(E194*P194,2)</f>
        <v>0</v>
      </c>
      <c r="R194" s="158"/>
      <c r="S194" s="158" t="s">
        <v>128</v>
      </c>
      <c r="T194" s="158" t="s">
        <v>129</v>
      </c>
      <c r="U194" s="158">
        <v>0.5</v>
      </c>
      <c r="V194" s="158">
        <f>ROUND(E194*U194,2)</f>
        <v>1</v>
      </c>
      <c r="W194" s="158"/>
      <c r="X194" s="158" t="s">
        <v>130</v>
      </c>
      <c r="Y194" s="158" t="s">
        <v>131</v>
      </c>
      <c r="Z194" s="148"/>
      <c r="AA194" s="148"/>
      <c r="AB194" s="148"/>
      <c r="AC194" s="148"/>
      <c r="AD194" s="148"/>
      <c r="AE194" s="148"/>
      <c r="AF194" s="148"/>
      <c r="AG194" s="148" t="s">
        <v>132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2" x14ac:dyDescent="0.2">
      <c r="A195" s="155"/>
      <c r="B195" s="156"/>
      <c r="C195" s="251" t="s">
        <v>351</v>
      </c>
      <c r="D195" s="252"/>
      <c r="E195" s="252"/>
      <c r="F195" s="252"/>
      <c r="G195" s="252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134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79" t="str">
        <f>C195</f>
        <v>/cena za osazování drobných kovových předmětů do betonu, se zajištěním polohy k bednění či k výztuži před zabetonováním/</v>
      </c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5"/>
      <c r="B196" s="156"/>
      <c r="C196" s="187" t="s">
        <v>352</v>
      </c>
      <c r="D196" s="163"/>
      <c r="E196" s="164">
        <v>2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136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4">
        <v>45</v>
      </c>
      <c r="B197" s="175" t="s">
        <v>353</v>
      </c>
      <c r="C197" s="186" t="s">
        <v>354</v>
      </c>
      <c r="D197" s="176" t="s">
        <v>346</v>
      </c>
      <c r="E197" s="177">
        <v>1</v>
      </c>
      <c r="F197" s="193"/>
      <c r="G197" s="178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21</v>
      </c>
      <c r="M197" s="158">
        <f>G197*(1+L197/100)</f>
        <v>0</v>
      </c>
      <c r="N197" s="157">
        <v>0.09</v>
      </c>
      <c r="O197" s="157">
        <f>ROUND(E197*N197,2)</f>
        <v>0.09</v>
      </c>
      <c r="P197" s="157">
        <v>0</v>
      </c>
      <c r="Q197" s="157">
        <f>ROUND(E197*P197,2)</f>
        <v>0</v>
      </c>
      <c r="R197" s="158"/>
      <c r="S197" s="158" t="s">
        <v>128</v>
      </c>
      <c r="T197" s="158" t="s">
        <v>129</v>
      </c>
      <c r="U197" s="158">
        <v>0</v>
      </c>
      <c r="V197" s="158">
        <f>ROUND(E197*U197,2)</f>
        <v>0</v>
      </c>
      <c r="W197" s="158"/>
      <c r="X197" s="158" t="s">
        <v>130</v>
      </c>
      <c r="Y197" s="158" t="s">
        <v>131</v>
      </c>
      <c r="Z197" s="148"/>
      <c r="AA197" s="148"/>
      <c r="AB197" s="148"/>
      <c r="AC197" s="148"/>
      <c r="AD197" s="148"/>
      <c r="AE197" s="148"/>
      <c r="AF197" s="148"/>
      <c r="AG197" s="148" t="s">
        <v>143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2" x14ac:dyDescent="0.2">
      <c r="A198" s="155"/>
      <c r="B198" s="156"/>
      <c r="C198" s="251" t="s">
        <v>355</v>
      </c>
      <c r="D198" s="252"/>
      <c r="E198" s="252"/>
      <c r="F198" s="252"/>
      <c r="G198" s="252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8"/>
      <c r="AA198" s="148"/>
      <c r="AB198" s="148"/>
      <c r="AC198" s="148"/>
      <c r="AD198" s="148"/>
      <c r="AE198" s="148"/>
      <c r="AF198" s="148"/>
      <c r="AG198" s="148" t="s">
        <v>134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79" t="str">
        <f>C198</f>
        <v>/kompletní dodávka příslušenství k volejbalu/nohejbalu (sloupky, pouzdra pro sloupky, záslepky na pouzdro, síť volejbal/nohejbal, lajny...)/</v>
      </c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7" t="s">
        <v>356</v>
      </c>
      <c r="D199" s="163"/>
      <c r="E199" s="164">
        <v>1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136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1" x14ac:dyDescent="0.2">
      <c r="A200" s="174">
        <v>46</v>
      </c>
      <c r="B200" s="175" t="s">
        <v>357</v>
      </c>
      <c r="C200" s="186" t="s">
        <v>358</v>
      </c>
      <c r="D200" s="176" t="s">
        <v>291</v>
      </c>
      <c r="E200" s="177">
        <v>2</v>
      </c>
      <c r="F200" s="193"/>
      <c r="G200" s="178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7">
        <v>1.25E-3</v>
      </c>
      <c r="O200" s="157">
        <f>ROUND(E200*N200,2)</f>
        <v>0</v>
      </c>
      <c r="P200" s="157">
        <v>0</v>
      </c>
      <c r="Q200" s="157">
        <f>ROUND(E200*P200,2)</f>
        <v>0</v>
      </c>
      <c r="R200" s="158"/>
      <c r="S200" s="158" t="s">
        <v>128</v>
      </c>
      <c r="T200" s="158" t="s">
        <v>129</v>
      </c>
      <c r="U200" s="158">
        <v>0</v>
      </c>
      <c r="V200" s="158">
        <f>ROUND(E200*U200,2)</f>
        <v>0</v>
      </c>
      <c r="W200" s="158"/>
      <c r="X200" s="158" t="s">
        <v>199</v>
      </c>
      <c r="Y200" s="158" t="s">
        <v>131</v>
      </c>
      <c r="Z200" s="148"/>
      <c r="AA200" s="148"/>
      <c r="AB200" s="148"/>
      <c r="AC200" s="148"/>
      <c r="AD200" s="148"/>
      <c r="AE200" s="148"/>
      <c r="AF200" s="148"/>
      <c r="AG200" s="148" t="s">
        <v>200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251" t="s">
        <v>359</v>
      </c>
      <c r="D201" s="252"/>
      <c r="E201" s="252"/>
      <c r="F201" s="252"/>
      <c r="G201" s="252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134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187" t="s">
        <v>360</v>
      </c>
      <c r="D202" s="163"/>
      <c r="E202" s="164">
        <v>2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136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4">
        <v>47</v>
      </c>
      <c r="B203" s="175" t="s">
        <v>361</v>
      </c>
      <c r="C203" s="186" t="s">
        <v>362</v>
      </c>
      <c r="D203" s="176" t="s">
        <v>291</v>
      </c>
      <c r="E203" s="177">
        <v>2</v>
      </c>
      <c r="F203" s="193"/>
      <c r="G203" s="178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1.25E-3</v>
      </c>
      <c r="O203" s="157">
        <f>ROUND(E203*N203,2)</f>
        <v>0</v>
      </c>
      <c r="P203" s="157">
        <v>0</v>
      </c>
      <c r="Q203" s="157">
        <f>ROUND(E203*P203,2)</f>
        <v>0</v>
      </c>
      <c r="R203" s="158"/>
      <c r="S203" s="158" t="s">
        <v>128</v>
      </c>
      <c r="T203" s="158" t="s">
        <v>129</v>
      </c>
      <c r="U203" s="158">
        <v>0</v>
      </c>
      <c r="V203" s="158">
        <f>ROUND(E203*U203,2)</f>
        <v>0</v>
      </c>
      <c r="W203" s="158"/>
      <c r="X203" s="158" t="s">
        <v>199</v>
      </c>
      <c r="Y203" s="158" t="s">
        <v>131</v>
      </c>
      <c r="Z203" s="148"/>
      <c r="AA203" s="148"/>
      <c r="AB203" s="148"/>
      <c r="AC203" s="148"/>
      <c r="AD203" s="148"/>
      <c r="AE203" s="148"/>
      <c r="AF203" s="148"/>
      <c r="AG203" s="148" t="s">
        <v>200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251" t="s">
        <v>363</v>
      </c>
      <c r="D204" s="252"/>
      <c r="E204" s="252"/>
      <c r="F204" s="252"/>
      <c r="G204" s="252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134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187" t="s">
        <v>360</v>
      </c>
      <c r="D205" s="163"/>
      <c r="E205" s="164">
        <v>2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136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x14ac:dyDescent="0.2">
      <c r="A206" s="167" t="s">
        <v>123</v>
      </c>
      <c r="B206" s="168" t="s">
        <v>86</v>
      </c>
      <c r="C206" s="185" t="s">
        <v>87</v>
      </c>
      <c r="D206" s="169"/>
      <c r="E206" s="170"/>
      <c r="F206" s="171"/>
      <c r="G206" s="172">
        <f>SUMIF(AG207:AG215,"&lt;&gt;NOR",G207:G215)</f>
        <v>0</v>
      </c>
      <c r="H206" s="166"/>
      <c r="I206" s="166">
        <f>SUM(I207:I215)</f>
        <v>0</v>
      </c>
      <c r="J206" s="166"/>
      <c r="K206" s="166">
        <f>SUM(K207:K215)</f>
        <v>0</v>
      </c>
      <c r="L206" s="166"/>
      <c r="M206" s="166">
        <f>SUM(M207:M215)</f>
        <v>0</v>
      </c>
      <c r="N206" s="165"/>
      <c r="O206" s="165">
        <f>SUM(O207:O215)</f>
        <v>6.16</v>
      </c>
      <c r="P206" s="165"/>
      <c r="Q206" s="165">
        <f>SUM(Q207:Q215)</f>
        <v>0</v>
      </c>
      <c r="R206" s="166"/>
      <c r="S206" s="166"/>
      <c r="T206" s="166"/>
      <c r="U206" s="166"/>
      <c r="V206" s="166">
        <f>SUM(V207:V215)</f>
        <v>0</v>
      </c>
      <c r="W206" s="166"/>
      <c r="X206" s="166"/>
      <c r="Y206" s="166"/>
      <c r="AG206" t="s">
        <v>124</v>
      </c>
    </row>
    <row r="207" spans="1:60" outlineLevel="1" x14ac:dyDescent="0.2">
      <c r="A207" s="174">
        <v>48</v>
      </c>
      <c r="B207" s="175" t="s">
        <v>364</v>
      </c>
      <c r="C207" s="186" t="s">
        <v>365</v>
      </c>
      <c r="D207" s="176" t="s">
        <v>220</v>
      </c>
      <c r="E207" s="177">
        <v>30</v>
      </c>
      <c r="F207" s="193"/>
      <c r="G207" s="178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0.106</v>
      </c>
      <c r="O207" s="157">
        <f>ROUND(E207*N207,2)</f>
        <v>3.18</v>
      </c>
      <c r="P207" s="157">
        <v>0</v>
      </c>
      <c r="Q207" s="157">
        <f>ROUND(E207*P207,2)</f>
        <v>0</v>
      </c>
      <c r="R207" s="158"/>
      <c r="S207" s="158" t="s">
        <v>128</v>
      </c>
      <c r="T207" s="158" t="s">
        <v>129</v>
      </c>
      <c r="U207" s="158">
        <v>0</v>
      </c>
      <c r="V207" s="158">
        <f>ROUND(E207*U207,2)</f>
        <v>0</v>
      </c>
      <c r="W207" s="158"/>
      <c r="X207" s="158" t="s">
        <v>130</v>
      </c>
      <c r="Y207" s="158" t="s">
        <v>131</v>
      </c>
      <c r="Z207" s="148"/>
      <c r="AA207" s="148"/>
      <c r="AB207" s="148"/>
      <c r="AC207" s="148"/>
      <c r="AD207" s="148"/>
      <c r="AE207" s="148"/>
      <c r="AF207" s="148"/>
      <c r="AG207" s="148" t="s">
        <v>132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251" t="s">
        <v>366</v>
      </c>
      <c r="D208" s="252"/>
      <c r="E208" s="252"/>
      <c r="F208" s="252"/>
      <c r="G208" s="252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134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187" t="s">
        <v>367</v>
      </c>
      <c r="D209" s="163"/>
      <c r="E209" s="164">
        <v>30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136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4">
        <v>49</v>
      </c>
      <c r="B210" s="175" t="s">
        <v>368</v>
      </c>
      <c r="C210" s="186" t="s">
        <v>369</v>
      </c>
      <c r="D210" s="176" t="s">
        <v>291</v>
      </c>
      <c r="E210" s="177">
        <v>60</v>
      </c>
      <c r="F210" s="193"/>
      <c r="G210" s="178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1.4E-2</v>
      </c>
      <c r="O210" s="157">
        <f>ROUND(E210*N210,2)</f>
        <v>0.84</v>
      </c>
      <c r="P210" s="157">
        <v>0</v>
      </c>
      <c r="Q210" s="157">
        <f>ROUND(E210*P210,2)</f>
        <v>0</v>
      </c>
      <c r="R210" s="158"/>
      <c r="S210" s="158" t="s">
        <v>128</v>
      </c>
      <c r="T210" s="158" t="s">
        <v>129</v>
      </c>
      <c r="U210" s="158">
        <v>0</v>
      </c>
      <c r="V210" s="158">
        <f>ROUND(E210*U210,2)</f>
        <v>0</v>
      </c>
      <c r="W210" s="158"/>
      <c r="X210" s="158" t="s">
        <v>206</v>
      </c>
      <c r="Y210" s="158" t="s">
        <v>131</v>
      </c>
      <c r="Z210" s="148"/>
      <c r="AA210" s="148"/>
      <c r="AB210" s="148"/>
      <c r="AC210" s="148"/>
      <c r="AD210" s="148"/>
      <c r="AE210" s="148"/>
      <c r="AF210" s="148"/>
      <c r="AG210" s="148" t="s">
        <v>207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251" t="s">
        <v>370</v>
      </c>
      <c r="D211" s="252"/>
      <c r="E211" s="252"/>
      <c r="F211" s="252"/>
      <c r="G211" s="252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134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187" t="s">
        <v>371</v>
      </c>
      <c r="D212" s="163"/>
      <c r="E212" s="164">
        <v>60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136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4">
        <v>50</v>
      </c>
      <c r="B213" s="175" t="s">
        <v>306</v>
      </c>
      <c r="C213" s="186" t="s">
        <v>307</v>
      </c>
      <c r="D213" s="176" t="s">
        <v>142</v>
      </c>
      <c r="E213" s="177">
        <v>0.9</v>
      </c>
      <c r="F213" s="193"/>
      <c r="G213" s="178">
        <f>ROUND(E213*F213,2)</f>
        <v>0</v>
      </c>
      <c r="H213" s="159"/>
      <c r="I213" s="158">
        <f>ROUND(E213*H213,2)</f>
        <v>0</v>
      </c>
      <c r="J213" s="159"/>
      <c r="K213" s="158">
        <f>ROUND(E213*J213,2)</f>
        <v>0</v>
      </c>
      <c r="L213" s="158">
        <v>21</v>
      </c>
      <c r="M213" s="158">
        <f>G213*(1+L213/100)</f>
        <v>0</v>
      </c>
      <c r="N213" s="157">
        <v>2.3785500000000002</v>
      </c>
      <c r="O213" s="157">
        <f>ROUND(E213*N213,2)</f>
        <v>2.14</v>
      </c>
      <c r="P213" s="157">
        <v>0</v>
      </c>
      <c r="Q213" s="157">
        <f>ROUND(E213*P213,2)</f>
        <v>0</v>
      </c>
      <c r="R213" s="158"/>
      <c r="S213" s="158" t="s">
        <v>128</v>
      </c>
      <c r="T213" s="158" t="s">
        <v>129</v>
      </c>
      <c r="U213" s="158">
        <v>0</v>
      </c>
      <c r="V213" s="158">
        <f>ROUND(E213*U213,2)</f>
        <v>0</v>
      </c>
      <c r="W213" s="158"/>
      <c r="X213" s="158" t="s">
        <v>199</v>
      </c>
      <c r="Y213" s="158" t="s">
        <v>131</v>
      </c>
      <c r="Z213" s="148"/>
      <c r="AA213" s="148"/>
      <c r="AB213" s="148"/>
      <c r="AC213" s="148"/>
      <c r="AD213" s="148"/>
      <c r="AE213" s="148"/>
      <c r="AF213" s="148"/>
      <c r="AG213" s="148" t="s">
        <v>347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251" t="s">
        <v>372</v>
      </c>
      <c r="D214" s="252"/>
      <c r="E214" s="252"/>
      <c r="F214" s="252"/>
      <c r="G214" s="252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134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187" t="s">
        <v>373</v>
      </c>
      <c r="D215" s="163"/>
      <c r="E215" s="164">
        <v>0.9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136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x14ac:dyDescent="0.2">
      <c r="A216" s="167" t="s">
        <v>123</v>
      </c>
      <c r="B216" s="168" t="s">
        <v>88</v>
      </c>
      <c r="C216" s="185" t="s">
        <v>89</v>
      </c>
      <c r="D216" s="169"/>
      <c r="E216" s="170"/>
      <c r="F216" s="171"/>
      <c r="G216" s="172">
        <f>SUMIF(AG217:AG225,"&lt;&gt;NOR",G217:G225)</f>
        <v>0</v>
      </c>
      <c r="H216" s="166"/>
      <c r="I216" s="166">
        <f>SUM(I217:I225)</f>
        <v>0</v>
      </c>
      <c r="J216" s="166"/>
      <c r="K216" s="166">
        <f>SUM(K217:K225)</f>
        <v>0</v>
      </c>
      <c r="L216" s="166"/>
      <c r="M216" s="166">
        <f>SUM(M217:M225)</f>
        <v>0</v>
      </c>
      <c r="N216" s="165"/>
      <c r="O216" s="165">
        <f>SUM(O217:O225)</f>
        <v>0</v>
      </c>
      <c r="P216" s="165"/>
      <c r="Q216" s="165">
        <f>SUM(Q217:Q225)</f>
        <v>13.55</v>
      </c>
      <c r="R216" s="166"/>
      <c r="S216" s="166"/>
      <c r="T216" s="166"/>
      <c r="U216" s="166"/>
      <c r="V216" s="166">
        <f>SUM(V217:V225)</f>
        <v>52.51</v>
      </c>
      <c r="W216" s="166"/>
      <c r="X216" s="166"/>
      <c r="Y216" s="166"/>
      <c r="AG216" t="s">
        <v>124</v>
      </c>
    </row>
    <row r="217" spans="1:60" ht="22.5" outlineLevel="1" x14ac:dyDescent="0.2">
      <c r="A217" s="174">
        <v>51</v>
      </c>
      <c r="B217" s="175" t="s">
        <v>374</v>
      </c>
      <c r="C217" s="186" t="s">
        <v>375</v>
      </c>
      <c r="D217" s="176" t="s">
        <v>142</v>
      </c>
      <c r="E217" s="177">
        <v>6.117</v>
      </c>
      <c r="F217" s="193"/>
      <c r="G217" s="178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0</v>
      </c>
      <c r="O217" s="157">
        <f>ROUND(E217*N217,2)</f>
        <v>0</v>
      </c>
      <c r="P217" s="157">
        <v>2.2000000000000002</v>
      </c>
      <c r="Q217" s="157">
        <f>ROUND(E217*P217,2)</f>
        <v>13.46</v>
      </c>
      <c r="R217" s="158"/>
      <c r="S217" s="158" t="s">
        <v>128</v>
      </c>
      <c r="T217" s="158" t="s">
        <v>129</v>
      </c>
      <c r="U217" s="158">
        <v>8.48</v>
      </c>
      <c r="V217" s="158">
        <f>ROUND(E217*U217,2)</f>
        <v>51.87</v>
      </c>
      <c r="W217" s="158"/>
      <c r="X217" s="158" t="s">
        <v>130</v>
      </c>
      <c r="Y217" s="158" t="s">
        <v>131</v>
      </c>
      <c r="Z217" s="148"/>
      <c r="AA217" s="148"/>
      <c r="AB217" s="148"/>
      <c r="AC217" s="148"/>
      <c r="AD217" s="148"/>
      <c r="AE217" s="148"/>
      <c r="AF217" s="148"/>
      <c r="AG217" s="148" t="s">
        <v>143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251" t="s">
        <v>376</v>
      </c>
      <c r="D218" s="252"/>
      <c r="E218" s="252"/>
      <c r="F218" s="252"/>
      <c r="G218" s="252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134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187" t="s">
        <v>377</v>
      </c>
      <c r="D219" s="163"/>
      <c r="E219" s="164">
        <v>6.12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136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4">
        <v>52</v>
      </c>
      <c r="B220" s="175" t="s">
        <v>378</v>
      </c>
      <c r="C220" s="186" t="s">
        <v>379</v>
      </c>
      <c r="D220" s="176" t="s">
        <v>380</v>
      </c>
      <c r="E220" s="177">
        <v>1</v>
      </c>
      <c r="F220" s="193"/>
      <c r="G220" s="178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5.9000000000000003E-4</v>
      </c>
      <c r="O220" s="157">
        <f>ROUND(E220*N220,2)</f>
        <v>0</v>
      </c>
      <c r="P220" s="157">
        <v>9.2999999999999999E-2</v>
      </c>
      <c r="Q220" s="157">
        <f>ROUND(E220*P220,2)</f>
        <v>0.09</v>
      </c>
      <c r="R220" s="158"/>
      <c r="S220" s="158" t="s">
        <v>128</v>
      </c>
      <c r="T220" s="158" t="s">
        <v>129</v>
      </c>
      <c r="U220" s="158">
        <v>0.64300000000000002</v>
      </c>
      <c r="V220" s="158">
        <f>ROUND(E220*U220,2)</f>
        <v>0.64</v>
      </c>
      <c r="W220" s="158"/>
      <c r="X220" s="158" t="s">
        <v>130</v>
      </c>
      <c r="Y220" s="158" t="s">
        <v>131</v>
      </c>
      <c r="Z220" s="148"/>
      <c r="AA220" s="148"/>
      <c r="AB220" s="148"/>
      <c r="AC220" s="148"/>
      <c r="AD220" s="148"/>
      <c r="AE220" s="148"/>
      <c r="AF220" s="148"/>
      <c r="AG220" s="148" t="s">
        <v>143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251" t="s">
        <v>381</v>
      </c>
      <c r="D221" s="252"/>
      <c r="E221" s="252"/>
      <c r="F221" s="252"/>
      <c r="G221" s="252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134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187" t="s">
        <v>356</v>
      </c>
      <c r="D222" s="163"/>
      <c r="E222" s="164">
        <v>1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136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4">
        <v>53</v>
      </c>
      <c r="B223" s="175" t="s">
        <v>382</v>
      </c>
      <c r="C223" s="186" t="s">
        <v>383</v>
      </c>
      <c r="D223" s="176" t="s">
        <v>291</v>
      </c>
      <c r="E223" s="177">
        <v>2</v>
      </c>
      <c r="F223" s="193"/>
      <c r="G223" s="178">
        <f>ROUND(E223*F223,2)</f>
        <v>0</v>
      </c>
      <c r="H223" s="159"/>
      <c r="I223" s="158">
        <f>ROUND(E223*H223,2)</f>
        <v>0</v>
      </c>
      <c r="J223" s="159"/>
      <c r="K223" s="158">
        <f>ROUND(E223*J223,2)</f>
        <v>0</v>
      </c>
      <c r="L223" s="158">
        <v>21</v>
      </c>
      <c r="M223" s="158">
        <f>G223*(1+L223/100)</f>
        <v>0</v>
      </c>
      <c r="N223" s="157">
        <v>1.6000000000000001E-3</v>
      </c>
      <c r="O223" s="157">
        <f>ROUND(E223*N223,2)</f>
        <v>0</v>
      </c>
      <c r="P223" s="157">
        <v>0</v>
      </c>
      <c r="Q223" s="157">
        <f>ROUND(E223*P223,2)</f>
        <v>0</v>
      </c>
      <c r="R223" s="158"/>
      <c r="S223" s="158" t="s">
        <v>128</v>
      </c>
      <c r="T223" s="158" t="s">
        <v>129</v>
      </c>
      <c r="U223" s="158">
        <v>0</v>
      </c>
      <c r="V223" s="158">
        <f>ROUND(E223*U223,2)</f>
        <v>0</v>
      </c>
      <c r="W223" s="158"/>
      <c r="X223" s="158" t="s">
        <v>206</v>
      </c>
      <c r="Y223" s="158" t="s">
        <v>131</v>
      </c>
      <c r="Z223" s="148"/>
      <c r="AA223" s="148"/>
      <c r="AB223" s="148"/>
      <c r="AC223" s="148"/>
      <c r="AD223" s="148"/>
      <c r="AE223" s="148"/>
      <c r="AF223" s="148"/>
      <c r="AG223" s="148" t="s">
        <v>384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251" t="s">
        <v>385</v>
      </c>
      <c r="D224" s="252"/>
      <c r="E224" s="252"/>
      <c r="F224" s="252"/>
      <c r="G224" s="252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134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187" t="s">
        <v>360</v>
      </c>
      <c r="D225" s="163"/>
      <c r="E225" s="164">
        <v>2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136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x14ac:dyDescent="0.2">
      <c r="A226" s="167" t="s">
        <v>123</v>
      </c>
      <c r="B226" s="168" t="s">
        <v>90</v>
      </c>
      <c r="C226" s="185" t="s">
        <v>91</v>
      </c>
      <c r="D226" s="169"/>
      <c r="E226" s="170"/>
      <c r="F226" s="171"/>
      <c r="G226" s="172">
        <f>SUMIF(AG227:AG227,"&lt;&gt;NOR",G227:G227)</f>
        <v>0</v>
      </c>
      <c r="H226" s="166"/>
      <c r="I226" s="166">
        <f>SUM(I227:I227)</f>
        <v>0</v>
      </c>
      <c r="J226" s="166"/>
      <c r="K226" s="166">
        <f>SUM(K227:K227)</f>
        <v>0</v>
      </c>
      <c r="L226" s="166"/>
      <c r="M226" s="166">
        <f>SUM(M227:M227)</f>
        <v>0</v>
      </c>
      <c r="N226" s="165"/>
      <c r="O226" s="165">
        <f>SUM(O227:O227)</f>
        <v>0</v>
      </c>
      <c r="P226" s="165"/>
      <c r="Q226" s="165">
        <f>SUM(Q227:Q227)</f>
        <v>0</v>
      </c>
      <c r="R226" s="166"/>
      <c r="S226" s="166"/>
      <c r="T226" s="166"/>
      <c r="U226" s="166"/>
      <c r="V226" s="166">
        <f>SUM(V227:V227)</f>
        <v>33.26</v>
      </c>
      <c r="W226" s="166"/>
      <c r="X226" s="166"/>
      <c r="Y226" s="166"/>
      <c r="AG226" t="s">
        <v>124</v>
      </c>
    </row>
    <row r="227" spans="1:60" outlineLevel="1" x14ac:dyDescent="0.2">
      <c r="A227" s="180">
        <v>54</v>
      </c>
      <c r="B227" s="181" t="s">
        <v>386</v>
      </c>
      <c r="C227" s="189" t="s">
        <v>387</v>
      </c>
      <c r="D227" s="182" t="s">
        <v>388</v>
      </c>
      <c r="E227" s="183">
        <v>443.48124000000001</v>
      </c>
      <c r="F227" s="194"/>
      <c r="G227" s="184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0</v>
      </c>
      <c r="O227" s="157">
        <f>ROUND(E227*N227,2)</f>
        <v>0</v>
      </c>
      <c r="P227" s="157">
        <v>0</v>
      </c>
      <c r="Q227" s="157">
        <f>ROUND(E227*P227,2)</f>
        <v>0</v>
      </c>
      <c r="R227" s="158"/>
      <c r="S227" s="158" t="s">
        <v>128</v>
      </c>
      <c r="T227" s="158" t="s">
        <v>129</v>
      </c>
      <c r="U227" s="158">
        <v>7.4999999999999997E-2</v>
      </c>
      <c r="V227" s="158">
        <f>ROUND(E227*U227,2)</f>
        <v>33.26</v>
      </c>
      <c r="W227" s="158"/>
      <c r="X227" s="158" t="s">
        <v>130</v>
      </c>
      <c r="Y227" s="158" t="s">
        <v>131</v>
      </c>
      <c r="Z227" s="148"/>
      <c r="AA227" s="148"/>
      <c r="AB227" s="148"/>
      <c r="AC227" s="148"/>
      <c r="AD227" s="148"/>
      <c r="AE227" s="148"/>
      <c r="AF227" s="148"/>
      <c r="AG227" s="148" t="s">
        <v>132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x14ac:dyDescent="0.2">
      <c r="A228" s="167" t="s">
        <v>123</v>
      </c>
      <c r="B228" s="168" t="s">
        <v>92</v>
      </c>
      <c r="C228" s="185" t="s">
        <v>93</v>
      </c>
      <c r="D228" s="169"/>
      <c r="E228" s="170"/>
      <c r="F228" s="171"/>
      <c r="G228" s="172">
        <f>SUMIF(AG229:AG237,"&lt;&gt;NOR",G229:G237)</f>
        <v>0</v>
      </c>
      <c r="H228" s="166"/>
      <c r="I228" s="166">
        <f>SUM(I229:I237)</f>
        <v>0</v>
      </c>
      <c r="J228" s="166"/>
      <c r="K228" s="166">
        <f>SUM(K229:K237)</f>
        <v>0</v>
      </c>
      <c r="L228" s="166"/>
      <c r="M228" s="166">
        <f>SUM(M229:M237)</f>
        <v>0</v>
      </c>
      <c r="N228" s="165"/>
      <c r="O228" s="165">
        <f>SUM(O229:O237)</f>
        <v>0</v>
      </c>
      <c r="P228" s="165"/>
      <c r="Q228" s="165">
        <f>SUM(Q229:Q237)</f>
        <v>0</v>
      </c>
      <c r="R228" s="166"/>
      <c r="S228" s="166"/>
      <c r="T228" s="166"/>
      <c r="U228" s="166"/>
      <c r="V228" s="166">
        <f>SUM(V229:V237)</f>
        <v>6.89</v>
      </c>
      <c r="W228" s="166"/>
      <c r="X228" s="166"/>
      <c r="Y228" s="166"/>
      <c r="AG228" t="s">
        <v>124</v>
      </c>
    </row>
    <row r="229" spans="1:60" outlineLevel="1" x14ac:dyDescent="0.2">
      <c r="A229" s="174">
        <v>55</v>
      </c>
      <c r="B229" s="175" t="s">
        <v>389</v>
      </c>
      <c r="C229" s="186" t="s">
        <v>390</v>
      </c>
      <c r="D229" s="176" t="s">
        <v>388</v>
      </c>
      <c r="E229" s="177">
        <v>14.069100000000001</v>
      </c>
      <c r="F229" s="193"/>
      <c r="G229" s="178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0</v>
      </c>
      <c r="O229" s="157">
        <f>ROUND(E229*N229,2)</f>
        <v>0</v>
      </c>
      <c r="P229" s="157">
        <v>0</v>
      </c>
      <c r="Q229" s="157">
        <f>ROUND(E229*P229,2)</f>
        <v>0</v>
      </c>
      <c r="R229" s="158"/>
      <c r="S229" s="158" t="s">
        <v>128</v>
      </c>
      <c r="T229" s="158" t="s">
        <v>129</v>
      </c>
      <c r="U229" s="158">
        <v>0.49</v>
      </c>
      <c r="V229" s="158">
        <f>ROUND(E229*U229,2)</f>
        <v>6.89</v>
      </c>
      <c r="W229" s="158"/>
      <c r="X229" s="158" t="s">
        <v>130</v>
      </c>
      <c r="Y229" s="158" t="s">
        <v>131</v>
      </c>
      <c r="Z229" s="148"/>
      <c r="AA229" s="148"/>
      <c r="AB229" s="148"/>
      <c r="AC229" s="148"/>
      <c r="AD229" s="148"/>
      <c r="AE229" s="148"/>
      <c r="AF229" s="148"/>
      <c r="AG229" s="148" t="s">
        <v>143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251" t="s">
        <v>391</v>
      </c>
      <c r="D230" s="252"/>
      <c r="E230" s="252"/>
      <c r="F230" s="252"/>
      <c r="G230" s="252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134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ht="22.5" outlineLevel="2" x14ac:dyDescent="0.2">
      <c r="A231" s="155"/>
      <c r="B231" s="156"/>
      <c r="C231" s="187" t="s">
        <v>392</v>
      </c>
      <c r="D231" s="163"/>
      <c r="E231" s="164">
        <v>14.07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136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4">
        <v>56</v>
      </c>
      <c r="B232" s="175" t="s">
        <v>393</v>
      </c>
      <c r="C232" s="186" t="s">
        <v>394</v>
      </c>
      <c r="D232" s="176" t="s">
        <v>388</v>
      </c>
      <c r="E232" s="177">
        <v>562.76400000000001</v>
      </c>
      <c r="F232" s="193"/>
      <c r="G232" s="178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21</v>
      </c>
      <c r="M232" s="158">
        <f>G232*(1+L232/100)</f>
        <v>0</v>
      </c>
      <c r="N232" s="157">
        <v>0</v>
      </c>
      <c r="O232" s="157">
        <f>ROUND(E232*N232,2)</f>
        <v>0</v>
      </c>
      <c r="P232" s="157">
        <v>0</v>
      </c>
      <c r="Q232" s="157">
        <f>ROUND(E232*P232,2)</f>
        <v>0</v>
      </c>
      <c r="R232" s="158"/>
      <c r="S232" s="158" t="s">
        <v>128</v>
      </c>
      <c r="T232" s="158" t="s">
        <v>129</v>
      </c>
      <c r="U232" s="158">
        <v>0</v>
      </c>
      <c r="V232" s="158">
        <f>ROUND(E232*U232,2)</f>
        <v>0</v>
      </c>
      <c r="W232" s="158"/>
      <c r="X232" s="158" t="s">
        <v>130</v>
      </c>
      <c r="Y232" s="158" t="s">
        <v>131</v>
      </c>
      <c r="Z232" s="148"/>
      <c r="AA232" s="148"/>
      <c r="AB232" s="148"/>
      <c r="AC232" s="148"/>
      <c r="AD232" s="148"/>
      <c r="AE232" s="148"/>
      <c r="AF232" s="148"/>
      <c r="AG232" s="148" t="s">
        <v>143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251" t="s">
        <v>395</v>
      </c>
      <c r="D233" s="252"/>
      <c r="E233" s="252"/>
      <c r="F233" s="252"/>
      <c r="G233" s="252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134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ht="22.5" outlineLevel="2" x14ac:dyDescent="0.2">
      <c r="A234" s="155"/>
      <c r="B234" s="156"/>
      <c r="C234" s="187" t="s">
        <v>396</v>
      </c>
      <c r="D234" s="163"/>
      <c r="E234" s="164">
        <v>562.76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136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ht="22.5" outlineLevel="1" x14ac:dyDescent="0.2">
      <c r="A235" s="174">
        <v>57</v>
      </c>
      <c r="B235" s="175" t="s">
        <v>397</v>
      </c>
      <c r="C235" s="186" t="s">
        <v>398</v>
      </c>
      <c r="D235" s="176" t="s">
        <v>388</v>
      </c>
      <c r="E235" s="177">
        <v>14.069100000000001</v>
      </c>
      <c r="F235" s="193"/>
      <c r="G235" s="178">
        <f>ROUND(E235*F235,2)</f>
        <v>0</v>
      </c>
      <c r="H235" s="159"/>
      <c r="I235" s="158">
        <f>ROUND(E235*H235,2)</f>
        <v>0</v>
      </c>
      <c r="J235" s="159"/>
      <c r="K235" s="158">
        <f>ROUND(E235*J235,2)</f>
        <v>0</v>
      </c>
      <c r="L235" s="158">
        <v>21</v>
      </c>
      <c r="M235" s="158">
        <f>G235*(1+L235/100)</f>
        <v>0</v>
      </c>
      <c r="N235" s="157">
        <v>0</v>
      </c>
      <c r="O235" s="157">
        <f>ROUND(E235*N235,2)</f>
        <v>0</v>
      </c>
      <c r="P235" s="157">
        <v>0</v>
      </c>
      <c r="Q235" s="157">
        <f>ROUND(E235*P235,2)</f>
        <v>0</v>
      </c>
      <c r="R235" s="158"/>
      <c r="S235" s="158" t="s">
        <v>128</v>
      </c>
      <c r="T235" s="158" t="s">
        <v>129</v>
      </c>
      <c r="U235" s="158">
        <v>0</v>
      </c>
      <c r="V235" s="158">
        <f>ROUND(E235*U235,2)</f>
        <v>0</v>
      </c>
      <c r="W235" s="158"/>
      <c r="X235" s="158" t="s">
        <v>130</v>
      </c>
      <c r="Y235" s="158" t="s">
        <v>131</v>
      </c>
      <c r="Z235" s="148"/>
      <c r="AA235" s="148"/>
      <c r="AB235" s="148"/>
      <c r="AC235" s="148"/>
      <c r="AD235" s="148"/>
      <c r="AE235" s="148"/>
      <c r="AF235" s="148"/>
      <c r="AG235" s="148" t="s">
        <v>143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251" t="s">
        <v>399</v>
      </c>
      <c r="D236" s="252"/>
      <c r="E236" s="252"/>
      <c r="F236" s="252"/>
      <c r="G236" s="252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134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ht="22.5" outlineLevel="2" x14ac:dyDescent="0.2">
      <c r="A237" s="155"/>
      <c r="B237" s="156"/>
      <c r="C237" s="187" t="s">
        <v>400</v>
      </c>
      <c r="D237" s="163"/>
      <c r="E237" s="164">
        <v>14.07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 t="s">
        <v>136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x14ac:dyDescent="0.2">
      <c r="A238" s="3"/>
      <c r="B238" s="4"/>
      <c r="C238" s="190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AE238">
        <v>12</v>
      </c>
      <c r="AF238">
        <v>21</v>
      </c>
      <c r="AG238" t="s">
        <v>109</v>
      </c>
    </row>
    <row r="239" spans="1:60" x14ac:dyDescent="0.2">
      <c r="A239" s="151"/>
      <c r="B239" s="152" t="s">
        <v>30</v>
      </c>
      <c r="C239" s="191"/>
      <c r="D239" s="153"/>
      <c r="E239" s="154"/>
      <c r="F239" s="154"/>
      <c r="G239" s="173">
        <f>G8+G51+G68+G75+G111+G126+G131+G155+G169+G193+G206+G216+G226+G228</f>
        <v>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AE239">
        <f>SUMIF(L7:L237,AE238,G7:G237)</f>
        <v>0</v>
      </c>
      <c r="AF239">
        <f>SUMIF(L7:L237,AF238,G7:G237)</f>
        <v>0</v>
      </c>
      <c r="AG239" t="s">
        <v>401</v>
      </c>
    </row>
    <row r="240" spans="1:60" x14ac:dyDescent="0.2">
      <c r="A240" s="3"/>
      <c r="B240" s="4"/>
      <c r="C240" s="190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33" x14ac:dyDescent="0.2">
      <c r="A241" s="3"/>
      <c r="B241" s="4"/>
      <c r="C241" s="190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33" x14ac:dyDescent="0.2">
      <c r="A242" s="262" t="s">
        <v>402</v>
      </c>
      <c r="B242" s="262"/>
      <c r="C242" s="26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33" x14ac:dyDescent="0.2">
      <c r="A243" s="264"/>
      <c r="B243" s="265"/>
      <c r="C243" s="266"/>
      <c r="D243" s="265"/>
      <c r="E243" s="265"/>
      <c r="F243" s="265"/>
      <c r="G243" s="26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AG243" t="s">
        <v>403</v>
      </c>
    </row>
    <row r="244" spans="1:33" x14ac:dyDescent="0.2">
      <c r="A244" s="268"/>
      <c r="B244" s="269"/>
      <c r="C244" s="270"/>
      <c r="D244" s="269"/>
      <c r="E244" s="269"/>
      <c r="F244" s="269"/>
      <c r="G244" s="27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">
      <c r="A245" s="268"/>
      <c r="B245" s="269"/>
      <c r="C245" s="270"/>
      <c r="D245" s="269"/>
      <c r="E245" s="269"/>
      <c r="F245" s="269"/>
      <c r="G245" s="27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">
      <c r="A246" s="268"/>
      <c r="B246" s="269"/>
      <c r="C246" s="270"/>
      <c r="D246" s="269"/>
      <c r="E246" s="269"/>
      <c r="F246" s="269"/>
      <c r="G246" s="27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33" x14ac:dyDescent="0.2">
      <c r="A247" s="272"/>
      <c r="B247" s="273"/>
      <c r="C247" s="274"/>
      <c r="D247" s="273"/>
      <c r="E247" s="273"/>
      <c r="F247" s="273"/>
      <c r="G247" s="27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33" x14ac:dyDescent="0.2">
      <c r="A248" s="3"/>
      <c r="B248" s="4"/>
      <c r="C248" s="190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33" x14ac:dyDescent="0.2">
      <c r="C249" s="192"/>
      <c r="D249" s="10"/>
      <c r="AG249" t="s">
        <v>404</v>
      </c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GqQWtKt+Z0qiYfvlJ1slEml10bdtO9/ZhWpMcSrRtIDr9yDMpwLWibuiEU1MLqApKqipviRSAAgyLR5hS4eZg==" saltValue="mxpFWmgfbcgFUOIE8jLPhQ==" spinCount="100000" sheet="1" objects="1" scenarios="1" formatCells="0" formatColumns="0" selectLockedCells="1"/>
  <mergeCells count="87">
    <mergeCell ref="A243:G247"/>
    <mergeCell ref="C10:G10"/>
    <mergeCell ref="C16:G16"/>
    <mergeCell ref="C20:G20"/>
    <mergeCell ref="C23:G23"/>
    <mergeCell ref="C66:G66"/>
    <mergeCell ref="C91:G91"/>
    <mergeCell ref="C73:G73"/>
    <mergeCell ref="C77:G77"/>
    <mergeCell ref="C80:G80"/>
    <mergeCell ref="C82:G82"/>
    <mergeCell ref="C83:G83"/>
    <mergeCell ref="C84:G84"/>
    <mergeCell ref="C85:G85"/>
    <mergeCell ref="C86:G86"/>
    <mergeCell ref="C87:G87"/>
    <mergeCell ref="A1:G1"/>
    <mergeCell ref="C2:G2"/>
    <mergeCell ref="C3:G3"/>
    <mergeCell ref="C4:G4"/>
    <mergeCell ref="A242:C242"/>
    <mergeCell ref="C70:G70"/>
    <mergeCell ref="C28:G28"/>
    <mergeCell ref="C36:G36"/>
    <mergeCell ref="C39:G39"/>
    <mergeCell ref="C42:G42"/>
    <mergeCell ref="C45:G45"/>
    <mergeCell ref="C49:G49"/>
    <mergeCell ref="C53:G53"/>
    <mergeCell ref="C56:G56"/>
    <mergeCell ref="C60:G60"/>
    <mergeCell ref="C63:G63"/>
    <mergeCell ref="C89:G89"/>
    <mergeCell ref="C90:G90"/>
    <mergeCell ref="C103:G103"/>
    <mergeCell ref="C92:G92"/>
    <mergeCell ref="C93:G93"/>
    <mergeCell ref="C94:G94"/>
    <mergeCell ref="C95:G95"/>
    <mergeCell ref="C96:G96"/>
    <mergeCell ref="C97:G97"/>
    <mergeCell ref="C98:G98"/>
    <mergeCell ref="C99:G99"/>
    <mergeCell ref="C100:G100"/>
    <mergeCell ref="C101:G101"/>
    <mergeCell ref="C102:G102"/>
    <mergeCell ref="C141:G141"/>
    <mergeCell ref="C104:G104"/>
    <mergeCell ref="C105:G105"/>
    <mergeCell ref="C107:G107"/>
    <mergeCell ref="C109:G109"/>
    <mergeCell ref="C113:G113"/>
    <mergeCell ref="C116:G116"/>
    <mergeCell ref="C119:G119"/>
    <mergeCell ref="C123:G123"/>
    <mergeCell ref="C128:G128"/>
    <mergeCell ref="C133:G133"/>
    <mergeCell ref="C137:G137"/>
    <mergeCell ref="C180:G180"/>
    <mergeCell ref="C144:G144"/>
    <mergeCell ref="C147:G147"/>
    <mergeCell ref="C150:G150"/>
    <mergeCell ref="C153:G153"/>
    <mergeCell ref="C157:G157"/>
    <mergeCell ref="C160:G160"/>
    <mergeCell ref="C163:G163"/>
    <mergeCell ref="C167:G167"/>
    <mergeCell ref="C171:G171"/>
    <mergeCell ref="C174:G174"/>
    <mergeCell ref="C177:G177"/>
    <mergeCell ref="C218:G218"/>
    <mergeCell ref="C183:G183"/>
    <mergeCell ref="C186:G186"/>
    <mergeCell ref="C189:G189"/>
    <mergeCell ref="C192:G192"/>
    <mergeCell ref="C195:G195"/>
    <mergeCell ref="C198:G198"/>
    <mergeCell ref="C201:G201"/>
    <mergeCell ref="C204:G204"/>
    <mergeCell ref="C208:G208"/>
    <mergeCell ref="C211:G211"/>
    <mergeCell ref="C214:G214"/>
    <mergeCell ref="C221:G221"/>
    <mergeCell ref="C224:G224"/>
    <mergeCell ref="C230:G230"/>
    <mergeCell ref="C233:G233"/>
    <mergeCell ref="C236:G2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C76C-E129-45F3-AE9F-54F0858D86D9}">
  <sheetPr>
    <outlinePr summaryBelow="0"/>
  </sheetPr>
  <dimension ref="A1:BH5000"/>
  <sheetViews>
    <sheetView workbookViewId="0">
      <pane ySplit="7" topLeftCell="A183" activePane="bottomLeft" state="frozen"/>
      <selection pane="bottomLeft" activeCell="A167" sqref="A167:G171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6</v>
      </c>
      <c r="B1" s="255"/>
      <c r="C1" s="255"/>
      <c r="D1" s="255"/>
      <c r="E1" s="255"/>
      <c r="F1" s="255"/>
      <c r="G1" s="255"/>
      <c r="AG1" t="s">
        <v>97</v>
      </c>
    </row>
    <row r="2" spans="1:60" ht="24.95" customHeight="1" x14ac:dyDescent="0.2">
      <c r="A2" s="50" t="s">
        <v>7</v>
      </c>
      <c r="B2" s="49" t="s">
        <v>42</v>
      </c>
      <c r="C2" s="256" t="s">
        <v>43</v>
      </c>
      <c r="D2" s="257"/>
      <c r="E2" s="257"/>
      <c r="F2" s="257"/>
      <c r="G2" s="258"/>
      <c r="AG2" t="s">
        <v>98</v>
      </c>
    </row>
    <row r="3" spans="1:60" ht="24.95" customHeight="1" x14ac:dyDescent="0.2">
      <c r="A3" s="50" t="s">
        <v>8</v>
      </c>
      <c r="B3" s="49" t="s">
        <v>51</v>
      </c>
      <c r="C3" s="256" t="s">
        <v>52</v>
      </c>
      <c r="D3" s="257"/>
      <c r="E3" s="257"/>
      <c r="F3" s="257"/>
      <c r="G3" s="258"/>
      <c r="AC3" s="122" t="s">
        <v>98</v>
      </c>
      <c r="AG3" t="s">
        <v>99</v>
      </c>
    </row>
    <row r="4" spans="1:60" ht="24.95" customHeight="1" x14ac:dyDescent="0.2">
      <c r="A4" s="141" t="s">
        <v>9</v>
      </c>
      <c r="B4" s="142" t="s">
        <v>55</v>
      </c>
      <c r="C4" s="259" t="s">
        <v>56</v>
      </c>
      <c r="D4" s="260"/>
      <c r="E4" s="260"/>
      <c r="F4" s="260"/>
      <c r="G4" s="261"/>
      <c r="AG4" t="s">
        <v>100</v>
      </c>
    </row>
    <row r="5" spans="1:60" x14ac:dyDescent="0.2">
      <c r="D5" s="10"/>
    </row>
    <row r="6" spans="1:60" ht="38.25" x14ac:dyDescent="0.2">
      <c r="A6" s="144" t="s">
        <v>101</v>
      </c>
      <c r="B6" s="146" t="s">
        <v>102</v>
      </c>
      <c r="C6" s="146" t="s">
        <v>103</v>
      </c>
      <c r="D6" s="145" t="s">
        <v>104</v>
      </c>
      <c r="E6" s="144" t="s">
        <v>105</v>
      </c>
      <c r="F6" s="143" t="s">
        <v>106</v>
      </c>
      <c r="G6" s="144" t="s">
        <v>30</v>
      </c>
      <c r="H6" s="147" t="s">
        <v>31</v>
      </c>
      <c r="I6" s="147" t="s">
        <v>107</v>
      </c>
      <c r="J6" s="147" t="s">
        <v>32</v>
      </c>
      <c r="K6" s="147" t="s">
        <v>108</v>
      </c>
      <c r="L6" s="147" t="s">
        <v>109</v>
      </c>
      <c r="M6" s="147" t="s">
        <v>110</v>
      </c>
      <c r="N6" s="147" t="s">
        <v>111</v>
      </c>
      <c r="O6" s="147" t="s">
        <v>112</v>
      </c>
      <c r="P6" s="147" t="s">
        <v>113</v>
      </c>
      <c r="Q6" s="147" t="s">
        <v>114</v>
      </c>
      <c r="R6" s="147" t="s">
        <v>115</v>
      </c>
      <c r="S6" s="147" t="s">
        <v>116</v>
      </c>
      <c r="T6" s="147" t="s">
        <v>117</v>
      </c>
      <c r="U6" s="147" t="s">
        <v>118</v>
      </c>
      <c r="V6" s="147" t="s">
        <v>119</v>
      </c>
      <c r="W6" s="147" t="s">
        <v>120</v>
      </c>
      <c r="X6" s="147" t="s">
        <v>121</v>
      </c>
      <c r="Y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123</v>
      </c>
      <c r="B8" s="168" t="s">
        <v>63</v>
      </c>
      <c r="C8" s="185" t="s">
        <v>64</v>
      </c>
      <c r="D8" s="169"/>
      <c r="E8" s="170"/>
      <c r="F8" s="171"/>
      <c r="G8" s="172">
        <f>SUMIF(AG9:AG41,"&lt;&gt;NOR",G9:G41)</f>
        <v>0</v>
      </c>
      <c r="H8" s="166"/>
      <c r="I8" s="166">
        <f>SUM(I9:I41)</f>
        <v>0</v>
      </c>
      <c r="J8" s="166"/>
      <c r="K8" s="166">
        <f>SUM(K9:K41)</f>
        <v>0</v>
      </c>
      <c r="L8" s="166"/>
      <c r="M8" s="166">
        <f>SUM(M9:M41)</f>
        <v>0</v>
      </c>
      <c r="N8" s="165"/>
      <c r="O8" s="165">
        <f>SUM(O9:O41)</f>
        <v>0</v>
      </c>
      <c r="P8" s="165"/>
      <c r="Q8" s="165">
        <f>SUM(Q9:Q41)</f>
        <v>0</v>
      </c>
      <c r="R8" s="166"/>
      <c r="S8" s="166"/>
      <c r="T8" s="166"/>
      <c r="U8" s="166"/>
      <c r="V8" s="166">
        <f>SUM(V9:V41)</f>
        <v>50.599999999999994</v>
      </c>
      <c r="W8" s="166"/>
      <c r="X8" s="166"/>
      <c r="Y8" s="166"/>
      <c r="AG8" t="s">
        <v>124</v>
      </c>
    </row>
    <row r="9" spans="1:60" outlineLevel="1" x14ac:dyDescent="0.2">
      <c r="A9" s="174">
        <v>1</v>
      </c>
      <c r="B9" s="175" t="s">
        <v>125</v>
      </c>
      <c r="C9" s="186" t="s">
        <v>126</v>
      </c>
      <c r="D9" s="176" t="s">
        <v>127</v>
      </c>
      <c r="E9" s="177">
        <v>140.59800000000001</v>
      </c>
      <c r="F9" s="193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128</v>
      </c>
      <c r="T9" s="158" t="s">
        <v>129</v>
      </c>
      <c r="U9" s="158">
        <v>0.20899999999999999</v>
      </c>
      <c r="V9" s="158">
        <f>ROUND(E9*U9,2)</f>
        <v>29.38</v>
      </c>
      <c r="W9" s="158"/>
      <c r="X9" s="158" t="s">
        <v>130</v>
      </c>
      <c r="Y9" s="158" t="s">
        <v>131</v>
      </c>
      <c r="Z9" s="148"/>
      <c r="AA9" s="148"/>
      <c r="AB9" s="148"/>
      <c r="AC9" s="148"/>
      <c r="AD9" s="148"/>
      <c r="AE9" s="148"/>
      <c r="AF9" s="148"/>
      <c r="AG9" s="148" t="s">
        <v>132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1" t="s">
        <v>133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134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7" t="s">
        <v>405</v>
      </c>
      <c r="D11" s="163"/>
      <c r="E11" s="164">
        <v>329.3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136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3" x14ac:dyDescent="0.2">
      <c r="A12" s="155"/>
      <c r="B12" s="156"/>
      <c r="C12" s="187" t="s">
        <v>406</v>
      </c>
      <c r="D12" s="163"/>
      <c r="E12" s="164">
        <v>-188.7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136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4">
        <v>2</v>
      </c>
      <c r="B13" s="175" t="s">
        <v>147</v>
      </c>
      <c r="C13" s="186" t="s">
        <v>148</v>
      </c>
      <c r="D13" s="176" t="s">
        <v>142</v>
      </c>
      <c r="E13" s="177">
        <v>56.61</v>
      </c>
      <c r="F13" s="193"/>
      <c r="G13" s="178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128</v>
      </c>
      <c r="T13" s="158" t="s">
        <v>129</v>
      </c>
      <c r="U13" s="158">
        <v>5.2999999999999999E-2</v>
      </c>
      <c r="V13" s="158">
        <f>ROUND(E13*U13,2)</f>
        <v>3</v>
      </c>
      <c r="W13" s="158"/>
      <c r="X13" s="158" t="s">
        <v>130</v>
      </c>
      <c r="Y13" s="158" t="s">
        <v>131</v>
      </c>
      <c r="Z13" s="148"/>
      <c r="AA13" s="148"/>
      <c r="AB13" s="148"/>
      <c r="AC13" s="148"/>
      <c r="AD13" s="148"/>
      <c r="AE13" s="148"/>
      <c r="AF13" s="148"/>
      <c r="AG13" s="148" t="s">
        <v>143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51" t="s">
        <v>149</v>
      </c>
      <c r="D14" s="252"/>
      <c r="E14" s="252"/>
      <c r="F14" s="252"/>
      <c r="G14" s="25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134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2" x14ac:dyDescent="0.2">
      <c r="A15" s="155"/>
      <c r="B15" s="156"/>
      <c r="C15" s="187" t="s">
        <v>407</v>
      </c>
      <c r="D15" s="163"/>
      <c r="E15" s="164">
        <v>56.61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136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3</v>
      </c>
      <c r="B16" s="175" t="s">
        <v>151</v>
      </c>
      <c r="C16" s="186" t="s">
        <v>152</v>
      </c>
      <c r="D16" s="176" t="s">
        <v>142</v>
      </c>
      <c r="E16" s="177">
        <v>56.79</v>
      </c>
      <c r="F16" s="193"/>
      <c r="G16" s="178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128</v>
      </c>
      <c r="T16" s="158" t="s">
        <v>129</v>
      </c>
      <c r="U16" s="158">
        <v>0.187</v>
      </c>
      <c r="V16" s="158">
        <f>ROUND(E16*U16,2)</f>
        <v>10.62</v>
      </c>
      <c r="W16" s="158"/>
      <c r="X16" s="158" t="s">
        <v>130</v>
      </c>
      <c r="Y16" s="158" t="s">
        <v>131</v>
      </c>
      <c r="Z16" s="148"/>
      <c r="AA16" s="148"/>
      <c r="AB16" s="148"/>
      <c r="AC16" s="148"/>
      <c r="AD16" s="148"/>
      <c r="AE16" s="148"/>
      <c r="AF16" s="148"/>
      <c r="AG16" s="148" t="s">
        <v>132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51" t="s">
        <v>153</v>
      </c>
      <c r="D17" s="252"/>
      <c r="E17" s="252"/>
      <c r="F17" s="252"/>
      <c r="G17" s="252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134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7" t="s">
        <v>408</v>
      </c>
      <c r="D18" s="163"/>
      <c r="E18" s="164">
        <v>113.4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7" t="s">
        <v>409</v>
      </c>
      <c r="D19" s="163"/>
      <c r="E19" s="164">
        <v>-56.61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136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4</v>
      </c>
      <c r="B20" s="175" t="s">
        <v>410</v>
      </c>
      <c r="C20" s="186" t="s">
        <v>411</v>
      </c>
      <c r="D20" s="176" t="s">
        <v>142</v>
      </c>
      <c r="E20" s="177">
        <v>0.50868000000000002</v>
      </c>
      <c r="F20" s="193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128</v>
      </c>
      <c r="T20" s="158" t="s">
        <v>129</v>
      </c>
      <c r="U20" s="158">
        <v>0.19866</v>
      </c>
      <c r="V20" s="158">
        <f>ROUND(E20*U20,2)</f>
        <v>0.1</v>
      </c>
      <c r="W20" s="158"/>
      <c r="X20" s="158" t="s">
        <v>130</v>
      </c>
      <c r="Y20" s="158" t="s">
        <v>131</v>
      </c>
      <c r="Z20" s="148"/>
      <c r="AA20" s="148"/>
      <c r="AB20" s="148"/>
      <c r="AC20" s="148"/>
      <c r="AD20" s="148"/>
      <c r="AE20" s="148"/>
      <c r="AF20" s="148"/>
      <c r="AG20" s="148" t="s">
        <v>132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51" t="s">
        <v>153</v>
      </c>
      <c r="D21" s="252"/>
      <c r="E21" s="252"/>
      <c r="F21" s="252"/>
      <c r="G21" s="252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134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2" x14ac:dyDescent="0.2">
      <c r="A22" s="155"/>
      <c r="B22" s="156"/>
      <c r="C22" s="187" t="s">
        <v>412</v>
      </c>
      <c r="D22" s="163"/>
      <c r="E22" s="164">
        <v>0.51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136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5</v>
      </c>
      <c r="B23" s="175" t="s">
        <v>413</v>
      </c>
      <c r="C23" s="186" t="s">
        <v>414</v>
      </c>
      <c r="D23" s="176" t="s">
        <v>220</v>
      </c>
      <c r="E23" s="177">
        <v>51.17</v>
      </c>
      <c r="F23" s="193"/>
      <c r="G23" s="178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128</v>
      </c>
      <c r="T23" s="158" t="s">
        <v>129</v>
      </c>
      <c r="U23" s="158">
        <v>8.5000000000000006E-2</v>
      </c>
      <c r="V23" s="158">
        <f>ROUND(E23*U23,2)</f>
        <v>4.3499999999999996</v>
      </c>
      <c r="W23" s="158"/>
      <c r="X23" s="158" t="s">
        <v>130</v>
      </c>
      <c r="Y23" s="158" t="s">
        <v>131</v>
      </c>
      <c r="Z23" s="148"/>
      <c r="AA23" s="148"/>
      <c r="AB23" s="148"/>
      <c r="AC23" s="148"/>
      <c r="AD23" s="148"/>
      <c r="AE23" s="148"/>
      <c r="AF23" s="148"/>
      <c r="AG23" s="148" t="s">
        <v>132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51" t="s">
        <v>415</v>
      </c>
      <c r="D24" s="252"/>
      <c r="E24" s="252"/>
      <c r="F24" s="252"/>
      <c r="G24" s="25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134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7" t="s">
        <v>416</v>
      </c>
      <c r="D25" s="163"/>
      <c r="E25" s="164">
        <v>18.170000000000002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136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7" t="s">
        <v>417</v>
      </c>
      <c r="D26" s="163"/>
      <c r="E26" s="164">
        <v>33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136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4">
        <v>6</v>
      </c>
      <c r="B27" s="175" t="s">
        <v>166</v>
      </c>
      <c r="C27" s="186" t="s">
        <v>167</v>
      </c>
      <c r="D27" s="176" t="s">
        <v>142</v>
      </c>
      <c r="E27" s="177">
        <v>136.28958</v>
      </c>
      <c r="F27" s="193"/>
      <c r="G27" s="178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128</v>
      </c>
      <c r="T27" s="158" t="s">
        <v>129</v>
      </c>
      <c r="U27" s="158">
        <v>1.0999999999999999E-2</v>
      </c>
      <c r="V27" s="158">
        <f>ROUND(E27*U27,2)</f>
        <v>1.5</v>
      </c>
      <c r="W27" s="158"/>
      <c r="X27" s="158" t="s">
        <v>130</v>
      </c>
      <c r="Y27" s="158" t="s">
        <v>131</v>
      </c>
      <c r="Z27" s="148"/>
      <c r="AA27" s="148"/>
      <c r="AB27" s="148"/>
      <c r="AC27" s="148"/>
      <c r="AD27" s="148"/>
      <c r="AE27" s="148"/>
      <c r="AF27" s="148"/>
      <c r="AG27" s="148" t="s">
        <v>132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51" t="s">
        <v>168</v>
      </c>
      <c r="D28" s="252"/>
      <c r="E28" s="252"/>
      <c r="F28" s="252"/>
      <c r="G28" s="252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134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33.75" outlineLevel="2" x14ac:dyDescent="0.2">
      <c r="A29" s="155"/>
      <c r="B29" s="156"/>
      <c r="C29" s="187" t="s">
        <v>418</v>
      </c>
      <c r="D29" s="163"/>
      <c r="E29" s="164">
        <v>136.29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136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4">
        <v>7</v>
      </c>
      <c r="B30" s="175" t="s">
        <v>170</v>
      </c>
      <c r="C30" s="186" t="s">
        <v>171</v>
      </c>
      <c r="D30" s="176" t="s">
        <v>142</v>
      </c>
      <c r="E30" s="177">
        <v>4224.9769800000004</v>
      </c>
      <c r="F30" s="193"/>
      <c r="G30" s="178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128</v>
      </c>
      <c r="T30" s="158" t="s">
        <v>129</v>
      </c>
      <c r="U30" s="158">
        <v>0</v>
      </c>
      <c r="V30" s="158">
        <f>ROUND(E30*U30,2)</f>
        <v>0</v>
      </c>
      <c r="W30" s="158"/>
      <c r="X30" s="158" t="s">
        <v>130</v>
      </c>
      <c r="Y30" s="158" t="s">
        <v>131</v>
      </c>
      <c r="Z30" s="148"/>
      <c r="AA30" s="148"/>
      <c r="AB30" s="148"/>
      <c r="AC30" s="148"/>
      <c r="AD30" s="148"/>
      <c r="AE30" s="148"/>
      <c r="AF30" s="148"/>
      <c r="AG30" s="148" t="s">
        <v>132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51" t="s">
        <v>168</v>
      </c>
      <c r="D31" s="252"/>
      <c r="E31" s="252"/>
      <c r="F31" s="252"/>
      <c r="G31" s="252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134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7" t="s">
        <v>419</v>
      </c>
      <c r="D32" s="163"/>
      <c r="E32" s="164">
        <v>4224.9799999999996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136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8</v>
      </c>
      <c r="B33" s="175" t="s">
        <v>173</v>
      </c>
      <c r="C33" s="186" t="s">
        <v>174</v>
      </c>
      <c r="D33" s="176" t="s">
        <v>142</v>
      </c>
      <c r="E33" s="177">
        <v>136.28958</v>
      </c>
      <c r="F33" s="193"/>
      <c r="G33" s="178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128</v>
      </c>
      <c r="T33" s="158" t="s">
        <v>129</v>
      </c>
      <c r="U33" s="158">
        <v>0</v>
      </c>
      <c r="V33" s="158">
        <f>ROUND(E33*U33,2)</f>
        <v>0</v>
      </c>
      <c r="W33" s="158"/>
      <c r="X33" s="158" t="s">
        <v>130</v>
      </c>
      <c r="Y33" s="158" t="s">
        <v>131</v>
      </c>
      <c r="Z33" s="148"/>
      <c r="AA33" s="148"/>
      <c r="AB33" s="148"/>
      <c r="AC33" s="148"/>
      <c r="AD33" s="148"/>
      <c r="AE33" s="148"/>
      <c r="AF33" s="148"/>
      <c r="AG33" s="148" t="s">
        <v>143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51" t="s">
        <v>175</v>
      </c>
      <c r="D34" s="252"/>
      <c r="E34" s="252"/>
      <c r="F34" s="252"/>
      <c r="G34" s="252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134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7" t="s">
        <v>420</v>
      </c>
      <c r="D35" s="163"/>
      <c r="E35" s="164">
        <v>136.29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136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9</v>
      </c>
      <c r="B36" s="175" t="s">
        <v>177</v>
      </c>
      <c r="C36" s="186" t="s">
        <v>178</v>
      </c>
      <c r="D36" s="176" t="s">
        <v>127</v>
      </c>
      <c r="E36" s="177">
        <v>329.298</v>
      </c>
      <c r="F36" s="193"/>
      <c r="G36" s="178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128</v>
      </c>
      <c r="T36" s="158" t="s">
        <v>129</v>
      </c>
      <c r="U36" s="158">
        <v>5.0000000000000001E-3</v>
      </c>
      <c r="V36" s="158">
        <f>ROUND(E36*U36,2)</f>
        <v>1.65</v>
      </c>
      <c r="W36" s="158"/>
      <c r="X36" s="158" t="s">
        <v>130</v>
      </c>
      <c r="Y36" s="158" t="s">
        <v>131</v>
      </c>
      <c r="Z36" s="148"/>
      <c r="AA36" s="148"/>
      <c r="AB36" s="148"/>
      <c r="AC36" s="148"/>
      <c r="AD36" s="148"/>
      <c r="AE36" s="148"/>
      <c r="AF36" s="148"/>
      <c r="AG36" s="148" t="s">
        <v>132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51" t="s">
        <v>179</v>
      </c>
      <c r="D37" s="252"/>
      <c r="E37" s="252"/>
      <c r="F37" s="252"/>
      <c r="G37" s="252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134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7" t="s">
        <v>421</v>
      </c>
      <c r="D38" s="163"/>
      <c r="E38" s="164">
        <v>329.3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136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10</v>
      </c>
      <c r="B39" s="175" t="s">
        <v>180</v>
      </c>
      <c r="C39" s="186" t="s">
        <v>181</v>
      </c>
      <c r="D39" s="176" t="s">
        <v>142</v>
      </c>
      <c r="E39" s="177">
        <v>136.28958</v>
      </c>
      <c r="F39" s="193"/>
      <c r="G39" s="178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128</v>
      </c>
      <c r="T39" s="158" t="s">
        <v>129</v>
      </c>
      <c r="U39" s="158">
        <v>0</v>
      </c>
      <c r="V39" s="158">
        <f>ROUND(E39*U39,2)</f>
        <v>0</v>
      </c>
      <c r="W39" s="158"/>
      <c r="X39" s="158" t="s">
        <v>130</v>
      </c>
      <c r="Y39" s="158" t="s">
        <v>131</v>
      </c>
      <c r="Z39" s="148"/>
      <c r="AA39" s="148"/>
      <c r="AB39" s="148"/>
      <c r="AC39" s="148"/>
      <c r="AD39" s="148"/>
      <c r="AE39" s="148"/>
      <c r="AF39" s="148"/>
      <c r="AG39" s="148" t="s">
        <v>132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51" t="s">
        <v>422</v>
      </c>
      <c r="D40" s="252"/>
      <c r="E40" s="252"/>
      <c r="F40" s="252"/>
      <c r="G40" s="252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134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7" t="s">
        <v>420</v>
      </c>
      <c r="D41" s="163"/>
      <c r="E41" s="164">
        <v>136.29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136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7" t="s">
        <v>123</v>
      </c>
      <c r="B42" s="168" t="s">
        <v>65</v>
      </c>
      <c r="C42" s="185" t="s">
        <v>66</v>
      </c>
      <c r="D42" s="169"/>
      <c r="E42" s="170"/>
      <c r="F42" s="171"/>
      <c r="G42" s="172">
        <f>SUMIF(AG43:AG57,"&lt;&gt;NOR",G43:G57)</f>
        <v>0</v>
      </c>
      <c r="H42" s="166"/>
      <c r="I42" s="166">
        <f>SUM(I43:I57)</f>
        <v>0</v>
      </c>
      <c r="J42" s="166"/>
      <c r="K42" s="166">
        <f>SUM(K43:K57)</f>
        <v>0</v>
      </c>
      <c r="L42" s="166"/>
      <c r="M42" s="166">
        <f>SUM(M43:M57)</f>
        <v>0</v>
      </c>
      <c r="N42" s="165"/>
      <c r="O42" s="165">
        <f>SUM(O43:O57)</f>
        <v>0</v>
      </c>
      <c r="P42" s="165"/>
      <c r="Q42" s="165">
        <f>SUM(Q43:Q57)</f>
        <v>0</v>
      </c>
      <c r="R42" s="166"/>
      <c r="S42" s="166"/>
      <c r="T42" s="166"/>
      <c r="U42" s="166"/>
      <c r="V42" s="166">
        <f>SUM(V43:V57)</f>
        <v>17.45</v>
      </c>
      <c r="W42" s="166"/>
      <c r="X42" s="166"/>
      <c r="Y42" s="166"/>
      <c r="AG42" t="s">
        <v>124</v>
      </c>
    </row>
    <row r="43" spans="1:60" outlineLevel="1" x14ac:dyDescent="0.2">
      <c r="A43" s="174">
        <v>11</v>
      </c>
      <c r="B43" s="175" t="s">
        <v>184</v>
      </c>
      <c r="C43" s="186" t="s">
        <v>185</v>
      </c>
      <c r="D43" s="176" t="s">
        <v>142</v>
      </c>
      <c r="E43" s="177">
        <v>11.327999999999999</v>
      </c>
      <c r="F43" s="193"/>
      <c r="G43" s="178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128</v>
      </c>
      <c r="T43" s="158" t="s">
        <v>129</v>
      </c>
      <c r="U43" s="158">
        <v>0.11</v>
      </c>
      <c r="V43" s="158">
        <f>ROUND(E43*U43,2)</f>
        <v>1.25</v>
      </c>
      <c r="W43" s="158"/>
      <c r="X43" s="158" t="s">
        <v>130</v>
      </c>
      <c r="Y43" s="158" t="s">
        <v>131</v>
      </c>
      <c r="Z43" s="148"/>
      <c r="AA43" s="148"/>
      <c r="AB43" s="148"/>
      <c r="AC43" s="148"/>
      <c r="AD43" s="148"/>
      <c r="AE43" s="148"/>
      <c r="AF43" s="148"/>
      <c r="AG43" s="148" t="s">
        <v>132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51" t="s">
        <v>186</v>
      </c>
      <c r="D44" s="252"/>
      <c r="E44" s="252"/>
      <c r="F44" s="252"/>
      <c r="G44" s="252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134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7" t="s">
        <v>423</v>
      </c>
      <c r="D45" s="163"/>
      <c r="E45" s="164">
        <v>11.33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136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4">
        <v>12</v>
      </c>
      <c r="B46" s="175" t="s">
        <v>188</v>
      </c>
      <c r="C46" s="186" t="s">
        <v>189</v>
      </c>
      <c r="D46" s="176" t="s">
        <v>127</v>
      </c>
      <c r="E46" s="177">
        <v>37.76</v>
      </c>
      <c r="F46" s="193"/>
      <c r="G46" s="178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128</v>
      </c>
      <c r="T46" s="158" t="s">
        <v>129</v>
      </c>
      <c r="U46" s="158">
        <v>9.7000000000000003E-2</v>
      </c>
      <c r="V46" s="158">
        <f>ROUND(E46*U46,2)</f>
        <v>3.66</v>
      </c>
      <c r="W46" s="158"/>
      <c r="X46" s="158" t="s">
        <v>130</v>
      </c>
      <c r="Y46" s="158" t="s">
        <v>131</v>
      </c>
      <c r="Z46" s="148"/>
      <c r="AA46" s="148"/>
      <c r="AB46" s="148"/>
      <c r="AC46" s="148"/>
      <c r="AD46" s="148"/>
      <c r="AE46" s="148"/>
      <c r="AF46" s="148"/>
      <c r="AG46" s="148" t="s">
        <v>132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251" t="s">
        <v>190</v>
      </c>
      <c r="D47" s="252"/>
      <c r="E47" s="252"/>
      <c r="F47" s="252"/>
      <c r="G47" s="252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134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7" t="s">
        <v>424</v>
      </c>
      <c r="D48" s="163"/>
      <c r="E48" s="164">
        <v>37.76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136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4">
        <v>13</v>
      </c>
      <c r="B49" s="175" t="s">
        <v>193</v>
      </c>
      <c r="C49" s="186" t="s">
        <v>194</v>
      </c>
      <c r="D49" s="176" t="s">
        <v>127</v>
      </c>
      <c r="E49" s="177">
        <v>37.76</v>
      </c>
      <c r="F49" s="193"/>
      <c r="G49" s="178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128</v>
      </c>
      <c r="T49" s="158" t="s">
        <v>129</v>
      </c>
      <c r="U49" s="158">
        <v>0.33200000000000002</v>
      </c>
      <c r="V49" s="158">
        <f>ROUND(E49*U49,2)</f>
        <v>12.54</v>
      </c>
      <c r="W49" s="158"/>
      <c r="X49" s="158" t="s">
        <v>130</v>
      </c>
      <c r="Y49" s="158" t="s">
        <v>131</v>
      </c>
      <c r="Z49" s="148"/>
      <c r="AA49" s="148"/>
      <c r="AB49" s="148"/>
      <c r="AC49" s="148"/>
      <c r="AD49" s="148"/>
      <c r="AE49" s="148"/>
      <c r="AF49" s="148"/>
      <c r="AG49" s="148" t="s">
        <v>132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51" t="s">
        <v>195</v>
      </c>
      <c r="D50" s="252"/>
      <c r="E50" s="252"/>
      <c r="F50" s="252"/>
      <c r="G50" s="252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134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7" t="s">
        <v>425</v>
      </c>
      <c r="D51" s="163"/>
      <c r="E51" s="164">
        <v>37.76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136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4">
        <v>14</v>
      </c>
      <c r="B52" s="175" t="s">
        <v>197</v>
      </c>
      <c r="C52" s="186" t="s">
        <v>198</v>
      </c>
      <c r="D52" s="176" t="s">
        <v>142</v>
      </c>
      <c r="E52" s="177">
        <v>11.327999999999999</v>
      </c>
      <c r="F52" s="193"/>
      <c r="G52" s="178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128</v>
      </c>
      <c r="T52" s="158" t="s">
        <v>129</v>
      </c>
      <c r="U52" s="158">
        <v>0</v>
      </c>
      <c r="V52" s="158">
        <f>ROUND(E52*U52,2)</f>
        <v>0</v>
      </c>
      <c r="W52" s="158"/>
      <c r="X52" s="158" t="s">
        <v>199</v>
      </c>
      <c r="Y52" s="158" t="s">
        <v>131</v>
      </c>
      <c r="Z52" s="148"/>
      <c r="AA52" s="148"/>
      <c r="AB52" s="148"/>
      <c r="AC52" s="148"/>
      <c r="AD52" s="148"/>
      <c r="AE52" s="148"/>
      <c r="AF52" s="148"/>
      <c r="AG52" s="148" t="s">
        <v>200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51" t="s">
        <v>201</v>
      </c>
      <c r="D53" s="252"/>
      <c r="E53" s="252"/>
      <c r="F53" s="252"/>
      <c r="G53" s="252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134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7" t="s">
        <v>426</v>
      </c>
      <c r="D54" s="163"/>
      <c r="E54" s="164">
        <v>11.33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136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4">
        <v>15</v>
      </c>
      <c r="B55" s="175" t="s">
        <v>203</v>
      </c>
      <c r="C55" s="186" t="s">
        <v>204</v>
      </c>
      <c r="D55" s="176" t="s">
        <v>205</v>
      </c>
      <c r="E55" s="177">
        <v>1.3216000000000001</v>
      </c>
      <c r="F55" s="193"/>
      <c r="G55" s="178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1E-3</v>
      </c>
      <c r="O55" s="157">
        <f>ROUND(E55*N55,2)</f>
        <v>0</v>
      </c>
      <c r="P55" s="157">
        <v>0</v>
      </c>
      <c r="Q55" s="157">
        <f>ROUND(E55*P55,2)</f>
        <v>0</v>
      </c>
      <c r="R55" s="158"/>
      <c r="S55" s="158" t="s">
        <v>128</v>
      </c>
      <c r="T55" s="158" t="s">
        <v>129</v>
      </c>
      <c r="U55" s="158">
        <v>0</v>
      </c>
      <c r="V55" s="158">
        <f>ROUND(E55*U55,2)</f>
        <v>0</v>
      </c>
      <c r="W55" s="158"/>
      <c r="X55" s="158" t="s">
        <v>206</v>
      </c>
      <c r="Y55" s="158" t="s">
        <v>131</v>
      </c>
      <c r="Z55" s="148"/>
      <c r="AA55" s="148"/>
      <c r="AB55" s="148"/>
      <c r="AC55" s="148"/>
      <c r="AD55" s="148"/>
      <c r="AE55" s="148"/>
      <c r="AF55" s="148"/>
      <c r="AG55" s="148" t="s">
        <v>207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51" t="s">
        <v>208</v>
      </c>
      <c r="D56" s="252"/>
      <c r="E56" s="252"/>
      <c r="F56" s="252"/>
      <c r="G56" s="252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134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7" t="s">
        <v>427</v>
      </c>
      <c r="D57" s="163"/>
      <c r="E57" s="164">
        <v>1.32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7" t="s">
        <v>123</v>
      </c>
      <c r="B58" s="168" t="s">
        <v>67</v>
      </c>
      <c r="C58" s="185" t="s">
        <v>68</v>
      </c>
      <c r="D58" s="169"/>
      <c r="E58" s="170"/>
      <c r="F58" s="171"/>
      <c r="G58" s="172">
        <f>SUMIF(AG59:AG64,"&lt;&gt;NOR",G59:G64)</f>
        <v>0</v>
      </c>
      <c r="H58" s="166"/>
      <c r="I58" s="166">
        <f>SUM(I59:I64)</f>
        <v>0</v>
      </c>
      <c r="J58" s="166"/>
      <c r="K58" s="166">
        <f>SUM(K59:K64)</f>
        <v>0</v>
      </c>
      <c r="L58" s="166"/>
      <c r="M58" s="166">
        <f>SUM(M59:M64)</f>
        <v>0</v>
      </c>
      <c r="N58" s="165"/>
      <c r="O58" s="165">
        <f>SUM(O59:O64)</f>
        <v>1.1500000000000001</v>
      </c>
      <c r="P58" s="165"/>
      <c r="Q58" s="165">
        <f>SUM(Q59:Q64)</f>
        <v>0</v>
      </c>
      <c r="R58" s="166"/>
      <c r="S58" s="166"/>
      <c r="T58" s="166"/>
      <c r="U58" s="166"/>
      <c r="V58" s="166">
        <f>SUM(V59:V64)</f>
        <v>1.69</v>
      </c>
      <c r="W58" s="166"/>
      <c r="X58" s="166"/>
      <c r="Y58" s="166"/>
      <c r="AG58" t="s">
        <v>124</v>
      </c>
    </row>
    <row r="59" spans="1:60" outlineLevel="1" x14ac:dyDescent="0.2">
      <c r="A59" s="174">
        <v>16</v>
      </c>
      <c r="B59" s="175" t="s">
        <v>210</v>
      </c>
      <c r="C59" s="186" t="s">
        <v>211</v>
      </c>
      <c r="D59" s="176" t="s">
        <v>142</v>
      </c>
      <c r="E59" s="177">
        <v>0.45216000000000001</v>
      </c>
      <c r="F59" s="193"/>
      <c r="G59" s="178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2.4750000000000001</v>
      </c>
      <c r="O59" s="157">
        <f>ROUND(E59*N59,2)</f>
        <v>1.1200000000000001</v>
      </c>
      <c r="P59" s="157">
        <v>0</v>
      </c>
      <c r="Q59" s="157">
        <f>ROUND(E59*P59,2)</f>
        <v>0</v>
      </c>
      <c r="R59" s="158"/>
      <c r="S59" s="158" t="s">
        <v>128</v>
      </c>
      <c r="T59" s="158" t="s">
        <v>129</v>
      </c>
      <c r="U59" s="158">
        <v>0.52900000000000003</v>
      </c>
      <c r="V59" s="158">
        <f>ROUND(E59*U59,2)</f>
        <v>0.24</v>
      </c>
      <c r="W59" s="158"/>
      <c r="X59" s="158" t="s">
        <v>130</v>
      </c>
      <c r="Y59" s="158" t="s">
        <v>131</v>
      </c>
      <c r="Z59" s="148"/>
      <c r="AA59" s="148"/>
      <c r="AB59" s="148"/>
      <c r="AC59" s="148"/>
      <c r="AD59" s="148"/>
      <c r="AE59" s="148"/>
      <c r="AF59" s="148"/>
      <c r="AG59" s="148" t="s">
        <v>132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51" t="s">
        <v>428</v>
      </c>
      <c r="D60" s="252"/>
      <c r="E60" s="252"/>
      <c r="F60" s="252"/>
      <c r="G60" s="252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134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2" x14ac:dyDescent="0.2">
      <c r="A61" s="155"/>
      <c r="B61" s="156"/>
      <c r="C61" s="187" t="s">
        <v>213</v>
      </c>
      <c r="D61" s="163"/>
      <c r="E61" s="164">
        <v>0.45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136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4">
        <v>17</v>
      </c>
      <c r="B62" s="175" t="s">
        <v>214</v>
      </c>
      <c r="C62" s="186" t="s">
        <v>215</v>
      </c>
      <c r="D62" s="176" t="s">
        <v>127</v>
      </c>
      <c r="E62" s="177">
        <v>2.51328</v>
      </c>
      <c r="F62" s="193"/>
      <c r="G62" s="178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1.106E-2</v>
      </c>
      <c r="O62" s="157">
        <f>ROUND(E62*N62,2)</f>
        <v>0.03</v>
      </c>
      <c r="P62" s="157">
        <v>0</v>
      </c>
      <c r="Q62" s="157">
        <f>ROUND(E62*P62,2)</f>
        <v>0</v>
      </c>
      <c r="R62" s="158"/>
      <c r="S62" s="158" t="s">
        <v>128</v>
      </c>
      <c r="T62" s="158" t="s">
        <v>129</v>
      </c>
      <c r="U62" s="158">
        <v>0.57499999999999996</v>
      </c>
      <c r="V62" s="158">
        <f>ROUND(E62*U62,2)</f>
        <v>1.45</v>
      </c>
      <c r="W62" s="158"/>
      <c r="X62" s="158" t="s">
        <v>130</v>
      </c>
      <c r="Y62" s="158" t="s">
        <v>131</v>
      </c>
      <c r="Z62" s="148"/>
      <c r="AA62" s="148"/>
      <c r="AB62" s="148"/>
      <c r="AC62" s="148"/>
      <c r="AD62" s="148"/>
      <c r="AE62" s="148"/>
      <c r="AF62" s="148"/>
      <c r="AG62" s="148" t="s">
        <v>132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51" t="s">
        <v>216</v>
      </c>
      <c r="D63" s="252"/>
      <c r="E63" s="252"/>
      <c r="F63" s="252"/>
      <c r="G63" s="252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134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2" x14ac:dyDescent="0.2">
      <c r="A64" s="155"/>
      <c r="B64" s="156"/>
      <c r="C64" s="187" t="s">
        <v>217</v>
      </c>
      <c r="D64" s="163"/>
      <c r="E64" s="164">
        <v>2.5099999999999998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136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7" t="s">
        <v>123</v>
      </c>
      <c r="B65" s="168" t="s">
        <v>71</v>
      </c>
      <c r="C65" s="185" t="s">
        <v>72</v>
      </c>
      <c r="D65" s="169"/>
      <c r="E65" s="170"/>
      <c r="F65" s="171"/>
      <c r="G65" s="172">
        <f>SUMIF(AG66:AG83,"&lt;&gt;NOR",G66:G83)</f>
        <v>0</v>
      </c>
      <c r="H65" s="166"/>
      <c r="I65" s="166">
        <f>SUM(I66:I83)</f>
        <v>0</v>
      </c>
      <c r="J65" s="166"/>
      <c r="K65" s="166">
        <f>SUM(K66:K83)</f>
        <v>0</v>
      </c>
      <c r="L65" s="166"/>
      <c r="M65" s="166">
        <f>SUM(M66:M83)</f>
        <v>0</v>
      </c>
      <c r="N65" s="165"/>
      <c r="O65" s="165">
        <f>SUM(O66:O83)</f>
        <v>342.31999999999994</v>
      </c>
      <c r="P65" s="165"/>
      <c r="Q65" s="165">
        <f>SUM(Q66:Q83)</f>
        <v>0</v>
      </c>
      <c r="R65" s="166"/>
      <c r="S65" s="166"/>
      <c r="T65" s="166"/>
      <c r="U65" s="166"/>
      <c r="V65" s="166">
        <f>SUM(V66:V83)</f>
        <v>29.92</v>
      </c>
      <c r="W65" s="166"/>
      <c r="X65" s="166"/>
      <c r="Y65" s="166"/>
      <c r="AG65" t="s">
        <v>124</v>
      </c>
    </row>
    <row r="66" spans="1:60" ht="22.5" outlineLevel="1" x14ac:dyDescent="0.2">
      <c r="A66" s="174">
        <v>18</v>
      </c>
      <c r="B66" s="175" t="s">
        <v>429</v>
      </c>
      <c r="C66" s="186" t="s">
        <v>430</v>
      </c>
      <c r="D66" s="176" t="s">
        <v>127</v>
      </c>
      <c r="E66" s="177">
        <v>315</v>
      </c>
      <c r="F66" s="193"/>
      <c r="G66" s="178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7">
        <v>0.441</v>
      </c>
      <c r="O66" s="157">
        <f>ROUND(E66*N66,2)</f>
        <v>138.91999999999999</v>
      </c>
      <c r="P66" s="157">
        <v>0</v>
      </c>
      <c r="Q66" s="157">
        <f>ROUND(E66*P66,2)</f>
        <v>0</v>
      </c>
      <c r="R66" s="158"/>
      <c r="S66" s="158" t="s">
        <v>128</v>
      </c>
      <c r="T66" s="158" t="s">
        <v>129</v>
      </c>
      <c r="U66" s="158">
        <v>2.9000000000000001E-2</v>
      </c>
      <c r="V66" s="158">
        <f>ROUND(E66*U66,2)</f>
        <v>9.14</v>
      </c>
      <c r="W66" s="158"/>
      <c r="X66" s="158" t="s">
        <v>130</v>
      </c>
      <c r="Y66" s="158" t="s">
        <v>131</v>
      </c>
      <c r="Z66" s="148"/>
      <c r="AA66" s="148"/>
      <c r="AB66" s="148"/>
      <c r="AC66" s="148"/>
      <c r="AD66" s="148"/>
      <c r="AE66" s="148"/>
      <c r="AF66" s="148"/>
      <c r="AG66" s="148" t="s">
        <v>143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51" t="s">
        <v>431</v>
      </c>
      <c r="D67" s="252"/>
      <c r="E67" s="252"/>
      <c r="F67" s="252"/>
      <c r="G67" s="252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134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7" t="s">
        <v>432</v>
      </c>
      <c r="D68" s="163"/>
      <c r="E68" s="164">
        <v>315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136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4">
        <v>19</v>
      </c>
      <c r="B69" s="175" t="s">
        <v>433</v>
      </c>
      <c r="C69" s="186" t="s">
        <v>434</v>
      </c>
      <c r="D69" s="176" t="s">
        <v>127</v>
      </c>
      <c r="E69" s="177">
        <v>315</v>
      </c>
      <c r="F69" s="193"/>
      <c r="G69" s="178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7">
        <v>0.18462999999999999</v>
      </c>
      <c r="O69" s="157">
        <f>ROUND(E69*N69,2)</f>
        <v>58.16</v>
      </c>
      <c r="P69" s="157">
        <v>0</v>
      </c>
      <c r="Q69" s="157">
        <f>ROUND(E69*P69,2)</f>
        <v>0</v>
      </c>
      <c r="R69" s="158"/>
      <c r="S69" s="158" t="s">
        <v>128</v>
      </c>
      <c r="T69" s="158" t="s">
        <v>129</v>
      </c>
      <c r="U69" s="158">
        <v>2.9000000000000001E-2</v>
      </c>
      <c r="V69" s="158">
        <f>ROUND(E69*U69,2)</f>
        <v>9.14</v>
      </c>
      <c r="W69" s="158"/>
      <c r="X69" s="158" t="s">
        <v>130</v>
      </c>
      <c r="Y69" s="158" t="s">
        <v>131</v>
      </c>
      <c r="Z69" s="148"/>
      <c r="AA69" s="148"/>
      <c r="AB69" s="148"/>
      <c r="AC69" s="148"/>
      <c r="AD69" s="148"/>
      <c r="AE69" s="148"/>
      <c r="AF69" s="148"/>
      <c r="AG69" s="148" t="s">
        <v>143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51" t="s">
        <v>435</v>
      </c>
      <c r="D70" s="252"/>
      <c r="E70" s="252"/>
      <c r="F70" s="252"/>
      <c r="G70" s="252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134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7" t="s">
        <v>432</v>
      </c>
      <c r="D71" s="163"/>
      <c r="E71" s="164">
        <v>315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136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4">
        <v>20</v>
      </c>
      <c r="B72" s="175" t="s">
        <v>436</v>
      </c>
      <c r="C72" s="186" t="s">
        <v>437</v>
      </c>
      <c r="D72" s="176" t="s">
        <v>127</v>
      </c>
      <c r="E72" s="177">
        <v>630</v>
      </c>
      <c r="F72" s="193"/>
      <c r="G72" s="178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6.0999999999999997E-4</v>
      </c>
      <c r="O72" s="157">
        <f>ROUND(E72*N72,2)</f>
        <v>0.38</v>
      </c>
      <c r="P72" s="157">
        <v>0</v>
      </c>
      <c r="Q72" s="157">
        <f>ROUND(E72*P72,2)</f>
        <v>0</v>
      </c>
      <c r="R72" s="158"/>
      <c r="S72" s="158" t="s">
        <v>128</v>
      </c>
      <c r="T72" s="158" t="s">
        <v>129</v>
      </c>
      <c r="U72" s="158">
        <v>2E-3</v>
      </c>
      <c r="V72" s="158">
        <f>ROUND(E72*U72,2)</f>
        <v>1.26</v>
      </c>
      <c r="W72" s="158"/>
      <c r="X72" s="158" t="s">
        <v>130</v>
      </c>
      <c r="Y72" s="158" t="s">
        <v>131</v>
      </c>
      <c r="Z72" s="148"/>
      <c r="AA72" s="148"/>
      <c r="AB72" s="148"/>
      <c r="AC72" s="148"/>
      <c r="AD72" s="148"/>
      <c r="AE72" s="148"/>
      <c r="AF72" s="148"/>
      <c r="AG72" s="148" t="s">
        <v>143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51" t="s">
        <v>438</v>
      </c>
      <c r="D73" s="252"/>
      <c r="E73" s="252"/>
      <c r="F73" s="252"/>
      <c r="G73" s="252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134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7" t="s">
        <v>439</v>
      </c>
      <c r="D74" s="163"/>
      <c r="E74" s="164">
        <v>630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136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4">
        <v>21</v>
      </c>
      <c r="B75" s="175" t="s">
        <v>440</v>
      </c>
      <c r="C75" s="186" t="s">
        <v>441</v>
      </c>
      <c r="D75" s="176" t="s">
        <v>442</v>
      </c>
      <c r="E75" s="177">
        <v>11.35575</v>
      </c>
      <c r="F75" s="193"/>
      <c r="G75" s="178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0.12966</v>
      </c>
      <c r="O75" s="157">
        <f>ROUND(E75*N75,2)</f>
        <v>1.47</v>
      </c>
      <c r="P75" s="157">
        <v>0</v>
      </c>
      <c r="Q75" s="157">
        <f>ROUND(E75*P75,2)</f>
        <v>0</v>
      </c>
      <c r="R75" s="158"/>
      <c r="S75" s="158" t="s">
        <v>128</v>
      </c>
      <c r="T75" s="158" t="s">
        <v>129</v>
      </c>
      <c r="U75" s="158">
        <v>0.02</v>
      </c>
      <c r="V75" s="158">
        <f>ROUND(E75*U75,2)</f>
        <v>0.23</v>
      </c>
      <c r="W75" s="158"/>
      <c r="X75" s="158" t="s">
        <v>130</v>
      </c>
      <c r="Y75" s="158" t="s">
        <v>131</v>
      </c>
      <c r="Z75" s="148"/>
      <c r="AA75" s="148"/>
      <c r="AB75" s="148"/>
      <c r="AC75" s="148"/>
      <c r="AD75" s="148"/>
      <c r="AE75" s="148"/>
      <c r="AF75" s="148"/>
      <c r="AG75" s="148" t="s">
        <v>143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51" t="s">
        <v>443</v>
      </c>
      <c r="D76" s="252"/>
      <c r="E76" s="252"/>
      <c r="F76" s="252"/>
      <c r="G76" s="252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134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7" t="s">
        <v>444</v>
      </c>
      <c r="D77" s="163"/>
      <c r="E77" s="164">
        <v>11.36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136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4">
        <v>22</v>
      </c>
      <c r="B78" s="175" t="s">
        <v>445</v>
      </c>
      <c r="C78" s="186" t="s">
        <v>446</v>
      </c>
      <c r="D78" s="176" t="s">
        <v>220</v>
      </c>
      <c r="E78" s="177">
        <v>145</v>
      </c>
      <c r="F78" s="193"/>
      <c r="G78" s="178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2.0000000000000002E-5</v>
      </c>
      <c r="O78" s="157">
        <f>ROUND(E78*N78,2)</f>
        <v>0</v>
      </c>
      <c r="P78" s="157">
        <v>0</v>
      </c>
      <c r="Q78" s="157">
        <f>ROUND(E78*P78,2)</f>
        <v>0</v>
      </c>
      <c r="R78" s="158"/>
      <c r="S78" s="158" t="s">
        <v>128</v>
      </c>
      <c r="T78" s="158" t="s">
        <v>129</v>
      </c>
      <c r="U78" s="158">
        <v>7.0000000000000007E-2</v>
      </c>
      <c r="V78" s="158">
        <f>ROUND(E78*U78,2)</f>
        <v>10.15</v>
      </c>
      <c r="W78" s="158"/>
      <c r="X78" s="158" t="s">
        <v>130</v>
      </c>
      <c r="Y78" s="158" t="s">
        <v>131</v>
      </c>
      <c r="Z78" s="148"/>
      <c r="AA78" s="148"/>
      <c r="AB78" s="148"/>
      <c r="AC78" s="148"/>
      <c r="AD78" s="148"/>
      <c r="AE78" s="148"/>
      <c r="AF78" s="148"/>
      <c r="AG78" s="148" t="s">
        <v>143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251" t="s">
        <v>447</v>
      </c>
      <c r="D79" s="252"/>
      <c r="E79" s="252"/>
      <c r="F79" s="252"/>
      <c r="G79" s="252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134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7" t="s">
        <v>448</v>
      </c>
      <c r="D80" s="163"/>
      <c r="E80" s="164">
        <v>145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136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74">
        <v>23</v>
      </c>
      <c r="B81" s="175" t="s">
        <v>449</v>
      </c>
      <c r="C81" s="186" t="s">
        <v>450</v>
      </c>
      <c r="D81" s="176" t="s">
        <v>142</v>
      </c>
      <c r="E81" s="177">
        <v>56.7</v>
      </c>
      <c r="F81" s="193"/>
      <c r="G81" s="178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2.5289999999999999</v>
      </c>
      <c r="O81" s="157">
        <f>ROUND(E81*N81,2)</f>
        <v>143.38999999999999</v>
      </c>
      <c r="P81" s="157">
        <v>0</v>
      </c>
      <c r="Q81" s="157">
        <f>ROUND(E81*P81,2)</f>
        <v>0</v>
      </c>
      <c r="R81" s="158"/>
      <c r="S81" s="158" t="s">
        <v>128</v>
      </c>
      <c r="T81" s="158" t="s">
        <v>129</v>
      </c>
      <c r="U81" s="158">
        <v>0</v>
      </c>
      <c r="V81" s="158">
        <f>ROUND(E81*U81,2)</f>
        <v>0</v>
      </c>
      <c r="W81" s="158"/>
      <c r="X81" s="158" t="s">
        <v>206</v>
      </c>
      <c r="Y81" s="158" t="s">
        <v>131</v>
      </c>
      <c r="Z81" s="148"/>
      <c r="AA81" s="148"/>
      <c r="AB81" s="148"/>
      <c r="AC81" s="148"/>
      <c r="AD81" s="148"/>
      <c r="AE81" s="148"/>
      <c r="AF81" s="148"/>
      <c r="AG81" s="148" t="s">
        <v>384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51" t="s">
        <v>451</v>
      </c>
      <c r="D82" s="252"/>
      <c r="E82" s="252"/>
      <c r="F82" s="252"/>
      <c r="G82" s="252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134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7" t="s">
        <v>452</v>
      </c>
      <c r="D83" s="163"/>
      <c r="E83" s="164">
        <v>56.7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136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167" t="s">
        <v>123</v>
      </c>
      <c r="B84" s="168" t="s">
        <v>75</v>
      </c>
      <c r="C84" s="185" t="s">
        <v>76</v>
      </c>
      <c r="D84" s="169"/>
      <c r="E84" s="170"/>
      <c r="F84" s="171"/>
      <c r="G84" s="172">
        <f>SUMIF(AG85:AG87,"&lt;&gt;NOR",G85:G87)</f>
        <v>0</v>
      </c>
      <c r="H84" s="166"/>
      <c r="I84" s="166">
        <f>SUM(I85:I87)</f>
        <v>0</v>
      </c>
      <c r="J84" s="166"/>
      <c r="K84" s="166">
        <f>SUM(K85:K87)</f>
        <v>0</v>
      </c>
      <c r="L84" s="166"/>
      <c r="M84" s="166">
        <f>SUM(M85:M87)</f>
        <v>0</v>
      </c>
      <c r="N84" s="165"/>
      <c r="O84" s="165">
        <f>SUM(O85:O87)</f>
        <v>5.13</v>
      </c>
      <c r="P84" s="165"/>
      <c r="Q84" s="165">
        <f>SUM(Q85:Q87)</f>
        <v>0</v>
      </c>
      <c r="R84" s="166"/>
      <c r="S84" s="166"/>
      <c r="T84" s="166"/>
      <c r="U84" s="166"/>
      <c r="V84" s="166">
        <f>SUM(V85:V87)</f>
        <v>9.08</v>
      </c>
      <c r="W84" s="166"/>
      <c r="X84" s="166"/>
      <c r="Y84" s="166"/>
      <c r="AG84" t="s">
        <v>124</v>
      </c>
    </row>
    <row r="85" spans="1:60" ht="33.75" outlineLevel="1" x14ac:dyDescent="0.2">
      <c r="A85" s="174">
        <v>24</v>
      </c>
      <c r="B85" s="175" t="s">
        <v>265</v>
      </c>
      <c r="C85" s="186" t="s">
        <v>266</v>
      </c>
      <c r="D85" s="176" t="s">
        <v>127</v>
      </c>
      <c r="E85" s="177">
        <v>7.665</v>
      </c>
      <c r="F85" s="193"/>
      <c r="G85" s="178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0.66954999999999998</v>
      </c>
      <c r="O85" s="157">
        <f>ROUND(E85*N85,2)</f>
        <v>5.13</v>
      </c>
      <c r="P85" s="157">
        <v>0</v>
      </c>
      <c r="Q85" s="157">
        <f>ROUND(E85*P85,2)</f>
        <v>0</v>
      </c>
      <c r="R85" s="158"/>
      <c r="S85" s="158" t="s">
        <v>128</v>
      </c>
      <c r="T85" s="158" t="s">
        <v>129</v>
      </c>
      <c r="U85" s="158">
        <v>1.18485</v>
      </c>
      <c r="V85" s="158">
        <f>ROUND(E85*U85,2)</f>
        <v>9.08</v>
      </c>
      <c r="W85" s="158"/>
      <c r="X85" s="158" t="s">
        <v>267</v>
      </c>
      <c r="Y85" s="158" t="s">
        <v>131</v>
      </c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2" x14ac:dyDescent="0.2">
      <c r="A86" s="155"/>
      <c r="B86" s="156"/>
      <c r="C86" s="251" t="s">
        <v>453</v>
      </c>
      <c r="D86" s="252"/>
      <c r="E86" s="252"/>
      <c r="F86" s="252"/>
      <c r="G86" s="252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134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79" t="str">
        <f>C86</f>
        <v>/kompletní cena za realizaci přídlažby ze zámkové dlažby - podklad ze štěrkodrti, dodávka a položení zámkové dlažby do lože, dodávka a osazení obrubníků do lože - včetně zemních prací/</v>
      </c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7" t="s">
        <v>454</v>
      </c>
      <c r="D87" s="163"/>
      <c r="E87" s="164">
        <v>7.67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136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7" t="s">
        <v>123</v>
      </c>
      <c r="B88" s="168" t="s">
        <v>77</v>
      </c>
      <c r="C88" s="185" t="s">
        <v>78</v>
      </c>
      <c r="D88" s="169"/>
      <c r="E88" s="170"/>
      <c r="F88" s="171"/>
      <c r="G88" s="172">
        <f>SUMIF(AG89:AG111,"&lt;&gt;NOR",G89:G111)</f>
        <v>0</v>
      </c>
      <c r="H88" s="166"/>
      <c r="I88" s="166">
        <f>SUM(I89:I111)</f>
        <v>0</v>
      </c>
      <c r="J88" s="166"/>
      <c r="K88" s="166">
        <f>SUM(K89:K111)</f>
        <v>0</v>
      </c>
      <c r="L88" s="166"/>
      <c r="M88" s="166">
        <f>SUM(M89:M111)</f>
        <v>0</v>
      </c>
      <c r="N88" s="165"/>
      <c r="O88" s="165">
        <f>SUM(O89:O111)</f>
        <v>3.64</v>
      </c>
      <c r="P88" s="165"/>
      <c r="Q88" s="165">
        <f>SUM(Q89:Q111)</f>
        <v>0</v>
      </c>
      <c r="R88" s="166"/>
      <c r="S88" s="166"/>
      <c r="T88" s="166"/>
      <c r="U88" s="166"/>
      <c r="V88" s="166">
        <f>SUM(V89:V111)</f>
        <v>31.939999999999998</v>
      </c>
      <c r="W88" s="166"/>
      <c r="X88" s="166"/>
      <c r="Y88" s="166"/>
      <c r="AG88" t="s">
        <v>124</v>
      </c>
    </row>
    <row r="89" spans="1:60" outlineLevel="1" x14ac:dyDescent="0.2">
      <c r="A89" s="174">
        <v>25</v>
      </c>
      <c r="B89" s="175" t="s">
        <v>272</v>
      </c>
      <c r="C89" s="186" t="s">
        <v>273</v>
      </c>
      <c r="D89" s="176" t="s">
        <v>142</v>
      </c>
      <c r="E89" s="177">
        <v>12.280799999999999</v>
      </c>
      <c r="F89" s="193"/>
      <c r="G89" s="178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8"/>
      <c r="S89" s="158" t="s">
        <v>128</v>
      </c>
      <c r="T89" s="158" t="s">
        <v>129</v>
      </c>
      <c r="U89" s="158">
        <v>1.587</v>
      </c>
      <c r="V89" s="158">
        <f>ROUND(E89*U89,2)</f>
        <v>19.489999999999998</v>
      </c>
      <c r="W89" s="158"/>
      <c r="X89" s="158" t="s">
        <v>130</v>
      </c>
      <c r="Y89" s="158" t="s">
        <v>131</v>
      </c>
      <c r="Z89" s="148"/>
      <c r="AA89" s="148"/>
      <c r="AB89" s="148"/>
      <c r="AC89" s="148"/>
      <c r="AD89" s="148"/>
      <c r="AE89" s="148"/>
      <c r="AF89" s="148"/>
      <c r="AG89" s="148" t="s">
        <v>132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51" t="s">
        <v>274</v>
      </c>
      <c r="D90" s="252"/>
      <c r="E90" s="252"/>
      <c r="F90" s="252"/>
      <c r="G90" s="252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134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7" t="s">
        <v>455</v>
      </c>
      <c r="D91" s="163"/>
      <c r="E91" s="164">
        <v>4.3600000000000003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136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187" t="s">
        <v>456</v>
      </c>
      <c r="D92" s="163"/>
      <c r="E92" s="164">
        <v>7.92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136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4">
        <v>26</v>
      </c>
      <c r="B93" s="175" t="s">
        <v>277</v>
      </c>
      <c r="C93" s="186" t="s">
        <v>278</v>
      </c>
      <c r="D93" s="176" t="s">
        <v>142</v>
      </c>
      <c r="E93" s="177">
        <v>3.0701999999999998</v>
      </c>
      <c r="F93" s="193"/>
      <c r="G93" s="178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7">
        <v>1.1322000000000001</v>
      </c>
      <c r="O93" s="157">
        <f>ROUND(E93*N93,2)</f>
        <v>3.48</v>
      </c>
      <c r="P93" s="157">
        <v>0</v>
      </c>
      <c r="Q93" s="157">
        <f>ROUND(E93*P93,2)</f>
        <v>0</v>
      </c>
      <c r="R93" s="158"/>
      <c r="S93" s="158" t="s">
        <v>128</v>
      </c>
      <c r="T93" s="158" t="s">
        <v>129</v>
      </c>
      <c r="U93" s="158">
        <v>1.6950000000000001</v>
      </c>
      <c r="V93" s="158">
        <f>ROUND(E93*U93,2)</f>
        <v>5.2</v>
      </c>
      <c r="W93" s="158"/>
      <c r="X93" s="158" t="s">
        <v>130</v>
      </c>
      <c r="Y93" s="158" t="s">
        <v>131</v>
      </c>
      <c r="Z93" s="148"/>
      <c r="AA93" s="148"/>
      <c r="AB93" s="148"/>
      <c r="AC93" s="148"/>
      <c r="AD93" s="148"/>
      <c r="AE93" s="148"/>
      <c r="AF93" s="148"/>
      <c r="AG93" s="148" t="s">
        <v>132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51" t="s">
        <v>279</v>
      </c>
      <c r="D94" s="252"/>
      <c r="E94" s="252"/>
      <c r="F94" s="252"/>
      <c r="G94" s="252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134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7" t="s">
        <v>457</v>
      </c>
      <c r="D95" s="163"/>
      <c r="E95" s="164">
        <v>1.0900000000000001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136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187" t="s">
        <v>458</v>
      </c>
      <c r="D96" s="163"/>
      <c r="E96" s="164">
        <v>1.98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136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4">
        <v>27</v>
      </c>
      <c r="B97" s="175" t="s">
        <v>282</v>
      </c>
      <c r="C97" s="186" t="s">
        <v>283</v>
      </c>
      <c r="D97" s="176" t="s">
        <v>220</v>
      </c>
      <c r="E97" s="177">
        <v>33</v>
      </c>
      <c r="F97" s="193"/>
      <c r="G97" s="178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7">
        <v>2.0000000000000002E-5</v>
      </c>
      <c r="O97" s="157">
        <f>ROUND(E97*N97,2)</f>
        <v>0</v>
      </c>
      <c r="P97" s="157">
        <v>0</v>
      </c>
      <c r="Q97" s="157">
        <f>ROUND(E97*P97,2)</f>
        <v>0</v>
      </c>
      <c r="R97" s="158"/>
      <c r="S97" s="158" t="s">
        <v>128</v>
      </c>
      <c r="T97" s="158" t="s">
        <v>129</v>
      </c>
      <c r="U97" s="158">
        <v>0.107</v>
      </c>
      <c r="V97" s="158">
        <f>ROUND(E97*U97,2)</f>
        <v>3.53</v>
      </c>
      <c r="W97" s="158"/>
      <c r="X97" s="158" t="s">
        <v>130</v>
      </c>
      <c r="Y97" s="158" t="s">
        <v>131</v>
      </c>
      <c r="Z97" s="148"/>
      <c r="AA97" s="148"/>
      <c r="AB97" s="148"/>
      <c r="AC97" s="148"/>
      <c r="AD97" s="148"/>
      <c r="AE97" s="148"/>
      <c r="AF97" s="148"/>
      <c r="AG97" s="148" t="s">
        <v>132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51" t="s">
        <v>284</v>
      </c>
      <c r="D98" s="252"/>
      <c r="E98" s="252"/>
      <c r="F98" s="252"/>
      <c r="G98" s="252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134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7" t="s">
        <v>459</v>
      </c>
      <c r="D99" s="163"/>
      <c r="E99" s="164">
        <v>33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136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4">
        <v>28</v>
      </c>
      <c r="B100" s="175" t="s">
        <v>286</v>
      </c>
      <c r="C100" s="186" t="s">
        <v>287</v>
      </c>
      <c r="D100" s="176" t="s">
        <v>220</v>
      </c>
      <c r="E100" s="177">
        <v>18.170000000000002</v>
      </c>
      <c r="F100" s="193"/>
      <c r="G100" s="178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7">
        <v>1.1E-4</v>
      </c>
      <c r="O100" s="157">
        <f>ROUND(E100*N100,2)</f>
        <v>0</v>
      </c>
      <c r="P100" s="157">
        <v>0</v>
      </c>
      <c r="Q100" s="157">
        <f>ROUND(E100*P100,2)</f>
        <v>0</v>
      </c>
      <c r="R100" s="158"/>
      <c r="S100" s="158" t="s">
        <v>128</v>
      </c>
      <c r="T100" s="158" t="s">
        <v>129</v>
      </c>
      <c r="U100" s="158">
        <v>0.13200000000000001</v>
      </c>
      <c r="V100" s="158">
        <f>ROUND(E100*U100,2)</f>
        <v>2.4</v>
      </c>
      <c r="W100" s="158"/>
      <c r="X100" s="158" t="s">
        <v>130</v>
      </c>
      <c r="Y100" s="158" t="s">
        <v>131</v>
      </c>
      <c r="Z100" s="148"/>
      <c r="AA100" s="148"/>
      <c r="AB100" s="148"/>
      <c r="AC100" s="148"/>
      <c r="AD100" s="148"/>
      <c r="AE100" s="148"/>
      <c r="AF100" s="148"/>
      <c r="AG100" s="148" t="s">
        <v>132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51" t="s">
        <v>284</v>
      </c>
      <c r="D101" s="252"/>
      <c r="E101" s="252"/>
      <c r="F101" s="252"/>
      <c r="G101" s="252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134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7" t="s">
        <v>416</v>
      </c>
      <c r="D102" s="163"/>
      <c r="E102" s="164">
        <v>18.170000000000002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136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4">
        <v>29</v>
      </c>
      <c r="B103" s="175" t="s">
        <v>289</v>
      </c>
      <c r="C103" s="186" t="s">
        <v>290</v>
      </c>
      <c r="D103" s="176" t="s">
        <v>291</v>
      </c>
      <c r="E103" s="177">
        <v>4</v>
      </c>
      <c r="F103" s="193"/>
      <c r="G103" s="178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7.2999999999999996E-4</v>
      </c>
      <c r="O103" s="157">
        <f>ROUND(E103*N103,2)</f>
        <v>0</v>
      </c>
      <c r="P103" s="157">
        <v>0</v>
      </c>
      <c r="Q103" s="157">
        <f>ROUND(E103*P103,2)</f>
        <v>0</v>
      </c>
      <c r="R103" s="158"/>
      <c r="S103" s="158" t="s">
        <v>128</v>
      </c>
      <c r="T103" s="158" t="s">
        <v>129</v>
      </c>
      <c r="U103" s="158">
        <v>0.33</v>
      </c>
      <c r="V103" s="158">
        <f>ROUND(E103*U103,2)</f>
        <v>1.32</v>
      </c>
      <c r="W103" s="158"/>
      <c r="X103" s="158" t="s">
        <v>130</v>
      </c>
      <c r="Y103" s="158" t="s">
        <v>131</v>
      </c>
      <c r="Z103" s="148"/>
      <c r="AA103" s="148"/>
      <c r="AB103" s="148"/>
      <c r="AC103" s="148"/>
      <c r="AD103" s="148"/>
      <c r="AE103" s="148"/>
      <c r="AF103" s="148"/>
      <c r="AG103" s="148" t="s">
        <v>143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251" t="s">
        <v>292</v>
      </c>
      <c r="D104" s="252"/>
      <c r="E104" s="252"/>
      <c r="F104" s="252"/>
      <c r="G104" s="252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134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7" t="s">
        <v>318</v>
      </c>
      <c r="D105" s="163"/>
      <c r="E105" s="164">
        <v>4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136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74">
        <v>30</v>
      </c>
      <c r="B106" s="175" t="s">
        <v>294</v>
      </c>
      <c r="C106" s="186" t="s">
        <v>295</v>
      </c>
      <c r="D106" s="176" t="s">
        <v>291</v>
      </c>
      <c r="E106" s="177">
        <v>7.194</v>
      </c>
      <c r="F106" s="193"/>
      <c r="G106" s="178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7.9000000000000008E-3</v>
      </c>
      <c r="O106" s="157">
        <f>ROUND(E106*N106,2)</f>
        <v>0.06</v>
      </c>
      <c r="P106" s="157">
        <v>0</v>
      </c>
      <c r="Q106" s="157">
        <f>ROUND(E106*P106,2)</f>
        <v>0</v>
      </c>
      <c r="R106" s="158"/>
      <c r="S106" s="158" t="s">
        <v>128</v>
      </c>
      <c r="T106" s="158" t="s">
        <v>129</v>
      </c>
      <c r="U106" s="158">
        <v>0</v>
      </c>
      <c r="V106" s="158">
        <f>ROUND(E106*U106,2)</f>
        <v>0</v>
      </c>
      <c r="W106" s="158"/>
      <c r="X106" s="158" t="s">
        <v>206</v>
      </c>
      <c r="Y106" s="158" t="s">
        <v>131</v>
      </c>
      <c r="Z106" s="148"/>
      <c r="AA106" s="148"/>
      <c r="AB106" s="148"/>
      <c r="AC106" s="148"/>
      <c r="AD106" s="148"/>
      <c r="AE106" s="148"/>
      <c r="AF106" s="148"/>
      <c r="AG106" s="148" t="s">
        <v>207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51" t="s">
        <v>296</v>
      </c>
      <c r="D107" s="252"/>
      <c r="E107" s="252"/>
      <c r="F107" s="252"/>
      <c r="G107" s="252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134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7" t="s">
        <v>460</v>
      </c>
      <c r="D108" s="163"/>
      <c r="E108" s="164">
        <v>7.19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136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4">
        <v>31</v>
      </c>
      <c r="B109" s="175" t="s">
        <v>298</v>
      </c>
      <c r="C109" s="186" t="s">
        <v>299</v>
      </c>
      <c r="D109" s="176" t="s">
        <v>291</v>
      </c>
      <c r="E109" s="177">
        <v>3.9610599999999998</v>
      </c>
      <c r="F109" s="193"/>
      <c r="G109" s="178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2.52E-2</v>
      </c>
      <c r="O109" s="157">
        <f>ROUND(E109*N109,2)</f>
        <v>0.1</v>
      </c>
      <c r="P109" s="157">
        <v>0</v>
      </c>
      <c r="Q109" s="157">
        <f>ROUND(E109*P109,2)</f>
        <v>0</v>
      </c>
      <c r="R109" s="158"/>
      <c r="S109" s="158" t="s">
        <v>128</v>
      </c>
      <c r="T109" s="158" t="s">
        <v>129</v>
      </c>
      <c r="U109" s="158">
        <v>0</v>
      </c>
      <c r="V109" s="158">
        <f>ROUND(E109*U109,2)</f>
        <v>0</v>
      </c>
      <c r="W109" s="158"/>
      <c r="X109" s="158" t="s">
        <v>206</v>
      </c>
      <c r="Y109" s="158" t="s">
        <v>131</v>
      </c>
      <c r="Z109" s="148"/>
      <c r="AA109" s="148"/>
      <c r="AB109" s="148"/>
      <c r="AC109" s="148"/>
      <c r="AD109" s="148"/>
      <c r="AE109" s="148"/>
      <c r="AF109" s="148"/>
      <c r="AG109" s="148" t="s">
        <v>207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51" t="s">
        <v>300</v>
      </c>
      <c r="D110" s="252"/>
      <c r="E110" s="252"/>
      <c r="F110" s="252"/>
      <c r="G110" s="252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134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7" t="s">
        <v>461</v>
      </c>
      <c r="D111" s="163"/>
      <c r="E111" s="164">
        <v>3.96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136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x14ac:dyDescent="0.2">
      <c r="A112" s="167" t="s">
        <v>123</v>
      </c>
      <c r="B112" s="168" t="s">
        <v>79</v>
      </c>
      <c r="C112" s="185" t="s">
        <v>80</v>
      </c>
      <c r="D112" s="169"/>
      <c r="E112" s="170"/>
      <c r="F112" s="171"/>
      <c r="G112" s="172">
        <f>SUMIF(AG113:AG125,"&lt;&gt;NOR",G113:G125)</f>
        <v>0</v>
      </c>
      <c r="H112" s="166"/>
      <c r="I112" s="166">
        <f>SUM(I113:I125)</f>
        <v>0</v>
      </c>
      <c r="J112" s="166"/>
      <c r="K112" s="166">
        <f>SUM(K113:K125)</f>
        <v>0</v>
      </c>
      <c r="L112" s="166"/>
      <c r="M112" s="166">
        <f>SUM(M113:M125)</f>
        <v>0</v>
      </c>
      <c r="N112" s="165"/>
      <c r="O112" s="165">
        <f>SUM(O113:O125)</f>
        <v>9.18</v>
      </c>
      <c r="P112" s="165"/>
      <c r="Q112" s="165">
        <f>SUM(Q113:Q125)</f>
        <v>0</v>
      </c>
      <c r="R112" s="166"/>
      <c r="S112" s="166"/>
      <c r="T112" s="166"/>
      <c r="U112" s="166"/>
      <c r="V112" s="166">
        <f>SUM(V113:V125)</f>
        <v>18.54</v>
      </c>
      <c r="W112" s="166"/>
      <c r="X112" s="166"/>
      <c r="Y112" s="166"/>
      <c r="AG112" t="s">
        <v>124</v>
      </c>
    </row>
    <row r="113" spans="1:60" ht="22.5" outlineLevel="1" x14ac:dyDescent="0.2">
      <c r="A113" s="174">
        <v>32</v>
      </c>
      <c r="B113" s="175" t="s">
        <v>302</v>
      </c>
      <c r="C113" s="186" t="s">
        <v>303</v>
      </c>
      <c r="D113" s="176" t="s">
        <v>220</v>
      </c>
      <c r="E113" s="177">
        <v>42</v>
      </c>
      <c r="F113" s="193"/>
      <c r="G113" s="178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7">
        <v>8.4940000000000002E-2</v>
      </c>
      <c r="O113" s="157">
        <f>ROUND(E113*N113,2)</f>
        <v>3.57</v>
      </c>
      <c r="P113" s="157">
        <v>0</v>
      </c>
      <c r="Q113" s="157">
        <f>ROUND(E113*P113,2)</f>
        <v>0</v>
      </c>
      <c r="R113" s="158"/>
      <c r="S113" s="158" t="s">
        <v>128</v>
      </c>
      <c r="T113" s="158" t="s">
        <v>129</v>
      </c>
      <c r="U113" s="158">
        <v>0.4415</v>
      </c>
      <c r="V113" s="158">
        <f>ROUND(E113*U113,2)</f>
        <v>18.54</v>
      </c>
      <c r="W113" s="158"/>
      <c r="X113" s="158" t="s">
        <v>130</v>
      </c>
      <c r="Y113" s="158" t="s">
        <v>131</v>
      </c>
      <c r="Z113" s="148"/>
      <c r="AA113" s="148"/>
      <c r="AB113" s="148"/>
      <c r="AC113" s="148"/>
      <c r="AD113" s="148"/>
      <c r="AE113" s="148"/>
      <c r="AF113" s="148"/>
      <c r="AG113" s="148" t="s">
        <v>132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251" t="s">
        <v>304</v>
      </c>
      <c r="D114" s="252"/>
      <c r="E114" s="252"/>
      <c r="F114" s="252"/>
      <c r="G114" s="252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134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7" t="s">
        <v>462</v>
      </c>
      <c r="D115" s="163"/>
      <c r="E115" s="164">
        <v>42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136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4">
        <v>33</v>
      </c>
      <c r="B116" s="175" t="s">
        <v>306</v>
      </c>
      <c r="C116" s="186" t="s">
        <v>307</v>
      </c>
      <c r="D116" s="176" t="s">
        <v>142</v>
      </c>
      <c r="E116" s="177">
        <v>2.1</v>
      </c>
      <c r="F116" s="193"/>
      <c r="G116" s="178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2.363</v>
      </c>
      <c r="O116" s="157">
        <f>ROUND(E116*N116,2)</f>
        <v>4.96</v>
      </c>
      <c r="P116" s="157">
        <v>0</v>
      </c>
      <c r="Q116" s="157">
        <f>ROUND(E116*P116,2)</f>
        <v>0</v>
      </c>
      <c r="R116" s="158"/>
      <c r="S116" s="158" t="s">
        <v>128</v>
      </c>
      <c r="T116" s="158" t="s">
        <v>129</v>
      </c>
      <c r="U116" s="158">
        <v>0</v>
      </c>
      <c r="V116" s="158">
        <f>ROUND(E116*U116,2)</f>
        <v>0</v>
      </c>
      <c r="W116" s="158"/>
      <c r="X116" s="158" t="s">
        <v>130</v>
      </c>
      <c r="Y116" s="158" t="s">
        <v>131</v>
      </c>
      <c r="Z116" s="148"/>
      <c r="AA116" s="148"/>
      <c r="AB116" s="148"/>
      <c r="AC116" s="148"/>
      <c r="AD116" s="148"/>
      <c r="AE116" s="148"/>
      <c r="AF116" s="148"/>
      <c r="AG116" s="148" t="s">
        <v>132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251" t="s">
        <v>308</v>
      </c>
      <c r="D117" s="252"/>
      <c r="E117" s="252"/>
      <c r="F117" s="252"/>
      <c r="G117" s="252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134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7" t="s">
        <v>463</v>
      </c>
      <c r="D118" s="163"/>
      <c r="E118" s="164">
        <v>2.1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136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4">
        <v>34</v>
      </c>
      <c r="B119" s="175" t="s">
        <v>310</v>
      </c>
      <c r="C119" s="186" t="s">
        <v>311</v>
      </c>
      <c r="D119" s="176" t="s">
        <v>291</v>
      </c>
      <c r="E119" s="177">
        <v>40.42</v>
      </c>
      <c r="F119" s="193"/>
      <c r="G119" s="178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1.4500000000000001E-2</v>
      </c>
      <c r="O119" s="157">
        <f>ROUND(E119*N119,2)</f>
        <v>0.59</v>
      </c>
      <c r="P119" s="157">
        <v>0</v>
      </c>
      <c r="Q119" s="157">
        <f>ROUND(E119*P119,2)</f>
        <v>0</v>
      </c>
      <c r="R119" s="158"/>
      <c r="S119" s="158" t="s">
        <v>128</v>
      </c>
      <c r="T119" s="158" t="s">
        <v>129</v>
      </c>
      <c r="U119" s="158">
        <v>0</v>
      </c>
      <c r="V119" s="158">
        <f>ROUND(E119*U119,2)</f>
        <v>0</v>
      </c>
      <c r="W119" s="158"/>
      <c r="X119" s="158" t="s">
        <v>199</v>
      </c>
      <c r="Y119" s="158" t="s">
        <v>131</v>
      </c>
      <c r="Z119" s="148"/>
      <c r="AA119" s="148"/>
      <c r="AB119" s="148"/>
      <c r="AC119" s="148"/>
      <c r="AD119" s="148"/>
      <c r="AE119" s="148"/>
      <c r="AF119" s="148"/>
      <c r="AG119" s="148" t="s">
        <v>200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51" t="s">
        <v>312</v>
      </c>
      <c r="D120" s="252"/>
      <c r="E120" s="252"/>
      <c r="F120" s="252"/>
      <c r="G120" s="252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134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7" t="s">
        <v>464</v>
      </c>
      <c r="D121" s="163"/>
      <c r="E121" s="164">
        <v>42.42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136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87" t="s">
        <v>314</v>
      </c>
      <c r="D122" s="163"/>
      <c r="E122" s="164">
        <v>-2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136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4">
        <v>35</v>
      </c>
      <c r="B123" s="175" t="s">
        <v>315</v>
      </c>
      <c r="C123" s="186" t="s">
        <v>316</v>
      </c>
      <c r="D123" s="176" t="s">
        <v>291</v>
      </c>
      <c r="E123" s="177">
        <v>4</v>
      </c>
      <c r="F123" s="193"/>
      <c r="G123" s="178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1.4500000000000001E-2</v>
      </c>
      <c r="O123" s="157">
        <f>ROUND(E123*N123,2)</f>
        <v>0.06</v>
      </c>
      <c r="P123" s="157">
        <v>0</v>
      </c>
      <c r="Q123" s="157">
        <f>ROUND(E123*P123,2)</f>
        <v>0</v>
      </c>
      <c r="R123" s="158"/>
      <c r="S123" s="158" t="s">
        <v>128</v>
      </c>
      <c r="T123" s="158" t="s">
        <v>129</v>
      </c>
      <c r="U123" s="158">
        <v>0</v>
      </c>
      <c r="V123" s="158">
        <f>ROUND(E123*U123,2)</f>
        <v>0</v>
      </c>
      <c r="W123" s="158"/>
      <c r="X123" s="158" t="s">
        <v>199</v>
      </c>
      <c r="Y123" s="158" t="s">
        <v>131</v>
      </c>
      <c r="Z123" s="148"/>
      <c r="AA123" s="148"/>
      <c r="AB123" s="148"/>
      <c r="AC123" s="148"/>
      <c r="AD123" s="148"/>
      <c r="AE123" s="148"/>
      <c r="AF123" s="148"/>
      <c r="AG123" s="148" t="s">
        <v>200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251" t="s">
        <v>317</v>
      </c>
      <c r="D124" s="252"/>
      <c r="E124" s="252"/>
      <c r="F124" s="252"/>
      <c r="G124" s="252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134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7" t="s">
        <v>465</v>
      </c>
      <c r="D125" s="163"/>
      <c r="E125" s="164">
        <v>4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136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x14ac:dyDescent="0.2">
      <c r="A126" s="167" t="s">
        <v>123</v>
      </c>
      <c r="B126" s="168" t="s">
        <v>83</v>
      </c>
      <c r="C126" s="185" t="s">
        <v>85</v>
      </c>
      <c r="D126" s="169"/>
      <c r="E126" s="170"/>
      <c r="F126" s="171"/>
      <c r="G126" s="172">
        <f>SUMIF(AG127:AG135,"&lt;&gt;NOR",G127:G135)</f>
        <v>0</v>
      </c>
      <c r="H126" s="166"/>
      <c r="I126" s="166">
        <f>SUM(I127:I135)</f>
        <v>0</v>
      </c>
      <c r="J126" s="166"/>
      <c r="K126" s="166">
        <f>SUM(K127:K135)</f>
        <v>0</v>
      </c>
      <c r="L126" s="166"/>
      <c r="M126" s="166">
        <f>SUM(M127:M135)</f>
        <v>0</v>
      </c>
      <c r="N126" s="165"/>
      <c r="O126" s="165">
        <f>SUM(O127:O135)</f>
        <v>0.14000000000000001</v>
      </c>
      <c r="P126" s="165"/>
      <c r="Q126" s="165">
        <f>SUM(Q127:Q135)</f>
        <v>0</v>
      </c>
      <c r="R126" s="166"/>
      <c r="S126" s="166"/>
      <c r="T126" s="166"/>
      <c r="U126" s="166"/>
      <c r="V126" s="166">
        <f>SUM(V127:V135)</f>
        <v>1</v>
      </c>
      <c r="W126" s="166"/>
      <c r="X126" s="166"/>
      <c r="Y126" s="166"/>
      <c r="AG126" t="s">
        <v>124</v>
      </c>
    </row>
    <row r="127" spans="1:60" outlineLevel="1" x14ac:dyDescent="0.2">
      <c r="A127" s="174">
        <v>36</v>
      </c>
      <c r="B127" s="175" t="s">
        <v>466</v>
      </c>
      <c r="C127" s="186" t="s">
        <v>467</v>
      </c>
      <c r="D127" s="176" t="s">
        <v>291</v>
      </c>
      <c r="E127" s="177">
        <v>2</v>
      </c>
      <c r="F127" s="193"/>
      <c r="G127" s="178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2.3400000000000001E-2</v>
      </c>
      <c r="O127" s="157">
        <f>ROUND(E127*N127,2)</f>
        <v>0.05</v>
      </c>
      <c r="P127" s="157">
        <v>0</v>
      </c>
      <c r="Q127" s="157">
        <f>ROUND(E127*P127,2)</f>
        <v>0</v>
      </c>
      <c r="R127" s="158"/>
      <c r="S127" s="158" t="s">
        <v>128</v>
      </c>
      <c r="T127" s="158" t="s">
        <v>129</v>
      </c>
      <c r="U127" s="158">
        <v>0.5</v>
      </c>
      <c r="V127" s="158">
        <f>ROUND(E127*U127,2)</f>
        <v>1</v>
      </c>
      <c r="W127" s="158"/>
      <c r="X127" s="158" t="s">
        <v>130</v>
      </c>
      <c r="Y127" s="158" t="s">
        <v>131</v>
      </c>
      <c r="Z127" s="148"/>
      <c r="AA127" s="148"/>
      <c r="AB127" s="148"/>
      <c r="AC127" s="148"/>
      <c r="AD127" s="148"/>
      <c r="AE127" s="148"/>
      <c r="AF127" s="148"/>
      <c r="AG127" s="148" t="s">
        <v>132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2" x14ac:dyDescent="0.2">
      <c r="A128" s="155"/>
      <c r="B128" s="156"/>
      <c r="C128" s="251" t="s">
        <v>351</v>
      </c>
      <c r="D128" s="252"/>
      <c r="E128" s="252"/>
      <c r="F128" s="252"/>
      <c r="G128" s="252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134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79" t="str">
        <f>C128</f>
        <v>/cena za osazování drobných kovových předmětů do betonu, se zajištěním polohy k bednění či k výztuži před zabetonováním/</v>
      </c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7" t="s">
        <v>352</v>
      </c>
      <c r="D129" s="163"/>
      <c r="E129" s="164">
        <v>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136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4">
        <v>37</v>
      </c>
      <c r="B130" s="175" t="s">
        <v>353</v>
      </c>
      <c r="C130" s="186" t="s">
        <v>354</v>
      </c>
      <c r="D130" s="176" t="s">
        <v>346</v>
      </c>
      <c r="E130" s="177">
        <v>1</v>
      </c>
      <c r="F130" s="193"/>
      <c r="G130" s="178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7">
        <v>0.09</v>
      </c>
      <c r="O130" s="157">
        <f>ROUND(E130*N130,2)</f>
        <v>0.09</v>
      </c>
      <c r="P130" s="157">
        <v>0</v>
      </c>
      <c r="Q130" s="157">
        <f>ROUND(E130*P130,2)</f>
        <v>0</v>
      </c>
      <c r="R130" s="158"/>
      <c r="S130" s="158" t="s">
        <v>128</v>
      </c>
      <c r="T130" s="158" t="s">
        <v>129</v>
      </c>
      <c r="U130" s="158">
        <v>0</v>
      </c>
      <c r="V130" s="158">
        <f>ROUND(E130*U130,2)</f>
        <v>0</v>
      </c>
      <c r="W130" s="158"/>
      <c r="X130" s="158" t="s">
        <v>130</v>
      </c>
      <c r="Y130" s="158" t="s">
        <v>131</v>
      </c>
      <c r="Z130" s="148"/>
      <c r="AA130" s="148"/>
      <c r="AB130" s="148"/>
      <c r="AC130" s="148"/>
      <c r="AD130" s="148"/>
      <c r="AE130" s="148"/>
      <c r="AF130" s="148"/>
      <c r="AG130" s="148" t="s">
        <v>143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2.5" outlineLevel="2" x14ac:dyDescent="0.2">
      <c r="A131" s="155"/>
      <c r="B131" s="156"/>
      <c r="C131" s="251" t="s">
        <v>355</v>
      </c>
      <c r="D131" s="252"/>
      <c r="E131" s="252"/>
      <c r="F131" s="252"/>
      <c r="G131" s="252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134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79" t="str">
        <f>C131</f>
        <v>/kompletní dodávka příslušenství k volejbalu/nohejbalu (sloupky, pouzdra pro sloupky, záslepky na pouzdro, síť volejbal/nohejbal, lajny...)/</v>
      </c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74">
        <v>38</v>
      </c>
      <c r="B132" s="175" t="s">
        <v>357</v>
      </c>
      <c r="C132" s="186" t="s">
        <v>358</v>
      </c>
      <c r="D132" s="176" t="s">
        <v>291</v>
      </c>
      <c r="E132" s="177">
        <v>2</v>
      </c>
      <c r="F132" s="193"/>
      <c r="G132" s="178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7">
        <v>1.25E-3</v>
      </c>
      <c r="O132" s="157">
        <f>ROUND(E132*N132,2)</f>
        <v>0</v>
      </c>
      <c r="P132" s="157">
        <v>0</v>
      </c>
      <c r="Q132" s="157">
        <f>ROUND(E132*P132,2)</f>
        <v>0</v>
      </c>
      <c r="R132" s="158"/>
      <c r="S132" s="158" t="s">
        <v>128</v>
      </c>
      <c r="T132" s="158" t="s">
        <v>129</v>
      </c>
      <c r="U132" s="158">
        <v>0</v>
      </c>
      <c r="V132" s="158">
        <f>ROUND(E132*U132,2)</f>
        <v>0</v>
      </c>
      <c r="W132" s="158"/>
      <c r="X132" s="158" t="s">
        <v>199</v>
      </c>
      <c r="Y132" s="158" t="s">
        <v>131</v>
      </c>
      <c r="Z132" s="148"/>
      <c r="AA132" s="148"/>
      <c r="AB132" s="148"/>
      <c r="AC132" s="148"/>
      <c r="AD132" s="148"/>
      <c r="AE132" s="148"/>
      <c r="AF132" s="148"/>
      <c r="AG132" s="148" t="s">
        <v>200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251" t="s">
        <v>359</v>
      </c>
      <c r="D133" s="252"/>
      <c r="E133" s="252"/>
      <c r="F133" s="252"/>
      <c r="G133" s="252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134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4">
        <v>39</v>
      </c>
      <c r="B134" s="175" t="s">
        <v>361</v>
      </c>
      <c r="C134" s="186" t="s">
        <v>362</v>
      </c>
      <c r="D134" s="176" t="s">
        <v>291</v>
      </c>
      <c r="E134" s="177">
        <v>2</v>
      </c>
      <c r="F134" s="193"/>
      <c r="G134" s="178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1.25E-3</v>
      </c>
      <c r="O134" s="157">
        <f>ROUND(E134*N134,2)</f>
        <v>0</v>
      </c>
      <c r="P134" s="157">
        <v>0</v>
      </c>
      <c r="Q134" s="157">
        <f>ROUND(E134*P134,2)</f>
        <v>0</v>
      </c>
      <c r="R134" s="158"/>
      <c r="S134" s="158" t="s">
        <v>128</v>
      </c>
      <c r="T134" s="158" t="s">
        <v>129</v>
      </c>
      <c r="U134" s="158">
        <v>0</v>
      </c>
      <c r="V134" s="158">
        <f>ROUND(E134*U134,2)</f>
        <v>0</v>
      </c>
      <c r="W134" s="158"/>
      <c r="X134" s="158" t="s">
        <v>199</v>
      </c>
      <c r="Y134" s="158" t="s">
        <v>131</v>
      </c>
      <c r="Z134" s="148"/>
      <c r="AA134" s="148"/>
      <c r="AB134" s="148"/>
      <c r="AC134" s="148"/>
      <c r="AD134" s="148"/>
      <c r="AE134" s="148"/>
      <c r="AF134" s="148"/>
      <c r="AG134" s="148" t="s">
        <v>200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251" t="s">
        <v>363</v>
      </c>
      <c r="D135" s="252"/>
      <c r="E135" s="252"/>
      <c r="F135" s="252"/>
      <c r="G135" s="252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134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x14ac:dyDescent="0.2">
      <c r="A136" s="167" t="s">
        <v>123</v>
      </c>
      <c r="B136" s="168" t="s">
        <v>86</v>
      </c>
      <c r="C136" s="185" t="s">
        <v>87</v>
      </c>
      <c r="D136" s="169"/>
      <c r="E136" s="170"/>
      <c r="F136" s="171"/>
      <c r="G136" s="172">
        <f>SUMIF(AG137:AG145,"&lt;&gt;NOR",G137:G145)</f>
        <v>0</v>
      </c>
      <c r="H136" s="166"/>
      <c r="I136" s="166">
        <f>SUM(I137:I145)</f>
        <v>0</v>
      </c>
      <c r="J136" s="166"/>
      <c r="K136" s="166">
        <f>SUM(K137:K145)</f>
        <v>0</v>
      </c>
      <c r="L136" s="166"/>
      <c r="M136" s="166">
        <f>SUM(M137:M145)</f>
        <v>0</v>
      </c>
      <c r="N136" s="165"/>
      <c r="O136" s="165">
        <f>SUM(O137:O145)</f>
        <v>6.16</v>
      </c>
      <c r="P136" s="165"/>
      <c r="Q136" s="165">
        <f>SUM(Q137:Q145)</f>
        <v>0</v>
      </c>
      <c r="R136" s="166"/>
      <c r="S136" s="166"/>
      <c r="T136" s="166"/>
      <c r="U136" s="166"/>
      <c r="V136" s="166">
        <f>SUM(V137:V145)</f>
        <v>0</v>
      </c>
      <c r="W136" s="166"/>
      <c r="X136" s="166"/>
      <c r="Y136" s="166"/>
      <c r="AG136" t="s">
        <v>124</v>
      </c>
    </row>
    <row r="137" spans="1:60" outlineLevel="1" x14ac:dyDescent="0.2">
      <c r="A137" s="174">
        <v>40</v>
      </c>
      <c r="B137" s="175" t="s">
        <v>364</v>
      </c>
      <c r="C137" s="186" t="s">
        <v>365</v>
      </c>
      <c r="D137" s="176" t="s">
        <v>220</v>
      </c>
      <c r="E137" s="177">
        <v>30</v>
      </c>
      <c r="F137" s="193"/>
      <c r="G137" s="178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7">
        <v>0.106</v>
      </c>
      <c r="O137" s="157">
        <f>ROUND(E137*N137,2)</f>
        <v>3.18</v>
      </c>
      <c r="P137" s="157">
        <v>0</v>
      </c>
      <c r="Q137" s="157">
        <f>ROUND(E137*P137,2)</f>
        <v>0</v>
      </c>
      <c r="R137" s="158"/>
      <c r="S137" s="158" t="s">
        <v>128</v>
      </c>
      <c r="T137" s="158" t="s">
        <v>129</v>
      </c>
      <c r="U137" s="158">
        <v>0</v>
      </c>
      <c r="V137" s="158">
        <f>ROUND(E137*U137,2)</f>
        <v>0</v>
      </c>
      <c r="W137" s="158"/>
      <c r="X137" s="158" t="s">
        <v>130</v>
      </c>
      <c r="Y137" s="158" t="s">
        <v>131</v>
      </c>
      <c r="Z137" s="148"/>
      <c r="AA137" s="148"/>
      <c r="AB137" s="148"/>
      <c r="AC137" s="148"/>
      <c r="AD137" s="148"/>
      <c r="AE137" s="148"/>
      <c r="AF137" s="148"/>
      <c r="AG137" s="148" t="s">
        <v>132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51" t="s">
        <v>366</v>
      </c>
      <c r="D138" s="252"/>
      <c r="E138" s="252"/>
      <c r="F138" s="252"/>
      <c r="G138" s="252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134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7" t="s">
        <v>367</v>
      </c>
      <c r="D139" s="163"/>
      <c r="E139" s="164">
        <v>30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136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4">
        <v>41</v>
      </c>
      <c r="B140" s="175" t="s">
        <v>368</v>
      </c>
      <c r="C140" s="186" t="s">
        <v>369</v>
      </c>
      <c r="D140" s="176" t="s">
        <v>291</v>
      </c>
      <c r="E140" s="177">
        <v>60</v>
      </c>
      <c r="F140" s="193"/>
      <c r="G140" s="178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1.4E-2</v>
      </c>
      <c r="O140" s="157">
        <f>ROUND(E140*N140,2)</f>
        <v>0.84</v>
      </c>
      <c r="P140" s="157">
        <v>0</v>
      </c>
      <c r="Q140" s="157">
        <f>ROUND(E140*P140,2)</f>
        <v>0</v>
      </c>
      <c r="R140" s="158"/>
      <c r="S140" s="158" t="s">
        <v>128</v>
      </c>
      <c r="T140" s="158" t="s">
        <v>129</v>
      </c>
      <c r="U140" s="158">
        <v>0</v>
      </c>
      <c r="V140" s="158">
        <f>ROUND(E140*U140,2)</f>
        <v>0</v>
      </c>
      <c r="W140" s="158"/>
      <c r="X140" s="158" t="s">
        <v>206</v>
      </c>
      <c r="Y140" s="158" t="s">
        <v>131</v>
      </c>
      <c r="Z140" s="148"/>
      <c r="AA140" s="148"/>
      <c r="AB140" s="148"/>
      <c r="AC140" s="148"/>
      <c r="AD140" s="148"/>
      <c r="AE140" s="148"/>
      <c r="AF140" s="148"/>
      <c r="AG140" s="148" t="s">
        <v>207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51" t="s">
        <v>370</v>
      </c>
      <c r="D141" s="252"/>
      <c r="E141" s="252"/>
      <c r="F141" s="252"/>
      <c r="G141" s="252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134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7" t="s">
        <v>371</v>
      </c>
      <c r="D142" s="163"/>
      <c r="E142" s="164">
        <v>60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136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4">
        <v>42</v>
      </c>
      <c r="B143" s="175" t="s">
        <v>306</v>
      </c>
      <c r="C143" s="186" t="s">
        <v>307</v>
      </c>
      <c r="D143" s="176" t="s">
        <v>142</v>
      </c>
      <c r="E143" s="177">
        <v>0.9</v>
      </c>
      <c r="F143" s="193"/>
      <c r="G143" s="178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2.3785500000000002</v>
      </c>
      <c r="O143" s="157">
        <f>ROUND(E143*N143,2)</f>
        <v>2.14</v>
      </c>
      <c r="P143" s="157">
        <v>0</v>
      </c>
      <c r="Q143" s="157">
        <f>ROUND(E143*P143,2)</f>
        <v>0</v>
      </c>
      <c r="R143" s="158"/>
      <c r="S143" s="158" t="s">
        <v>128</v>
      </c>
      <c r="T143" s="158" t="s">
        <v>129</v>
      </c>
      <c r="U143" s="158">
        <v>0</v>
      </c>
      <c r="V143" s="158">
        <f>ROUND(E143*U143,2)</f>
        <v>0</v>
      </c>
      <c r="W143" s="158"/>
      <c r="X143" s="158" t="s">
        <v>199</v>
      </c>
      <c r="Y143" s="158" t="s">
        <v>131</v>
      </c>
      <c r="Z143" s="148"/>
      <c r="AA143" s="148"/>
      <c r="AB143" s="148"/>
      <c r="AC143" s="148"/>
      <c r="AD143" s="148"/>
      <c r="AE143" s="148"/>
      <c r="AF143" s="148"/>
      <c r="AG143" s="148" t="s">
        <v>347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51" t="s">
        <v>372</v>
      </c>
      <c r="D144" s="252"/>
      <c r="E144" s="252"/>
      <c r="F144" s="252"/>
      <c r="G144" s="252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134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7" t="s">
        <v>373</v>
      </c>
      <c r="D145" s="163"/>
      <c r="E145" s="164">
        <v>0.9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136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7" t="s">
        <v>123</v>
      </c>
      <c r="B146" s="168" t="s">
        <v>88</v>
      </c>
      <c r="C146" s="185" t="s">
        <v>89</v>
      </c>
      <c r="D146" s="169"/>
      <c r="E146" s="170"/>
      <c r="F146" s="171"/>
      <c r="G146" s="172">
        <f>SUMIF(AG147:AG152,"&lt;&gt;NOR",G147:G152)</f>
        <v>0</v>
      </c>
      <c r="H146" s="166"/>
      <c r="I146" s="166">
        <f>SUM(I147:I152)</f>
        <v>0</v>
      </c>
      <c r="J146" s="166"/>
      <c r="K146" s="166">
        <f>SUM(K147:K152)</f>
        <v>0</v>
      </c>
      <c r="L146" s="166"/>
      <c r="M146" s="166">
        <f>SUM(M147:M152)</f>
        <v>0</v>
      </c>
      <c r="N146" s="165"/>
      <c r="O146" s="165">
        <f>SUM(O147:O152)</f>
        <v>2.2999999999999998</v>
      </c>
      <c r="P146" s="165"/>
      <c r="Q146" s="165">
        <f>SUM(Q147:Q152)</f>
        <v>0</v>
      </c>
      <c r="R146" s="166"/>
      <c r="S146" s="166"/>
      <c r="T146" s="166"/>
      <c r="U146" s="166"/>
      <c r="V146" s="166">
        <f>SUM(V147:V152)</f>
        <v>1.7</v>
      </c>
      <c r="W146" s="166"/>
      <c r="X146" s="166"/>
      <c r="Y146" s="166"/>
      <c r="AG146" t="s">
        <v>124</v>
      </c>
    </row>
    <row r="147" spans="1:60" outlineLevel="1" x14ac:dyDescent="0.2">
      <c r="A147" s="174">
        <v>43</v>
      </c>
      <c r="B147" s="175" t="s">
        <v>468</v>
      </c>
      <c r="C147" s="186" t="s">
        <v>469</v>
      </c>
      <c r="D147" s="176" t="s">
        <v>127</v>
      </c>
      <c r="E147" s="177">
        <v>48.7</v>
      </c>
      <c r="F147" s="193"/>
      <c r="G147" s="178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0</v>
      </c>
      <c r="O147" s="157">
        <f>ROUND(E147*N147,2)</f>
        <v>0</v>
      </c>
      <c r="P147" s="157">
        <v>8.0000000000000007E-5</v>
      </c>
      <c r="Q147" s="157">
        <f>ROUND(E147*P147,2)</f>
        <v>0</v>
      </c>
      <c r="R147" s="158"/>
      <c r="S147" s="158" t="s">
        <v>128</v>
      </c>
      <c r="T147" s="158" t="s">
        <v>129</v>
      </c>
      <c r="U147" s="158">
        <v>3.5000000000000003E-2</v>
      </c>
      <c r="V147" s="158">
        <f>ROUND(E147*U147,2)</f>
        <v>1.7</v>
      </c>
      <c r="W147" s="158"/>
      <c r="X147" s="158" t="s">
        <v>130</v>
      </c>
      <c r="Y147" s="158" t="s">
        <v>131</v>
      </c>
      <c r="Z147" s="148"/>
      <c r="AA147" s="148"/>
      <c r="AB147" s="148"/>
      <c r="AC147" s="148"/>
      <c r="AD147" s="148"/>
      <c r="AE147" s="148"/>
      <c r="AF147" s="148"/>
      <c r="AG147" s="148" t="s">
        <v>143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51" t="s">
        <v>470</v>
      </c>
      <c r="D148" s="252"/>
      <c r="E148" s="252"/>
      <c r="F148" s="252"/>
      <c r="G148" s="252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134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2" x14ac:dyDescent="0.2">
      <c r="A149" s="155"/>
      <c r="B149" s="156"/>
      <c r="C149" s="187" t="s">
        <v>471</v>
      </c>
      <c r="D149" s="163"/>
      <c r="E149" s="164">
        <v>48.7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136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4">
        <v>44</v>
      </c>
      <c r="B150" s="175" t="s">
        <v>472</v>
      </c>
      <c r="C150" s="186" t="s">
        <v>473</v>
      </c>
      <c r="D150" s="176" t="s">
        <v>388</v>
      </c>
      <c r="E150" s="177">
        <v>2.3010799999999998</v>
      </c>
      <c r="F150" s="193"/>
      <c r="G150" s="178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21</v>
      </c>
      <c r="M150" s="158">
        <f>G150*(1+L150/100)</f>
        <v>0</v>
      </c>
      <c r="N150" s="157">
        <v>1</v>
      </c>
      <c r="O150" s="157">
        <f>ROUND(E150*N150,2)</f>
        <v>2.2999999999999998</v>
      </c>
      <c r="P150" s="157">
        <v>0</v>
      </c>
      <c r="Q150" s="157">
        <f>ROUND(E150*P150,2)</f>
        <v>0</v>
      </c>
      <c r="R150" s="158"/>
      <c r="S150" s="158" t="s">
        <v>128</v>
      </c>
      <c r="T150" s="158" t="s">
        <v>129</v>
      </c>
      <c r="U150" s="158">
        <v>0</v>
      </c>
      <c r="V150" s="158">
        <f>ROUND(E150*U150,2)</f>
        <v>0</v>
      </c>
      <c r="W150" s="158"/>
      <c r="X150" s="158" t="s">
        <v>130</v>
      </c>
      <c r="Y150" s="158" t="s">
        <v>131</v>
      </c>
      <c r="Z150" s="148"/>
      <c r="AA150" s="148"/>
      <c r="AB150" s="148"/>
      <c r="AC150" s="148"/>
      <c r="AD150" s="148"/>
      <c r="AE150" s="148"/>
      <c r="AF150" s="148"/>
      <c r="AG150" s="148" t="s">
        <v>143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251" t="s">
        <v>474</v>
      </c>
      <c r="D151" s="252"/>
      <c r="E151" s="252"/>
      <c r="F151" s="252"/>
      <c r="G151" s="252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134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187" t="s">
        <v>475</v>
      </c>
      <c r="D152" s="163"/>
      <c r="E152" s="164">
        <v>2.2999999999999998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136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x14ac:dyDescent="0.2">
      <c r="A153" s="167" t="s">
        <v>123</v>
      </c>
      <c r="B153" s="168" t="s">
        <v>90</v>
      </c>
      <c r="C153" s="185" t="s">
        <v>91</v>
      </c>
      <c r="D153" s="169"/>
      <c r="E153" s="170"/>
      <c r="F153" s="171"/>
      <c r="G153" s="172">
        <f>SUMIF(AG154:AG154,"&lt;&gt;NOR",G154:G154)</f>
        <v>0</v>
      </c>
      <c r="H153" s="166"/>
      <c r="I153" s="166">
        <f>SUM(I154:I154)</f>
        <v>0</v>
      </c>
      <c r="J153" s="166"/>
      <c r="K153" s="166">
        <f>SUM(K154:K154)</f>
        <v>0</v>
      </c>
      <c r="L153" s="166"/>
      <c r="M153" s="166">
        <f>SUM(M154:M154)</f>
        <v>0</v>
      </c>
      <c r="N153" s="165"/>
      <c r="O153" s="165">
        <f>SUM(O154:O154)</f>
        <v>0</v>
      </c>
      <c r="P153" s="165"/>
      <c r="Q153" s="165">
        <f>SUM(Q154:Q154)</f>
        <v>0</v>
      </c>
      <c r="R153" s="166"/>
      <c r="S153" s="166"/>
      <c r="T153" s="166"/>
      <c r="U153" s="166"/>
      <c r="V153" s="166">
        <f>SUM(V154:V154)</f>
        <v>27.37</v>
      </c>
      <c r="W153" s="166"/>
      <c r="X153" s="166"/>
      <c r="Y153" s="166"/>
      <c r="AG153" t="s">
        <v>124</v>
      </c>
    </row>
    <row r="154" spans="1:60" outlineLevel="1" x14ac:dyDescent="0.2">
      <c r="A154" s="180">
        <v>45</v>
      </c>
      <c r="B154" s="181" t="s">
        <v>386</v>
      </c>
      <c r="C154" s="189" t="s">
        <v>387</v>
      </c>
      <c r="D154" s="182" t="s">
        <v>388</v>
      </c>
      <c r="E154" s="183">
        <v>364.89130999999998</v>
      </c>
      <c r="F154" s="194"/>
      <c r="G154" s="184">
        <f>ROUND(E154*F154,2)</f>
        <v>0</v>
      </c>
      <c r="H154" s="159"/>
      <c r="I154" s="158">
        <f>ROUND(E154*H154,2)</f>
        <v>0</v>
      </c>
      <c r="J154" s="159"/>
      <c r="K154" s="158">
        <f>ROUND(E154*J154,2)</f>
        <v>0</v>
      </c>
      <c r="L154" s="158">
        <v>21</v>
      </c>
      <c r="M154" s="158">
        <f>G154*(1+L154/100)</f>
        <v>0</v>
      </c>
      <c r="N154" s="157">
        <v>0</v>
      </c>
      <c r="O154" s="157">
        <f>ROUND(E154*N154,2)</f>
        <v>0</v>
      </c>
      <c r="P154" s="157">
        <v>0</v>
      </c>
      <c r="Q154" s="157">
        <f>ROUND(E154*P154,2)</f>
        <v>0</v>
      </c>
      <c r="R154" s="158"/>
      <c r="S154" s="158" t="s">
        <v>128</v>
      </c>
      <c r="T154" s="158" t="s">
        <v>129</v>
      </c>
      <c r="U154" s="158">
        <v>7.4999999999999997E-2</v>
      </c>
      <c r="V154" s="158">
        <f>ROUND(E154*U154,2)</f>
        <v>27.37</v>
      </c>
      <c r="W154" s="158"/>
      <c r="X154" s="158" t="s">
        <v>130</v>
      </c>
      <c r="Y154" s="158" t="s">
        <v>131</v>
      </c>
      <c r="Z154" s="148"/>
      <c r="AA154" s="148"/>
      <c r="AB154" s="148"/>
      <c r="AC154" s="148"/>
      <c r="AD154" s="148"/>
      <c r="AE154" s="148"/>
      <c r="AF154" s="148"/>
      <c r="AG154" s="148" t="s">
        <v>132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x14ac:dyDescent="0.2">
      <c r="A155" s="167" t="s">
        <v>123</v>
      </c>
      <c r="B155" s="168" t="s">
        <v>92</v>
      </c>
      <c r="C155" s="185" t="s">
        <v>93</v>
      </c>
      <c r="D155" s="169"/>
      <c r="E155" s="170"/>
      <c r="F155" s="171"/>
      <c r="G155" s="172">
        <f>SUMIF(AG156:AG161,"&lt;&gt;NOR",G156:G161)</f>
        <v>0</v>
      </c>
      <c r="H155" s="166"/>
      <c r="I155" s="166">
        <f>SUM(I156:I161)</f>
        <v>0</v>
      </c>
      <c r="J155" s="166"/>
      <c r="K155" s="166">
        <f>SUM(K156:K161)</f>
        <v>0</v>
      </c>
      <c r="L155" s="166"/>
      <c r="M155" s="166">
        <f>SUM(M156:M161)</f>
        <v>0</v>
      </c>
      <c r="N155" s="165"/>
      <c r="O155" s="165">
        <f>SUM(O156:O161)</f>
        <v>0</v>
      </c>
      <c r="P155" s="165"/>
      <c r="Q155" s="165">
        <f>SUM(Q156:Q161)</f>
        <v>0</v>
      </c>
      <c r="R155" s="166"/>
      <c r="S155" s="166"/>
      <c r="T155" s="166"/>
      <c r="U155" s="166"/>
      <c r="V155" s="166">
        <f>SUM(V156:V161)</f>
        <v>1.1299999999999999</v>
      </c>
      <c r="W155" s="166"/>
      <c r="X155" s="166"/>
      <c r="Y155" s="166"/>
      <c r="AG155" t="s">
        <v>124</v>
      </c>
    </row>
    <row r="156" spans="1:60" outlineLevel="1" x14ac:dyDescent="0.2">
      <c r="A156" s="174">
        <v>46</v>
      </c>
      <c r="B156" s="175" t="s">
        <v>389</v>
      </c>
      <c r="C156" s="186" t="s">
        <v>390</v>
      </c>
      <c r="D156" s="176" t="s">
        <v>388</v>
      </c>
      <c r="E156" s="177">
        <v>2.3010799999999998</v>
      </c>
      <c r="F156" s="193"/>
      <c r="G156" s="178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7">
        <v>0</v>
      </c>
      <c r="O156" s="157">
        <f>ROUND(E156*N156,2)</f>
        <v>0</v>
      </c>
      <c r="P156" s="157">
        <v>0</v>
      </c>
      <c r="Q156" s="157">
        <f>ROUND(E156*P156,2)</f>
        <v>0</v>
      </c>
      <c r="R156" s="158"/>
      <c r="S156" s="158" t="s">
        <v>128</v>
      </c>
      <c r="T156" s="158" t="s">
        <v>129</v>
      </c>
      <c r="U156" s="158">
        <v>0.49</v>
      </c>
      <c r="V156" s="158">
        <f>ROUND(E156*U156,2)</f>
        <v>1.1299999999999999</v>
      </c>
      <c r="W156" s="158"/>
      <c r="X156" s="158" t="s">
        <v>130</v>
      </c>
      <c r="Y156" s="158" t="s">
        <v>131</v>
      </c>
      <c r="Z156" s="148"/>
      <c r="AA156" s="148"/>
      <c r="AB156" s="148"/>
      <c r="AC156" s="148"/>
      <c r="AD156" s="148"/>
      <c r="AE156" s="148"/>
      <c r="AF156" s="148"/>
      <c r="AG156" s="148" t="s">
        <v>143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251" t="s">
        <v>391</v>
      </c>
      <c r="D157" s="252"/>
      <c r="E157" s="252"/>
      <c r="F157" s="252"/>
      <c r="G157" s="252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134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2" x14ac:dyDescent="0.2">
      <c r="A158" s="155"/>
      <c r="B158" s="156"/>
      <c r="C158" s="187" t="s">
        <v>476</v>
      </c>
      <c r="D158" s="163"/>
      <c r="E158" s="164">
        <v>2.2999999999999998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136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4">
        <v>47</v>
      </c>
      <c r="B159" s="175" t="s">
        <v>393</v>
      </c>
      <c r="C159" s="186" t="s">
        <v>394</v>
      </c>
      <c r="D159" s="176" t="s">
        <v>388</v>
      </c>
      <c r="E159" s="177">
        <v>92.043000000000006</v>
      </c>
      <c r="F159" s="193"/>
      <c r="G159" s="178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21</v>
      </c>
      <c r="M159" s="158">
        <f>G159*(1+L159/100)</f>
        <v>0</v>
      </c>
      <c r="N159" s="157">
        <v>0</v>
      </c>
      <c r="O159" s="157">
        <f>ROUND(E159*N159,2)</f>
        <v>0</v>
      </c>
      <c r="P159" s="157">
        <v>0</v>
      </c>
      <c r="Q159" s="157">
        <f>ROUND(E159*P159,2)</f>
        <v>0</v>
      </c>
      <c r="R159" s="158"/>
      <c r="S159" s="158" t="s">
        <v>128</v>
      </c>
      <c r="T159" s="158" t="s">
        <v>129</v>
      </c>
      <c r="U159" s="158">
        <v>0</v>
      </c>
      <c r="V159" s="158">
        <f>ROUND(E159*U159,2)</f>
        <v>0</v>
      </c>
      <c r="W159" s="158"/>
      <c r="X159" s="158" t="s">
        <v>130</v>
      </c>
      <c r="Y159" s="158" t="s">
        <v>131</v>
      </c>
      <c r="Z159" s="148"/>
      <c r="AA159" s="148"/>
      <c r="AB159" s="148"/>
      <c r="AC159" s="148"/>
      <c r="AD159" s="148"/>
      <c r="AE159" s="148"/>
      <c r="AF159" s="148"/>
      <c r="AG159" s="148" t="s">
        <v>143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51" t="s">
        <v>395</v>
      </c>
      <c r="D160" s="252"/>
      <c r="E160" s="252"/>
      <c r="F160" s="252"/>
      <c r="G160" s="252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134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2" x14ac:dyDescent="0.2">
      <c r="A161" s="155"/>
      <c r="B161" s="156"/>
      <c r="C161" s="187" t="s">
        <v>477</v>
      </c>
      <c r="D161" s="163"/>
      <c r="E161" s="164">
        <v>92.04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136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3"/>
      <c r="B162" s="4"/>
      <c r="C162" s="190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E162">
        <v>12</v>
      </c>
      <c r="AF162">
        <v>21</v>
      </c>
      <c r="AG162" t="s">
        <v>109</v>
      </c>
    </row>
    <row r="163" spans="1:60" x14ac:dyDescent="0.2">
      <c r="A163" s="151"/>
      <c r="B163" s="152" t="s">
        <v>30</v>
      </c>
      <c r="C163" s="191"/>
      <c r="D163" s="153"/>
      <c r="E163" s="154"/>
      <c r="F163" s="154"/>
      <c r="G163" s="173">
        <f>G8+G42+G58+G65+G84+G88+G112+G126+G136+G146+G153+G155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f>SUMIF(L7:L161,AE162,G7:G161)</f>
        <v>0</v>
      </c>
      <c r="AF163">
        <f>SUMIF(L7:L161,AF162,G7:G161)</f>
        <v>0</v>
      </c>
      <c r="AG163" t="s">
        <v>401</v>
      </c>
    </row>
    <row r="164" spans="1:60" x14ac:dyDescent="0.2">
      <c r="A164" s="3"/>
      <c r="B164" s="4"/>
      <c r="C164" s="190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60" x14ac:dyDescent="0.2">
      <c r="A165" s="3"/>
      <c r="B165" s="4"/>
      <c r="C165" s="190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60" x14ac:dyDescent="0.2">
      <c r="A166" s="262" t="s">
        <v>402</v>
      </c>
      <c r="B166" s="262"/>
      <c r="C166" s="26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264"/>
      <c r="B167" s="265"/>
      <c r="C167" s="266"/>
      <c r="D167" s="265"/>
      <c r="E167" s="265"/>
      <c r="F167" s="265"/>
      <c r="G167" s="267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G167" t="s">
        <v>403</v>
      </c>
    </row>
    <row r="168" spans="1:60" x14ac:dyDescent="0.2">
      <c r="A168" s="268"/>
      <c r="B168" s="269"/>
      <c r="C168" s="270"/>
      <c r="D168" s="269"/>
      <c r="E168" s="269"/>
      <c r="F168" s="269"/>
      <c r="G168" s="27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">
      <c r="A169" s="268"/>
      <c r="B169" s="269"/>
      <c r="C169" s="270"/>
      <c r="D169" s="269"/>
      <c r="E169" s="269"/>
      <c r="F169" s="269"/>
      <c r="G169" s="27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68"/>
      <c r="B170" s="269"/>
      <c r="C170" s="270"/>
      <c r="D170" s="269"/>
      <c r="E170" s="269"/>
      <c r="F170" s="269"/>
      <c r="G170" s="27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72"/>
      <c r="B171" s="273"/>
      <c r="C171" s="274"/>
      <c r="D171" s="273"/>
      <c r="E171" s="273"/>
      <c r="F171" s="273"/>
      <c r="G171" s="27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3"/>
      <c r="B172" s="4"/>
      <c r="C172" s="190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C173" s="192"/>
      <c r="D173" s="10"/>
      <c r="AG173" t="s">
        <v>404</v>
      </c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ew/SXSXtV3q9Kx4ElnP/VnXBcvmTHfY97Dal9JCvWlYqR2nnwMkTqFXFLBbYcScdqhfTnNZDjfql90XMmFwUQ==" saltValue="oT3o8rxvD8/wSTqJ/cp9gg==" spinCount="100000" sheet="1" objects="1" scenarios="1" formatCells="0" formatColumns="0" selectLockedCells="1"/>
  <mergeCells count="52">
    <mergeCell ref="A166:C166"/>
    <mergeCell ref="A167:G171"/>
    <mergeCell ref="C10:G10"/>
    <mergeCell ref="C14:G14"/>
    <mergeCell ref="C17:G17"/>
    <mergeCell ref="C21:G21"/>
    <mergeCell ref="C40:G40"/>
    <mergeCell ref="C28:G28"/>
    <mergeCell ref="C31:G31"/>
    <mergeCell ref="C34:G34"/>
    <mergeCell ref="C37:G37"/>
    <mergeCell ref="C79:G79"/>
    <mergeCell ref="C44:G44"/>
    <mergeCell ref="C47:G47"/>
    <mergeCell ref="C50:G50"/>
    <mergeCell ref="C53:G53"/>
    <mergeCell ref="A1:G1"/>
    <mergeCell ref="C2:G2"/>
    <mergeCell ref="C3:G3"/>
    <mergeCell ref="C4:G4"/>
    <mergeCell ref="C24:G24"/>
    <mergeCell ref="C56:G56"/>
    <mergeCell ref="C60:G60"/>
    <mergeCell ref="C63:G63"/>
    <mergeCell ref="C67:G67"/>
    <mergeCell ref="C70:G70"/>
    <mergeCell ref="C73:G73"/>
    <mergeCell ref="C76:G76"/>
    <mergeCell ref="C120:G120"/>
    <mergeCell ref="C82:G82"/>
    <mergeCell ref="C86:G86"/>
    <mergeCell ref="C90:G90"/>
    <mergeCell ref="C94:G94"/>
    <mergeCell ref="C98:G98"/>
    <mergeCell ref="C101:G101"/>
    <mergeCell ref="C104:G104"/>
    <mergeCell ref="C107:G107"/>
    <mergeCell ref="C110:G110"/>
    <mergeCell ref="C114:G114"/>
    <mergeCell ref="C117:G117"/>
    <mergeCell ref="C160:G160"/>
    <mergeCell ref="C124:G124"/>
    <mergeCell ref="C128:G128"/>
    <mergeCell ref="C131:G131"/>
    <mergeCell ref="C133:G133"/>
    <mergeCell ref="C135:G135"/>
    <mergeCell ref="C138:G138"/>
    <mergeCell ref="C141:G141"/>
    <mergeCell ref="C144:G144"/>
    <mergeCell ref="C148:G148"/>
    <mergeCell ref="C151:G151"/>
    <mergeCell ref="C157:G15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8B0F-2069-4D1C-9974-D76519E5B063}">
  <sheetPr>
    <outlinePr summaryBelow="0"/>
  </sheetPr>
  <dimension ref="A1:BH5000"/>
  <sheetViews>
    <sheetView workbookViewId="0">
      <pane ySplit="7" topLeftCell="A8" activePane="bottomLeft" state="frozen"/>
      <selection pane="bottomLeft" activeCell="A27" sqref="A27:G31"/>
    </sheetView>
  </sheetViews>
  <sheetFormatPr defaultRowHeight="12.75" outlineLevelRow="2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6</v>
      </c>
      <c r="B1" s="255"/>
      <c r="C1" s="255"/>
      <c r="D1" s="255"/>
      <c r="E1" s="255"/>
      <c r="F1" s="255"/>
      <c r="G1" s="255"/>
      <c r="AG1" t="s">
        <v>97</v>
      </c>
    </row>
    <row r="2" spans="1:60" ht="24.95" customHeight="1" x14ac:dyDescent="0.2">
      <c r="A2" s="50" t="s">
        <v>7</v>
      </c>
      <c r="B2" s="49" t="s">
        <v>42</v>
      </c>
      <c r="C2" s="256" t="s">
        <v>43</v>
      </c>
      <c r="D2" s="257"/>
      <c r="E2" s="257"/>
      <c r="F2" s="257"/>
      <c r="G2" s="258"/>
      <c r="AG2" t="s">
        <v>98</v>
      </c>
    </row>
    <row r="3" spans="1:60" ht="24.95" customHeight="1" x14ac:dyDescent="0.2">
      <c r="A3" s="50" t="s">
        <v>8</v>
      </c>
      <c r="B3" s="49" t="s">
        <v>51</v>
      </c>
      <c r="C3" s="256" t="s">
        <v>52</v>
      </c>
      <c r="D3" s="257"/>
      <c r="E3" s="257"/>
      <c r="F3" s="257"/>
      <c r="G3" s="258"/>
      <c r="AC3" s="122" t="s">
        <v>98</v>
      </c>
      <c r="AG3" t="s">
        <v>99</v>
      </c>
    </row>
    <row r="4" spans="1:60" ht="24.95" customHeight="1" x14ac:dyDescent="0.2">
      <c r="A4" s="141" t="s">
        <v>9</v>
      </c>
      <c r="B4" s="142" t="s">
        <v>57</v>
      </c>
      <c r="C4" s="259" t="s">
        <v>58</v>
      </c>
      <c r="D4" s="260"/>
      <c r="E4" s="260"/>
      <c r="F4" s="260"/>
      <c r="G4" s="261"/>
      <c r="AG4" t="s">
        <v>100</v>
      </c>
    </row>
    <row r="5" spans="1:60" x14ac:dyDescent="0.2">
      <c r="D5" s="10"/>
    </row>
    <row r="6" spans="1:60" ht="38.25" x14ac:dyDescent="0.2">
      <c r="A6" s="144" t="s">
        <v>101</v>
      </c>
      <c r="B6" s="146" t="s">
        <v>102</v>
      </c>
      <c r="C6" s="146" t="s">
        <v>103</v>
      </c>
      <c r="D6" s="145" t="s">
        <v>104</v>
      </c>
      <c r="E6" s="144" t="s">
        <v>105</v>
      </c>
      <c r="F6" s="143" t="s">
        <v>106</v>
      </c>
      <c r="G6" s="144" t="s">
        <v>30</v>
      </c>
      <c r="H6" s="147" t="s">
        <v>31</v>
      </c>
      <c r="I6" s="147" t="s">
        <v>107</v>
      </c>
      <c r="J6" s="147" t="s">
        <v>32</v>
      </c>
      <c r="K6" s="147" t="s">
        <v>108</v>
      </c>
      <c r="L6" s="147" t="s">
        <v>109</v>
      </c>
      <c r="M6" s="147" t="s">
        <v>110</v>
      </c>
      <c r="N6" s="147" t="s">
        <v>111</v>
      </c>
      <c r="O6" s="147" t="s">
        <v>112</v>
      </c>
      <c r="P6" s="147" t="s">
        <v>113</v>
      </c>
      <c r="Q6" s="147" t="s">
        <v>114</v>
      </c>
      <c r="R6" s="147" t="s">
        <v>115</v>
      </c>
      <c r="S6" s="147" t="s">
        <v>116</v>
      </c>
      <c r="T6" s="147" t="s">
        <v>117</v>
      </c>
      <c r="U6" s="147" t="s">
        <v>118</v>
      </c>
      <c r="V6" s="147" t="s">
        <v>119</v>
      </c>
      <c r="W6" s="147" t="s">
        <v>120</v>
      </c>
      <c r="X6" s="147" t="s">
        <v>121</v>
      </c>
      <c r="Y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123</v>
      </c>
      <c r="B8" s="168" t="s">
        <v>95</v>
      </c>
      <c r="C8" s="185" t="s">
        <v>28</v>
      </c>
      <c r="D8" s="169"/>
      <c r="E8" s="170"/>
      <c r="F8" s="171"/>
      <c r="G8" s="172">
        <f>SUMIF(AG9:AG14,"&lt;&gt;NOR",G9:G14)</f>
        <v>0</v>
      </c>
      <c r="H8" s="166"/>
      <c r="I8" s="166">
        <f>SUM(I9:I14)</f>
        <v>0</v>
      </c>
      <c r="J8" s="166"/>
      <c r="K8" s="166">
        <f>SUM(K9:K14)</f>
        <v>0</v>
      </c>
      <c r="L8" s="166"/>
      <c r="M8" s="166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6"/>
      <c r="S8" s="166"/>
      <c r="T8" s="166"/>
      <c r="U8" s="166"/>
      <c r="V8" s="166">
        <f>SUM(V9:V14)</f>
        <v>0</v>
      </c>
      <c r="W8" s="166"/>
      <c r="X8" s="166"/>
      <c r="Y8" s="166"/>
      <c r="AG8" t="s">
        <v>124</v>
      </c>
    </row>
    <row r="9" spans="1:60" outlineLevel="1" x14ac:dyDescent="0.2">
      <c r="A9" s="180">
        <v>1</v>
      </c>
      <c r="B9" s="181" t="s">
        <v>478</v>
      </c>
      <c r="C9" s="189" t="s">
        <v>479</v>
      </c>
      <c r="D9" s="182" t="s">
        <v>480</v>
      </c>
      <c r="E9" s="183">
        <v>1</v>
      </c>
      <c r="F9" s="194"/>
      <c r="G9" s="18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128</v>
      </c>
      <c r="T9" s="158" t="s">
        <v>129</v>
      </c>
      <c r="U9" s="158">
        <v>0</v>
      </c>
      <c r="V9" s="158">
        <f>ROUND(E9*U9,2)</f>
        <v>0</v>
      </c>
      <c r="W9" s="158"/>
      <c r="X9" s="158" t="s">
        <v>481</v>
      </c>
      <c r="Y9" s="158" t="s">
        <v>131</v>
      </c>
      <c r="Z9" s="148"/>
      <c r="AA9" s="148"/>
      <c r="AB9" s="148"/>
      <c r="AC9" s="148"/>
      <c r="AD9" s="148"/>
      <c r="AE9" s="148"/>
      <c r="AF9" s="148"/>
      <c r="AG9" s="148" t="s">
        <v>482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4">
        <v>2</v>
      </c>
      <c r="B10" s="175" t="s">
        <v>483</v>
      </c>
      <c r="C10" s="186" t="s">
        <v>484</v>
      </c>
      <c r="D10" s="176" t="s">
        <v>480</v>
      </c>
      <c r="E10" s="177">
        <v>1</v>
      </c>
      <c r="F10" s="193"/>
      <c r="G10" s="178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128</v>
      </c>
      <c r="T10" s="158" t="s">
        <v>129</v>
      </c>
      <c r="U10" s="158">
        <v>0</v>
      </c>
      <c r="V10" s="158">
        <f>ROUND(E10*U10,2)</f>
        <v>0</v>
      </c>
      <c r="W10" s="158"/>
      <c r="X10" s="158" t="s">
        <v>481</v>
      </c>
      <c r="Y10" s="158" t="s">
        <v>131</v>
      </c>
      <c r="Z10" s="148"/>
      <c r="AA10" s="148"/>
      <c r="AB10" s="148"/>
      <c r="AC10" s="148"/>
      <c r="AD10" s="148"/>
      <c r="AE10" s="148"/>
      <c r="AF10" s="148"/>
      <c r="AG10" s="148" t="s">
        <v>482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251" t="s">
        <v>485</v>
      </c>
      <c r="D11" s="252"/>
      <c r="E11" s="252"/>
      <c r="F11" s="252"/>
      <c r="G11" s="252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134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4">
        <v>3</v>
      </c>
      <c r="B12" s="175" t="s">
        <v>486</v>
      </c>
      <c r="C12" s="186" t="s">
        <v>487</v>
      </c>
      <c r="D12" s="176" t="s">
        <v>480</v>
      </c>
      <c r="E12" s="177">
        <v>1</v>
      </c>
      <c r="F12" s="193"/>
      <c r="G12" s="178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128</v>
      </c>
      <c r="T12" s="158" t="s">
        <v>129</v>
      </c>
      <c r="U12" s="158">
        <v>0</v>
      </c>
      <c r="V12" s="158">
        <f>ROUND(E12*U12,2)</f>
        <v>0</v>
      </c>
      <c r="W12" s="158"/>
      <c r="X12" s="158" t="s">
        <v>481</v>
      </c>
      <c r="Y12" s="158" t="s">
        <v>131</v>
      </c>
      <c r="Z12" s="148"/>
      <c r="AA12" s="148"/>
      <c r="AB12" s="148"/>
      <c r="AC12" s="148"/>
      <c r="AD12" s="148"/>
      <c r="AE12" s="148"/>
      <c r="AF12" s="148"/>
      <c r="AG12" s="148" t="s">
        <v>482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51" t="s">
        <v>488</v>
      </c>
      <c r="D13" s="252"/>
      <c r="E13" s="252"/>
      <c r="F13" s="252"/>
      <c r="G13" s="252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134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4</v>
      </c>
      <c r="B14" s="181" t="s">
        <v>489</v>
      </c>
      <c r="C14" s="189" t="s">
        <v>490</v>
      </c>
      <c r="D14" s="182" t="s">
        <v>480</v>
      </c>
      <c r="E14" s="183">
        <v>1</v>
      </c>
      <c r="F14" s="194"/>
      <c r="G14" s="184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128</v>
      </c>
      <c r="T14" s="158" t="s">
        <v>129</v>
      </c>
      <c r="U14" s="158">
        <v>0</v>
      </c>
      <c r="V14" s="158">
        <f>ROUND(E14*U14,2)</f>
        <v>0</v>
      </c>
      <c r="W14" s="158"/>
      <c r="X14" s="158" t="s">
        <v>481</v>
      </c>
      <c r="Y14" s="158" t="s">
        <v>131</v>
      </c>
      <c r="Z14" s="148"/>
      <c r="AA14" s="148"/>
      <c r="AB14" s="148"/>
      <c r="AC14" s="148"/>
      <c r="AD14" s="148"/>
      <c r="AE14" s="148"/>
      <c r="AF14" s="148"/>
      <c r="AG14" s="148" t="s">
        <v>482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7" t="s">
        <v>123</v>
      </c>
      <c r="B15" s="168" t="s">
        <v>96</v>
      </c>
      <c r="C15" s="185" t="s">
        <v>29</v>
      </c>
      <c r="D15" s="169"/>
      <c r="E15" s="170"/>
      <c r="F15" s="171"/>
      <c r="G15" s="172">
        <f>SUMIF(AG16:AG21,"&lt;&gt;NOR",G16:G21)</f>
        <v>0</v>
      </c>
      <c r="H15" s="166"/>
      <c r="I15" s="166">
        <f>SUM(I16:I21)</f>
        <v>0</v>
      </c>
      <c r="J15" s="166"/>
      <c r="K15" s="166">
        <f>SUM(K16:K21)</f>
        <v>0</v>
      </c>
      <c r="L15" s="166"/>
      <c r="M15" s="166">
        <f>SUM(M16:M21)</f>
        <v>0</v>
      </c>
      <c r="N15" s="165"/>
      <c r="O15" s="165">
        <f>SUM(O16:O21)</f>
        <v>0</v>
      </c>
      <c r="P15" s="165"/>
      <c r="Q15" s="165">
        <f>SUM(Q16:Q21)</f>
        <v>0</v>
      </c>
      <c r="R15" s="166"/>
      <c r="S15" s="166"/>
      <c r="T15" s="166"/>
      <c r="U15" s="166"/>
      <c r="V15" s="166">
        <f>SUM(V16:V21)</f>
        <v>0</v>
      </c>
      <c r="W15" s="166"/>
      <c r="X15" s="166"/>
      <c r="Y15" s="166"/>
      <c r="AG15" t="s">
        <v>124</v>
      </c>
    </row>
    <row r="16" spans="1:60" outlineLevel="1" x14ac:dyDescent="0.2">
      <c r="A16" s="174">
        <v>5</v>
      </c>
      <c r="B16" s="175" t="s">
        <v>491</v>
      </c>
      <c r="C16" s="186" t="s">
        <v>492</v>
      </c>
      <c r="D16" s="176" t="s">
        <v>480</v>
      </c>
      <c r="E16" s="177">
        <v>1</v>
      </c>
      <c r="F16" s="193"/>
      <c r="G16" s="178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128</v>
      </c>
      <c r="T16" s="158" t="s">
        <v>129</v>
      </c>
      <c r="U16" s="158">
        <v>0</v>
      </c>
      <c r="V16" s="158">
        <f>ROUND(E16*U16,2)</f>
        <v>0</v>
      </c>
      <c r="W16" s="158"/>
      <c r="X16" s="158" t="s">
        <v>481</v>
      </c>
      <c r="Y16" s="158" t="s">
        <v>131</v>
      </c>
      <c r="Z16" s="148"/>
      <c r="AA16" s="148"/>
      <c r="AB16" s="148"/>
      <c r="AC16" s="148"/>
      <c r="AD16" s="148"/>
      <c r="AE16" s="148"/>
      <c r="AF16" s="148"/>
      <c r="AG16" s="148" t="s">
        <v>482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2" x14ac:dyDescent="0.2">
      <c r="A17" s="155"/>
      <c r="B17" s="156"/>
      <c r="C17" s="251" t="s">
        <v>493</v>
      </c>
      <c r="D17" s="252"/>
      <c r="E17" s="252"/>
      <c r="F17" s="252"/>
      <c r="G17" s="252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134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9" t="str">
        <f>C17</f>
        <v>Náklady na provedení skutečného zaměření stavby v rozsahu nezbytném pro zápis změny do katastru nemovitostí.</v>
      </c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7" t="s">
        <v>494</v>
      </c>
      <c r="D18" s="163"/>
      <c r="E18" s="164">
        <v>1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4">
        <v>6</v>
      </c>
      <c r="B19" s="175" t="s">
        <v>495</v>
      </c>
      <c r="C19" s="186" t="s">
        <v>496</v>
      </c>
      <c r="D19" s="176" t="s">
        <v>480</v>
      </c>
      <c r="E19" s="177">
        <v>1</v>
      </c>
      <c r="F19" s="193"/>
      <c r="G19" s="178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128</v>
      </c>
      <c r="T19" s="158" t="s">
        <v>129</v>
      </c>
      <c r="U19" s="158">
        <v>0</v>
      </c>
      <c r="V19" s="158">
        <f>ROUND(E19*U19,2)</f>
        <v>0</v>
      </c>
      <c r="W19" s="158"/>
      <c r="X19" s="158" t="s">
        <v>481</v>
      </c>
      <c r="Y19" s="158" t="s">
        <v>131</v>
      </c>
      <c r="Z19" s="148"/>
      <c r="AA19" s="148"/>
      <c r="AB19" s="148"/>
      <c r="AC19" s="148"/>
      <c r="AD19" s="148"/>
      <c r="AE19" s="148"/>
      <c r="AF19" s="148"/>
      <c r="AG19" s="148" t="s">
        <v>482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2" x14ac:dyDescent="0.2">
      <c r="A20" s="155"/>
      <c r="B20" s="156"/>
      <c r="C20" s="251" t="s">
        <v>497</v>
      </c>
      <c r="D20" s="252"/>
      <c r="E20" s="252"/>
      <c r="F20" s="252"/>
      <c r="G20" s="252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134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79" t="str">
        <f>C20</f>
        <v>/náklady na vyhotovení dokumentace skutečného provedení stavby a její předání objednateli v požadované formě a požadovaném počtu/</v>
      </c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7" t="s">
        <v>494</v>
      </c>
      <c r="D21" s="163"/>
      <c r="E21" s="164">
        <v>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136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3"/>
      <c r="B22" s="4"/>
      <c r="C22" s="190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109</v>
      </c>
    </row>
    <row r="23" spans="1:60" x14ac:dyDescent="0.2">
      <c r="A23" s="151"/>
      <c r="B23" s="152" t="s">
        <v>30</v>
      </c>
      <c r="C23" s="191"/>
      <c r="D23" s="153"/>
      <c r="E23" s="154"/>
      <c r="F23" s="154"/>
      <c r="G23" s="173">
        <f>G8+G15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401</v>
      </c>
    </row>
    <row r="24" spans="1:60" x14ac:dyDescent="0.2">
      <c r="A24" s="3"/>
      <c r="B24" s="4"/>
      <c r="C24" s="190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3"/>
      <c r="B25" s="4"/>
      <c r="C25" s="19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62" t="s">
        <v>402</v>
      </c>
      <c r="B26" s="262"/>
      <c r="C26" s="26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64"/>
      <c r="B27" s="265"/>
      <c r="C27" s="266"/>
      <c r="D27" s="265"/>
      <c r="E27" s="265"/>
      <c r="F27" s="265"/>
      <c r="G27" s="26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403</v>
      </c>
    </row>
    <row r="28" spans="1:60" x14ac:dyDescent="0.2">
      <c r="A28" s="268"/>
      <c r="B28" s="269"/>
      <c r="C28" s="270"/>
      <c r="D28" s="269"/>
      <c r="E28" s="269"/>
      <c r="F28" s="269"/>
      <c r="G28" s="27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68"/>
      <c r="B29" s="269"/>
      <c r="C29" s="270"/>
      <c r="D29" s="269"/>
      <c r="E29" s="269"/>
      <c r="F29" s="269"/>
      <c r="G29" s="27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68"/>
      <c r="B30" s="269"/>
      <c r="C30" s="270"/>
      <c r="D30" s="269"/>
      <c r="E30" s="269"/>
      <c r="F30" s="269"/>
      <c r="G30" s="27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72"/>
      <c r="B31" s="273"/>
      <c r="C31" s="274"/>
      <c r="D31" s="273"/>
      <c r="E31" s="273"/>
      <c r="F31" s="273"/>
      <c r="G31" s="27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90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">
      <c r="C33" s="192"/>
      <c r="D33" s="10"/>
      <c r="AG33" t="s">
        <v>404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pcukSLkpfJByAlnEih//FTeWTSjZMflOOCpbC5XkpjqQ+/JqLxVpHnmLlF9LzF1AJW/BPwnT8ZpugQr/XKU4Q==" saltValue="e4cXTNfYiowLMy/KenBXkw==" spinCount="100000" sheet="1" objects="1" scenarios="1" formatCells="0" formatColumns="0" selectLockedCells="1"/>
  <mergeCells count="10">
    <mergeCell ref="A27:G31"/>
    <mergeCell ref="C11:G11"/>
    <mergeCell ref="C13:G13"/>
    <mergeCell ref="C17:G17"/>
    <mergeCell ref="C20:G20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E32DE1-B090-4DA2-BF5C-F7DB2FA3EB4B}">
  <ds:schemaRefs>
    <ds:schemaRef ds:uri="http://schemas.microsoft.com/office/2006/metadata/properties"/>
    <ds:schemaRef ds:uri="http://schemas.microsoft.com/office/infopath/2007/PartnerControls"/>
    <ds:schemaRef ds:uri="44eebfc2-dba9-490f-a426-06bdd91898e6"/>
    <ds:schemaRef ds:uri="0c8c0d37-2bee-48b9-a3af-2a8749a2fbd1"/>
  </ds:schemaRefs>
</ds:datastoreItem>
</file>

<file path=customXml/itemProps2.xml><?xml version="1.0" encoding="utf-8"?>
<ds:datastoreItem xmlns:ds="http://schemas.openxmlformats.org/officeDocument/2006/customXml" ds:itemID="{D2247A9C-1C67-4DA2-8AE6-F77873E2BA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F2EADB-9FFA-4707-9556-987884957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2022A043 Pol</vt:lpstr>
      <vt:lpstr>01 2022B043 Pol</vt:lpstr>
      <vt:lpstr>01 2022C043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2022A043 Pol'!Názvy_tisku</vt:lpstr>
      <vt:lpstr>'01 2022B043 Pol'!Názvy_tisku</vt:lpstr>
      <vt:lpstr>'01 2022C043 Pol'!Názvy_tisku</vt:lpstr>
      <vt:lpstr>oadresa</vt:lpstr>
      <vt:lpstr>Stavba!Objednatel</vt:lpstr>
      <vt:lpstr>Stavba!Objekt</vt:lpstr>
      <vt:lpstr>'01 2022A043 Pol'!Oblast_tisku</vt:lpstr>
      <vt:lpstr>'01 2022B043 Pol'!Oblast_tisku</vt:lpstr>
      <vt:lpstr>'01 2022C043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specialista 001</dc:creator>
  <cp:lastModifiedBy>Smejkalová Kateřina</cp:lastModifiedBy>
  <cp:lastPrinted>2019-03-19T12:27:02Z</cp:lastPrinted>
  <dcterms:created xsi:type="dcterms:W3CDTF">2009-04-08T07:15:50Z</dcterms:created>
  <dcterms:modified xsi:type="dcterms:W3CDTF">2025-04-09T10:51:55Z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