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Víceúčelové hřiště Borek/VZ + SOD/V. vysvětlení ZD/"/>
    </mc:Choice>
  </mc:AlternateContent>
  <xr:revisionPtr revIDLastSave="11" documentId="8_{153353DA-FA9B-45B1-8F88-DD1EAB14DE8F}" xr6:coauthVersionLast="47" xr6:coauthVersionMax="47" xr10:uidLastSave="{AD88333F-AD17-4D9E-B201-178CB87C1703}"/>
  <bookViews>
    <workbookView xWindow="-120" yWindow="-120" windowWidth="29040" windowHeight="15840" activeTab="1" xr2:uid="{6985F6B7-4691-4814-85CF-833F7BA80241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Stavba!$H$38</definedName>
    <definedName name="CenaCelkem">Stavba!$G$27</definedName>
    <definedName name="CenaCelkemBezDPH">Stavba!$G$26</definedName>
    <definedName name="CenaCelkemVypocet" localSheetId="1">Stavba!$I$38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Stavba!$G$22</definedName>
    <definedName name="DPHZakl">Stavba!$G$24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'Rozpočet Pol'!$A$1:$U$158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Stavba!#REF!</definedName>
    <definedName name="ZakladDPHSniVypocet" localSheetId="1">Stavba!$F$38</definedName>
    <definedName name="ZakladDPHZakl">Stavba!$G$23</definedName>
    <definedName name="ZakladDPHZaklVypocet" localSheetId="1">Stavba!$G$38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AC148" i="12"/>
  <c r="F37" i="1" s="1"/>
  <c r="AD148" i="12"/>
  <c r="G37" i="1" s="1"/>
  <c r="G38" i="1" s="1"/>
  <c r="F9" i="12"/>
  <c r="G9" i="12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20" i="12"/>
  <c r="G20" i="12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U22" i="12"/>
  <c r="F24" i="12"/>
  <c r="G24" i="12" s="1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9" i="12"/>
  <c r="G29" i="12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4" i="12"/>
  <c r="G34" i="12" s="1"/>
  <c r="M34" i="12" s="1"/>
  <c r="I34" i="12"/>
  <c r="K34" i="12"/>
  <c r="O34" i="12"/>
  <c r="Q34" i="12"/>
  <c r="U34" i="12"/>
  <c r="F36" i="12"/>
  <c r="G36" i="12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6" i="12"/>
  <c r="G46" i="12" s="1"/>
  <c r="I46" i="12"/>
  <c r="K46" i="12"/>
  <c r="O46" i="12"/>
  <c r="Q46" i="12"/>
  <c r="U46" i="12"/>
  <c r="F49" i="12"/>
  <c r="G49" i="12" s="1"/>
  <c r="M49" i="12" s="1"/>
  <c r="I49" i="12"/>
  <c r="K49" i="12"/>
  <c r="O49" i="12"/>
  <c r="Q49" i="12"/>
  <c r="U49" i="12"/>
  <c r="F51" i="12"/>
  <c r="G51" i="12" s="1"/>
  <c r="M51" i="12" s="1"/>
  <c r="I51" i="12"/>
  <c r="K51" i="12"/>
  <c r="O51" i="12"/>
  <c r="Q51" i="12"/>
  <c r="U51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60" i="12"/>
  <c r="G60" i="12" s="1"/>
  <c r="M60" i="12" s="1"/>
  <c r="I60" i="12"/>
  <c r="K60" i="12"/>
  <c r="O60" i="12"/>
  <c r="Q60" i="12"/>
  <c r="U60" i="12"/>
  <c r="F62" i="12"/>
  <c r="G62" i="12" s="1"/>
  <c r="M62" i="12" s="1"/>
  <c r="M61" i="12" s="1"/>
  <c r="I62" i="12"/>
  <c r="I61" i="12" s="1"/>
  <c r="K62" i="12"/>
  <c r="K61" i="12" s="1"/>
  <c r="O62" i="12"/>
  <c r="Q62" i="12"/>
  <c r="U62" i="12"/>
  <c r="U61" i="12" s="1"/>
  <c r="F67" i="12"/>
  <c r="G67" i="12" s="1"/>
  <c r="M67" i="12" s="1"/>
  <c r="I67" i="12"/>
  <c r="K67" i="12"/>
  <c r="O67" i="12"/>
  <c r="Q67" i="12"/>
  <c r="U67" i="12"/>
  <c r="F72" i="12"/>
  <c r="G72" i="12"/>
  <c r="G71" i="12" s="1"/>
  <c r="I49" i="1" s="1"/>
  <c r="I72" i="12"/>
  <c r="I71" i="12" s="1"/>
  <c r="K72" i="12"/>
  <c r="K71" i="12" s="1"/>
  <c r="O72" i="12"/>
  <c r="O71" i="12" s="1"/>
  <c r="Q72" i="12"/>
  <c r="Q71" i="12" s="1"/>
  <c r="U72" i="12"/>
  <c r="U71" i="12" s="1"/>
  <c r="F74" i="12"/>
  <c r="G74" i="12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8" i="12"/>
  <c r="G78" i="12" s="1"/>
  <c r="M78" i="12" s="1"/>
  <c r="I78" i="12"/>
  <c r="K78" i="12"/>
  <c r="O78" i="12"/>
  <c r="Q78" i="12"/>
  <c r="U78" i="12"/>
  <c r="F80" i="12"/>
  <c r="G80" i="12"/>
  <c r="M80" i="12" s="1"/>
  <c r="I80" i="12"/>
  <c r="K80" i="12"/>
  <c r="O80" i="12"/>
  <c r="Q80" i="12"/>
  <c r="U80" i="12"/>
  <c r="F83" i="12"/>
  <c r="G83" i="12"/>
  <c r="M83" i="12" s="1"/>
  <c r="I83" i="12"/>
  <c r="K83" i="12"/>
  <c r="O83" i="12"/>
  <c r="Q83" i="12"/>
  <c r="U83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91" i="12"/>
  <c r="G91" i="12"/>
  <c r="G90" i="12" s="1"/>
  <c r="I51" i="1" s="1"/>
  <c r="I91" i="12"/>
  <c r="K91" i="12"/>
  <c r="O91" i="12"/>
  <c r="Q91" i="12"/>
  <c r="U91" i="12"/>
  <c r="F93" i="12"/>
  <c r="G93" i="12"/>
  <c r="M93" i="12" s="1"/>
  <c r="I93" i="12"/>
  <c r="K93" i="12"/>
  <c r="O93" i="12"/>
  <c r="Q93" i="12"/>
  <c r="U93" i="12"/>
  <c r="F94" i="12"/>
  <c r="G94" i="12"/>
  <c r="M94" i="12" s="1"/>
  <c r="I94" i="12"/>
  <c r="K94" i="12"/>
  <c r="O94" i="12"/>
  <c r="Q94" i="12"/>
  <c r="U94" i="12"/>
  <c r="F95" i="12"/>
  <c r="G95" i="12"/>
  <c r="M95" i="12" s="1"/>
  <c r="I95" i="12"/>
  <c r="K95" i="12"/>
  <c r="O95" i="12"/>
  <c r="Q95" i="12"/>
  <c r="U95" i="12"/>
  <c r="F96" i="12"/>
  <c r="G96" i="12"/>
  <c r="M96" i="12" s="1"/>
  <c r="I96" i="12"/>
  <c r="K96" i="12"/>
  <c r="O96" i="12"/>
  <c r="Q96" i="12"/>
  <c r="U96" i="12"/>
  <c r="F97" i="12"/>
  <c r="G97" i="12"/>
  <c r="M97" i="12" s="1"/>
  <c r="I97" i="12"/>
  <c r="K97" i="12"/>
  <c r="O97" i="12"/>
  <c r="Q97" i="12"/>
  <c r="U97" i="12"/>
  <c r="F99" i="12"/>
  <c r="G99" i="12" s="1"/>
  <c r="I99" i="12"/>
  <c r="I98" i="12" s="1"/>
  <c r="K99" i="12"/>
  <c r="K98" i="12" s="1"/>
  <c r="O99" i="12"/>
  <c r="O98" i="12" s="1"/>
  <c r="Q99" i="12"/>
  <c r="Q98" i="12" s="1"/>
  <c r="U99" i="12"/>
  <c r="U98" i="12" s="1"/>
  <c r="F103" i="12"/>
  <c r="G103" i="12"/>
  <c r="G102" i="12" s="1"/>
  <c r="I53" i="1" s="1"/>
  <c r="I103" i="12"/>
  <c r="I102" i="12" s="1"/>
  <c r="K103" i="12"/>
  <c r="K102" i="12" s="1"/>
  <c r="O103" i="12"/>
  <c r="O102" i="12" s="1"/>
  <c r="Q103" i="12"/>
  <c r="Q102" i="12" s="1"/>
  <c r="U103" i="12"/>
  <c r="U102" i="12" s="1"/>
  <c r="F106" i="12"/>
  <c r="G106" i="12"/>
  <c r="I106" i="12"/>
  <c r="K106" i="12"/>
  <c r="O106" i="12"/>
  <c r="Q106" i="12"/>
  <c r="U106" i="12"/>
  <c r="F108" i="12"/>
  <c r="G108" i="12"/>
  <c r="M108" i="12" s="1"/>
  <c r="I108" i="12"/>
  <c r="K108" i="12"/>
  <c r="O108" i="12"/>
  <c r="Q108" i="12"/>
  <c r="U108" i="12"/>
  <c r="F110" i="12"/>
  <c r="G110" i="12" s="1"/>
  <c r="I110" i="12"/>
  <c r="K110" i="12"/>
  <c r="K109" i="12" s="1"/>
  <c r="O110" i="12"/>
  <c r="O109" i="12" s="1"/>
  <c r="Q110" i="12"/>
  <c r="U110" i="12"/>
  <c r="F111" i="12"/>
  <c r="G111" i="12" s="1"/>
  <c r="M111" i="12" s="1"/>
  <c r="I111" i="12"/>
  <c r="K111" i="12"/>
  <c r="O111" i="12"/>
  <c r="Q111" i="12"/>
  <c r="U111" i="12"/>
  <c r="F114" i="12"/>
  <c r="G114" i="12"/>
  <c r="M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17" i="12"/>
  <c r="G117" i="12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20" i="12"/>
  <c r="G120" i="12"/>
  <c r="M120" i="12" s="1"/>
  <c r="I120" i="12"/>
  <c r="K120" i="12"/>
  <c r="O120" i="12"/>
  <c r="Q120" i="12"/>
  <c r="U120" i="12"/>
  <c r="F122" i="12"/>
  <c r="G122" i="12" s="1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7" i="12"/>
  <c r="G127" i="12" s="1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32" i="12"/>
  <c r="G132" i="12" s="1"/>
  <c r="M132" i="12" s="1"/>
  <c r="I132" i="12"/>
  <c r="K132" i="12"/>
  <c r="O132" i="12"/>
  <c r="Q132" i="12"/>
  <c r="U132" i="12"/>
  <c r="F134" i="12"/>
  <c r="G134" i="12"/>
  <c r="M134" i="12" s="1"/>
  <c r="I134" i="12"/>
  <c r="K134" i="12"/>
  <c r="O134" i="12"/>
  <c r="Q134" i="12"/>
  <c r="U134" i="12"/>
  <c r="F136" i="12"/>
  <c r="G136" i="12" s="1"/>
  <c r="M136" i="12" s="1"/>
  <c r="I136" i="12"/>
  <c r="K136" i="12"/>
  <c r="O136" i="12"/>
  <c r="Q136" i="12"/>
  <c r="U136" i="12"/>
  <c r="F138" i="12"/>
  <c r="G138" i="12"/>
  <c r="I138" i="12"/>
  <c r="K138" i="12"/>
  <c r="K137" i="12" s="1"/>
  <c r="O138" i="12"/>
  <c r="Q138" i="12"/>
  <c r="Q137" i="12" s="1"/>
  <c r="U138" i="12"/>
  <c r="F139" i="12"/>
  <c r="G139" i="12" s="1"/>
  <c r="M139" i="12" s="1"/>
  <c r="I139" i="12"/>
  <c r="K139" i="12"/>
  <c r="O139" i="12"/>
  <c r="Q139" i="12"/>
  <c r="U139" i="12"/>
  <c r="F142" i="12"/>
  <c r="G142" i="12" s="1"/>
  <c r="I142" i="12"/>
  <c r="K142" i="12"/>
  <c r="O142" i="12"/>
  <c r="Q142" i="12"/>
  <c r="U142" i="12"/>
  <c r="F143" i="12"/>
  <c r="G143" i="12"/>
  <c r="M143" i="12" s="1"/>
  <c r="I143" i="12"/>
  <c r="K143" i="12"/>
  <c r="O143" i="12"/>
  <c r="Q143" i="12"/>
  <c r="U143" i="12"/>
  <c r="F144" i="12"/>
  <c r="G144" i="12" s="1"/>
  <c r="M144" i="12" s="1"/>
  <c r="I144" i="12"/>
  <c r="K144" i="12"/>
  <c r="O144" i="12"/>
  <c r="Q144" i="12"/>
  <c r="U144" i="12"/>
  <c r="F145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I20" i="1"/>
  <c r="I18" i="1"/>
  <c r="G25" i="1"/>
  <c r="H38" i="1"/>
  <c r="J26" i="1"/>
  <c r="J24" i="1"/>
  <c r="G36" i="1"/>
  <c r="F36" i="1"/>
  <c r="J22" i="1"/>
  <c r="J23" i="1"/>
  <c r="J25" i="1"/>
  <c r="E22" i="1"/>
  <c r="G22" i="1"/>
  <c r="E24" i="1"/>
  <c r="G24" i="1"/>
  <c r="M142" i="12" l="1"/>
  <c r="G141" i="12"/>
  <c r="I58" i="1" s="1"/>
  <c r="I19" i="1" s="1"/>
  <c r="F38" i="1"/>
  <c r="I37" i="1"/>
  <c r="I38" i="1" s="1"/>
  <c r="J37" i="1" s="1"/>
  <c r="J38" i="1" s="1"/>
  <c r="U141" i="12"/>
  <c r="I73" i="12"/>
  <c r="I45" i="12"/>
  <c r="O141" i="12"/>
  <c r="Q113" i="12"/>
  <c r="U109" i="12"/>
  <c r="I109" i="12"/>
  <c r="O105" i="12"/>
  <c r="G105" i="12"/>
  <c r="I54" i="1" s="1"/>
  <c r="U90" i="12"/>
  <c r="K90" i="12"/>
  <c r="O73" i="12"/>
  <c r="Q61" i="12"/>
  <c r="O45" i="12"/>
  <c r="U35" i="12"/>
  <c r="K35" i="12"/>
  <c r="O8" i="12"/>
  <c r="I141" i="12"/>
  <c r="K113" i="12"/>
  <c r="U105" i="12"/>
  <c r="O90" i="12"/>
  <c r="K141" i="12"/>
  <c r="U137" i="12"/>
  <c r="I137" i="12"/>
  <c r="O113" i="12"/>
  <c r="Q109" i="12"/>
  <c r="M106" i="12"/>
  <c r="M105" i="12" s="1"/>
  <c r="M103" i="12"/>
  <c r="M102" i="12" s="1"/>
  <c r="Q90" i="12"/>
  <c r="I90" i="12"/>
  <c r="K73" i="12"/>
  <c r="O61" i="12"/>
  <c r="K45" i="12"/>
  <c r="Q35" i="12"/>
  <c r="I35" i="12"/>
  <c r="K8" i="12"/>
  <c r="G137" i="12"/>
  <c r="I57" i="1" s="1"/>
  <c r="K105" i="12"/>
  <c r="U73" i="12"/>
  <c r="U45" i="12"/>
  <c r="O35" i="12"/>
  <c r="G35" i="12"/>
  <c r="I46" i="1" s="1"/>
  <c r="U8" i="12"/>
  <c r="I8" i="12"/>
  <c r="Q141" i="12"/>
  <c r="O137" i="12"/>
  <c r="U113" i="12"/>
  <c r="I113" i="12"/>
  <c r="Q105" i="12"/>
  <c r="I105" i="12"/>
  <c r="M91" i="12"/>
  <c r="M90" i="12" s="1"/>
  <c r="Q73" i="12"/>
  <c r="G73" i="12"/>
  <c r="I50" i="1" s="1"/>
  <c r="Q45" i="12"/>
  <c r="M36" i="12"/>
  <c r="M35" i="12" s="1"/>
  <c r="Q8" i="12"/>
  <c r="G8" i="12"/>
  <c r="M113" i="12"/>
  <c r="M46" i="12"/>
  <c r="M45" i="12" s="1"/>
  <c r="G45" i="12"/>
  <c r="I47" i="1" s="1"/>
  <c r="G98" i="12"/>
  <c r="I52" i="1" s="1"/>
  <c r="M99" i="12"/>
  <c r="M98" i="12" s="1"/>
  <c r="M110" i="12"/>
  <c r="M109" i="12" s="1"/>
  <c r="G109" i="12"/>
  <c r="I55" i="1" s="1"/>
  <c r="M141" i="12"/>
  <c r="M138" i="12"/>
  <c r="M137" i="12" s="1"/>
  <c r="M72" i="12"/>
  <c r="M71" i="12" s="1"/>
  <c r="M74" i="12"/>
  <c r="M73" i="12" s="1"/>
  <c r="G113" i="12"/>
  <c r="I56" i="1" s="1"/>
  <c r="G61" i="12"/>
  <c r="I48" i="1" s="1"/>
  <c r="M9" i="12"/>
  <c r="M8" i="12" s="1"/>
  <c r="I17" i="1" l="1"/>
  <c r="G148" i="12"/>
  <c r="I45" i="1"/>
  <c r="I16" i="1" l="1"/>
  <c r="I21" i="1" s="1"/>
  <c r="I59" i="1"/>
  <c r="G23" i="1" l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D8693871-9A56-4134-8620-8CE84CF72F28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6C192F8-2098-42BE-A7D7-B925CC5E9F8D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C40783D7-2FC4-4529-9BB1-6EBBD9E3890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ACA72459-05B3-428F-9FA5-F4A1791068DD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9E2C34A5-FC78-4DEB-B984-AFD9144E7159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10589BD9-EC88-4FEB-BB57-58746DC5D4B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<sst xmlns="http://schemas.openxmlformats.org/spreadsheetml/2006/main" count="605" uniqueCount="303">
  <si>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</si>
  <si>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</si>
  <si>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</si>
  <si>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</si>
  <si>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</si>
  <si>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</si>
  <si>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</si>
  <si>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</si>
  <si>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</si>
  <si>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</si>
  <si>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</si>
  <si>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 xml:space="preserve">Snížená DPH 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</si>
  <si>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</si>
  <si>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</si>
  <si>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</si>
  <si>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</si>
  <si>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</si>
  <si>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</si>
  <si>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</si>
  <si>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</si>
  <si>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</si>
  <si>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</si>
  <si>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</si>
  <si>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</si>
  <si>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</si>
  <si>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</si>
  <si>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</si>
  <si>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</si>
  <si>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</si>
  <si>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</si>
  <si>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</si>
  <si>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</si>
  <si>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</si>
  <si>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</si>
  <si>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</si>
  <si>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</si>
  <si>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</si>
  <si>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</si>
  <si>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</si>
  <si>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Borek u Dačic</t>
  </si>
  <si>
    <t>Rozpočet:</t>
  </si>
  <si>
    <t>Misto</t>
  </si>
  <si>
    <t>Víceúčelové sportovní hřiště Borek u Dačic</t>
  </si>
  <si>
    <t>Město Dačice</t>
  </si>
  <si>
    <t>Krajířova 27</t>
  </si>
  <si>
    <t>Dačice</t>
  </si>
  <si>
    <t>38013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</si>
  <si>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</si>
  <si>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</si>
  <si>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</si>
  <si>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</si>
  <si>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</si>
  <si>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</si>
  <si>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</si>
  <si>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12</t>
  </si>
  <si>
    <t>Sportovní vybavení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</si>
  <si>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</si>
  <si>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</si>
  <si>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</si>
  <si>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</si>
  <si>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</si>
  <si>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</si>
  <si>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</si>
  <si>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</si>
  <si>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</si>
  <si>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</si>
  <si>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</si>
  <si>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</si>
  <si>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</si>
  <si>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</si>
  <si>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</si>
  <si>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</si>
  <si>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</si>
  <si>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</si>
  <si>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</si>
  <si>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</si>
  <si>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</si>
  <si>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</si>
  <si>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</si>
  <si>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</si>
  <si>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</si>
  <si>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</si>
  <si>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</si>
  <si>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</si>
  <si>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</si>
  <si>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</si>
  <si>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</si>
  <si>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</si>
  <si>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</si>
  <si>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</si>
  <si>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</si>
  <si>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</si>
  <si>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</si>
  <si>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</si>
  <si>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</si>
  <si>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</si>
  <si>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</si>
  <si>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</si>
  <si>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</si>
  <si>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</si>
  <si>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</si>
  <si>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</si>
  <si>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</si>
  <si>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</si>
  <si>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</si>
  <si>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</si>
  <si>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</si>
  <si>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131301111R00</t>
  </si>
  <si>
    <t>Hloubení nezapaž. jam hor.4 do 100 m3, STROJNĚ</t>
  </si>
  <si>
    <t>m3</t>
  </si>
  <si>
    <t>POL1_0</t>
  </si>
  <si>
    <t>odebrání zeminy:17,3*15,6*0,3</t>
  </si>
  <si>
    <t>VV</t>
  </si>
  <si>
    <t>131301110R00</t>
  </si>
  <si>
    <t>Hloubení nezapaž. jam hor.4 do 50 m3, STROJNĚ, odtežení násypu J-V strana</t>
  </si>
  <si>
    <t>násyp J-V:1,6*0,4*15,6</t>
  </si>
  <si>
    <t>171101103R00</t>
  </si>
  <si>
    <t>Uložení sypaniny do násypů zhutněných na 100% PS, terénní úpravy , navážky</t>
  </si>
  <si>
    <t>6,6*0,13*15,6</t>
  </si>
  <si>
    <t>132301111R00</t>
  </si>
  <si>
    <t>Hloubení rýh š.do 60 cm v hor.4 do 100 m3,STROJNĚ, základové pasy</t>
  </si>
  <si>
    <t>pasy:(64,1+31,4)*0,3*0,7</t>
  </si>
  <si>
    <t>patky dopočet 26 ks:0,15*0,5*0,7*26</t>
  </si>
  <si>
    <t>pasy:11,5*0,3*0,8</t>
  </si>
  <si>
    <t>rozšíř.pasů sloupky 30 ks:0,4*0,4*0,15*30*1,2</t>
  </si>
  <si>
    <t>Hloubení rýh š.do 60 cm v hor.4 do 100 m3,STROJNĚ, patky -síť</t>
  </si>
  <si>
    <t>4 ks:0,6*0,6*1,1*4</t>
  </si>
  <si>
    <t>Hloubení rýh š.do 60 cm v hor.4 do 100 m3,STROJNĚ, drenážní rýhy</t>
  </si>
  <si>
    <t>(29,7+29,7+16,6)*0,36*1,35</t>
  </si>
  <si>
    <t>132301119R00</t>
  </si>
  <si>
    <t>Přípl.za lepivost,hloubení rýh 60 cm,hor.4,STROJNĚ, cca 50%výkopu</t>
  </si>
  <si>
    <t>(21,4+1,58+36,9)/2</t>
  </si>
  <si>
    <t>Hloubení nezapaž. jam hor.4 do 50 m3, STROJNĚ</t>
  </si>
  <si>
    <t>vsakovací jáma:4*5*3</t>
  </si>
  <si>
    <t>revizní šachta:3</t>
  </si>
  <si>
    <t>131301119R00</t>
  </si>
  <si>
    <t>Příplatek za lepivost - hloubení nezap.jam v hor.4</t>
  </si>
  <si>
    <t>174101101R00</t>
  </si>
  <si>
    <t>Zásyp jam, rýh, šachet se zhutněním</t>
  </si>
  <si>
    <t>vsak.jáma:4*5*2,1</t>
  </si>
  <si>
    <t>rev.šachta:2,3</t>
  </si>
  <si>
    <t>ostatní:19</t>
  </si>
  <si>
    <t>180400110RA0</t>
  </si>
  <si>
    <t>Založení trávníku lučního, rovina, s odplevelením</t>
  </si>
  <si>
    <t>m2</t>
  </si>
  <si>
    <t>POL2_0</t>
  </si>
  <si>
    <t>10</t>
  </si>
  <si>
    <t>D+M koště na umělou trávu</t>
  </si>
  <si>
    <t>ks</t>
  </si>
  <si>
    <t>15</t>
  </si>
  <si>
    <t>D+M branek pro malou kopanou vč.sítě a kotvení</t>
  </si>
  <si>
    <t>16</t>
  </si>
  <si>
    <t xml:space="preserve">D+M volejbal ,víceúčelový sloup pro voljbal ,tenis, nonejbal </t>
  </si>
  <si>
    <t>sada</t>
  </si>
  <si>
    <t>22</t>
  </si>
  <si>
    <t>D+M pouzdra pro sloupky volejbal, tenis</t>
  </si>
  <si>
    <t>17</t>
  </si>
  <si>
    <t>D+M sítě na tenis vč.tašky</t>
  </si>
  <si>
    <t>18</t>
  </si>
  <si>
    <t>D+M síť na volejbal vč.tašky</t>
  </si>
  <si>
    <t>19</t>
  </si>
  <si>
    <t>D+M modré lajny 72 m</t>
  </si>
  <si>
    <t>20</t>
  </si>
  <si>
    <t>D+M bílé lajny 147 m</t>
  </si>
  <si>
    <t>21</t>
  </si>
  <si>
    <t>D+M žluté lajny 128 m</t>
  </si>
  <si>
    <t>271571111R00</t>
  </si>
  <si>
    <t>Polštář základu ze štěrkopísku tříděného, základy,patky</t>
  </si>
  <si>
    <t>základy:(96*0,3*0,1)+(2*0,1)</t>
  </si>
  <si>
    <t>patky:(1*0,1)+(0,91*0,1)</t>
  </si>
  <si>
    <t>212571121R00</t>
  </si>
  <si>
    <t>Výplň odvodňov. trativodů ,drenážních rýh, fr.16-32</t>
  </si>
  <si>
    <t>272313611R00</t>
  </si>
  <si>
    <t>Beton základových kleneb prostý C 16/20</t>
  </si>
  <si>
    <t>pasy:(96*0,3*0,5)+(0,3*0,5*0,75)*26</t>
  </si>
  <si>
    <t>patky 4ks, 7 ks:(0,5*0,5*1,1)*4+(0,3*0,5*0,75)*7</t>
  </si>
  <si>
    <t>rozšíř.sloupky 30 ks:0,4*0,42*0,8*30</t>
  </si>
  <si>
    <t>Beton základových kleneb prostý C 16/20, pod schody</t>
  </si>
  <si>
    <t>273351215RT1</t>
  </si>
  <si>
    <t>Bednění stěn základových desek - zřízení, bednicí materiál prkna vč.10% rezerva</t>
  </si>
  <si>
    <t>bednění okolo sloupků 30 ks:(0,2+0,42+0,2)*0,8*30*1,1</t>
  </si>
  <si>
    <t>273351216R00</t>
  </si>
  <si>
    <t>Bednění stěn základových desek - odstranění</t>
  </si>
  <si>
    <t>311112320RT2</t>
  </si>
  <si>
    <t>Stěna z tvárnic ztraceného bednění  tl. 200 mm, zalití tvárnic betonem C 16/20</t>
  </si>
  <si>
    <t>sokl:(25,5*0,25)+(6,7*0,5)+(15,7*0,75)</t>
  </si>
  <si>
    <t>sokl:(16,4*0,75)+(10,8*0,5)+(4,9*0,25)</t>
  </si>
  <si>
    <t>sokl vysoký:(15,7*1,25)</t>
  </si>
  <si>
    <t>sokl:(8,5*0,5)+(3,5*0,75)</t>
  </si>
  <si>
    <t>311361821R00</t>
  </si>
  <si>
    <t>Výztuž nadzákladových zdí z betonářské oceli B500B (10 505), pruty pr.10 mm</t>
  </si>
  <si>
    <t>t</t>
  </si>
  <si>
    <t>vodorovná:(30+14+46+46+22+5+80)*0,65*0,001</t>
  </si>
  <si>
    <t>svislá:(26+9+31+33+22+5+45)*0,65*0,001</t>
  </si>
  <si>
    <t>rozšíř.pod sloupky:0,8*3*30*0,65*0,001</t>
  </si>
  <si>
    <t>430000000RA0</t>
  </si>
  <si>
    <t>Stupeň betonový 30 x 15 cm, včetně bednění, dva stupně dl.130 cm</t>
  </si>
  <si>
    <t>m</t>
  </si>
  <si>
    <t>564801112RT2</t>
  </si>
  <si>
    <t>Podklad ze štěrkodrti po zhutnění tloušťky 3 cm, štěrkodrť frakce 0-4 mm</t>
  </si>
  <si>
    <t>15,16*32,16</t>
  </si>
  <si>
    <t>564831111R00</t>
  </si>
  <si>
    <t>Podklad ze štěrkodrti po zhutnění tloušťky 10 cm, fr.8-16</t>
  </si>
  <si>
    <t>564851111R00</t>
  </si>
  <si>
    <t>Podklad ze štěrkodrti po zhutnění tloušťky 15 cm, fr.32-63</t>
  </si>
  <si>
    <t>564791111R00</t>
  </si>
  <si>
    <t>Podklad pro zpevněné plochy z kam.drceného 32-63, vsakovací jáma</t>
  </si>
  <si>
    <t>vsak.jáma:4*5*0,9</t>
  </si>
  <si>
    <t>základy oplocení:(31+31+15+15+12)*0,1*0,3*1,1</t>
  </si>
  <si>
    <t>568111111R00</t>
  </si>
  <si>
    <t>Zřízení vrstvy z geotextilie skl.do 1:5, š.do 3 m, 200g/m2</t>
  </si>
  <si>
    <t>hřiště:487,6</t>
  </si>
  <si>
    <t>drenáže:102,6+102,6+27</t>
  </si>
  <si>
    <t>vsakovací jáma:20+20+18</t>
  </si>
  <si>
    <t>589181411R00</t>
  </si>
  <si>
    <t xml:space="preserve">Kryt sport.ploch,um.trávník,multifunkční </t>
  </si>
  <si>
    <t>D+M vsyp křemičitý písek trávník</t>
  </si>
  <si>
    <t>487,6*0,01</t>
  </si>
  <si>
    <t>871318111R00</t>
  </si>
  <si>
    <t>Kladení drenážního potrubí z plastických hmot, PVC DN 160</t>
  </si>
  <si>
    <t>29,7+29,7+16,6</t>
  </si>
  <si>
    <t>28611225.AR</t>
  </si>
  <si>
    <t>Trubka PVC drenážní flexibilní d 160 mm</t>
  </si>
  <si>
    <t>POL3_0</t>
  </si>
  <si>
    <t>Dodávka a montáž revizní šachty PVC 600, vč.2 přechodek na dren</t>
  </si>
  <si>
    <t>soubor</t>
  </si>
  <si>
    <t>Dodávka a montáž litinového poklopu šachty 12,5 t</t>
  </si>
  <si>
    <t>14</t>
  </si>
  <si>
    <t>Trubka PVC 200, do patek sloupky pro sítě dl 50 cm</t>
  </si>
  <si>
    <t>Trubka PVC D 40, do patek sloupky pro sítě dl 50 cm</t>
  </si>
  <si>
    <t>961044111R00</t>
  </si>
  <si>
    <t>Bourání základů z betonu prostého, patky</t>
  </si>
  <si>
    <t>patky sloupky 35 ks:0,5*0,5*0,6*35</t>
  </si>
  <si>
    <t>patky branky 4 ks:0,6*0,6*1*4</t>
  </si>
  <si>
    <t>970241100R00</t>
  </si>
  <si>
    <t>Řezání prostého betonu hl. řezu 100 mm</t>
  </si>
  <si>
    <t>Řezání bet.tvárnic:(0,5*2)*30</t>
  </si>
  <si>
    <t>998227111R00</t>
  </si>
  <si>
    <t>Přesun hmot,umělé sportovní povrchy,kryt z dílců</t>
  </si>
  <si>
    <t>147,7+29,38+428,5+1,67</t>
  </si>
  <si>
    <t>998227115R00</t>
  </si>
  <si>
    <t>Přesun hmot,umělý povrch dílce,přípl.za další 1km</t>
  </si>
  <si>
    <t>762112110R00</t>
  </si>
  <si>
    <t>Montáž konstrukce stěn z řeziva hraněn. do 120 cm2</t>
  </si>
  <si>
    <t>60513331R</t>
  </si>
  <si>
    <t>Fošna hoblovaná SM tl. do 50 mm, š. do 200 mm, 3 až 5 m</t>
  </si>
  <si>
    <t>0,04*0,2*94*4</t>
  </si>
  <si>
    <t>767911821R00</t>
  </si>
  <si>
    <t>Demontáž drátěného pletiva výšky do 1,6 m</t>
  </si>
  <si>
    <t>výška opl.3 m:(16+26+45)*2</t>
  </si>
  <si>
    <t>767920810R00</t>
  </si>
  <si>
    <t>Demontáž vrat k oplocení plochy do 2 m2, branka</t>
  </si>
  <si>
    <t>kus</t>
  </si>
  <si>
    <t>767920840R00</t>
  </si>
  <si>
    <t>Demontáž vrat k oplocení plochy do 10 m2, brána</t>
  </si>
  <si>
    <t>767996801R00</t>
  </si>
  <si>
    <t>Demontáž atypických ocelových konstr. do 50 kg, sloupky</t>
  </si>
  <si>
    <t>kg</t>
  </si>
  <si>
    <t>35 ks sloupků:3,7*1,5*35</t>
  </si>
  <si>
    <t>767996802R00</t>
  </si>
  <si>
    <t>Demontáž atypických ocelových konstr. do100 kg, fotbalová branka 2 ks</t>
  </si>
  <si>
    <t>2 ks branky:12*4*2</t>
  </si>
  <si>
    <t>23</t>
  </si>
  <si>
    <t>D+M síť z vysokopevno PP tl.3 mm,, oka 45/45 ,nehořlavá ,barva zelená v 3,95 m</t>
  </si>
  <si>
    <t>767920210R00</t>
  </si>
  <si>
    <t>Montáž vrat na ocelové sloupky, plochy do 2 m2, stávající branka</t>
  </si>
  <si>
    <t>Montáž vrat na ocelové sloupky, plochy do 2 m2, nová branka</t>
  </si>
  <si>
    <t>767995104R00</t>
  </si>
  <si>
    <t>Výroba a montáž kov. atypických konstr. do 50 kg, nová branka 80x200 cm  2 ks vč.pozink.</t>
  </si>
  <si>
    <t>75*2</t>
  </si>
  <si>
    <t xml:space="preserve"> Montáž kov. atypických konstr. , stávající brána 380x300 cm  1 ks </t>
  </si>
  <si>
    <t>Výroba a montáž kov. atypických konstr. do 50 kg, sloupky, jekl 80x80x4 mm vč.pozinkování</t>
  </si>
  <si>
    <t>12 ks dl.6,15:12*6,15*11</t>
  </si>
  <si>
    <t>17 ks dl.5,9:17*5,9*11</t>
  </si>
  <si>
    <t>7 ks dl.4,65:7*4,65*11</t>
  </si>
  <si>
    <t>Výroba a montáž kov. atypických konstr. do 50 kg, vodorovné ztužení  tr.pr.48/ 3 mm vč.pozink.</t>
  </si>
  <si>
    <t>(32*2+15*2+12)*3,33*1,1</t>
  </si>
  <si>
    <t>Výroba a montáž kov. atypických konstr. do 50 kg, vzpěry  tr.pr.48/ 3 mm vč.pozink.</t>
  </si>
  <si>
    <t>8 ks dl. 3 m:8*3*3,33</t>
  </si>
  <si>
    <t>13</t>
  </si>
  <si>
    <t>Spojovací materiál pro uchycení fošen</t>
  </si>
  <si>
    <t>783897122R00</t>
  </si>
  <si>
    <t>Nátěr bet.povrchů vodoodpudivý impregnace 1x, ochranný nátěr horní část soklu</t>
  </si>
  <si>
    <t>783620020RA0</t>
  </si>
  <si>
    <t>Nátěr truhlářských výrobků lazurovacím lakem, např.Luxolem 2x</t>
  </si>
  <si>
    <t>0,48*4*(32*2+15*2)</t>
  </si>
  <si>
    <t>6</t>
  </si>
  <si>
    <t>Zařízení staveniště</t>
  </si>
  <si>
    <t>7</t>
  </si>
  <si>
    <t>Odstranění zařízení staveniště</t>
  </si>
  <si>
    <t>Stížený přístup na staveniště</t>
  </si>
  <si>
    <t>9</t>
  </si>
  <si>
    <t>Geotechnické měření únosnosti pláně a podkl.vrstev</t>
  </si>
  <si>
    <t>11</t>
  </si>
  <si>
    <t>Dokumentace skutečného provedení</t>
  </si>
  <si>
    <t/>
  </si>
  <si>
    <t>SUM</t>
  </si>
  <si>
    <t>Poznámky uchazeče k zadání</t>
  </si>
  <si>
    <t>POPUZIV</t>
  </si>
  <si>
    <t>END</t>
  </si>
  <si>
    <t>Cena celkem včetně DPH</t>
  </si>
  <si>
    <t>Cena celkem bez DPH</t>
  </si>
  <si>
    <t>DPH ve výši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</si>
</sst>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18" fillId="0" borderId="34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66D0A9B7-33AC-4E91-B5BC-919A6EE6FE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2169-2F26-42B2-8DE5-4963DA2E258B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34</v>
      </c>
    </row>
    <row r="2" spans="1:7" ht="57.75" customHeight="1" x14ac:dyDescent="0.2">
      <c r="A2" s="185" t="s">
        <v>35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5B73-67CC-41ED-A6AA-B2C65A49C9B2}">
  <sheetPr codeName="List5112">
    <tabColor rgb="FF66FF66"/>
  </sheetPr>
  <dimension ref="A1:O62"/>
  <sheetViews>
    <sheetView showGridLines="0" tabSelected="1" topLeftCell="B15" zoomScaleNormal="100" zoomScaleSheetLayoutView="75" workbookViewId="0">
      <selection activeCell="N26" sqref="N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9" t="s">
        <v>32</v>
      </c>
      <c r="B1" s="194" t="s">
        <v>38</v>
      </c>
      <c r="C1" s="195"/>
      <c r="D1" s="195"/>
      <c r="E1" s="195"/>
      <c r="F1" s="195"/>
      <c r="G1" s="195"/>
      <c r="H1" s="195"/>
      <c r="I1" s="195"/>
      <c r="J1" s="196"/>
    </row>
    <row r="2" spans="1:15" ht="23.25" customHeight="1" x14ac:dyDescent="0.2">
      <c r="A2" s="3"/>
      <c r="B2" s="67" t="s">
        <v>36</v>
      </c>
      <c r="C2" s="68"/>
      <c r="D2" s="187" t="s">
        <v>42</v>
      </c>
      <c r="E2" s="188"/>
      <c r="F2" s="188"/>
      <c r="G2" s="188"/>
      <c r="H2" s="188"/>
      <c r="I2" s="188"/>
      <c r="J2" s="189"/>
      <c r="O2" s="1"/>
    </row>
    <row r="3" spans="1:15" ht="23.25" customHeight="1" x14ac:dyDescent="0.2">
      <c r="A3" s="3"/>
      <c r="B3" s="69" t="s">
        <v>41</v>
      </c>
      <c r="C3" s="70"/>
      <c r="D3" s="209" t="s">
        <v>39</v>
      </c>
      <c r="E3" s="210"/>
      <c r="F3" s="210"/>
      <c r="G3" s="210"/>
      <c r="H3" s="210"/>
      <c r="I3" s="210"/>
      <c r="J3" s="211"/>
    </row>
    <row r="4" spans="1:15" ht="23.25" hidden="1" customHeight="1" x14ac:dyDescent="0.2">
      <c r="A4" s="3"/>
      <c r="B4" s="71" t="s">
        <v>40</v>
      </c>
      <c r="C4" s="72"/>
      <c r="D4" s="73"/>
      <c r="E4" s="73"/>
      <c r="F4" s="74"/>
      <c r="G4" s="74"/>
      <c r="H4" s="74"/>
      <c r="I4" s="74"/>
      <c r="J4" s="75"/>
    </row>
    <row r="5" spans="1:15" ht="24" customHeight="1" x14ac:dyDescent="0.2">
      <c r="A5" s="3"/>
      <c r="B5" s="39" t="s">
        <v>19</v>
      </c>
      <c r="D5" s="76" t="s">
        <v>43</v>
      </c>
      <c r="E5" s="22"/>
      <c r="F5" s="22"/>
      <c r="G5" s="22"/>
      <c r="H5" s="24" t="s">
        <v>29</v>
      </c>
      <c r="I5" s="76"/>
      <c r="J5" s="9"/>
    </row>
    <row r="6" spans="1:15" ht="15.75" customHeight="1" x14ac:dyDescent="0.2">
      <c r="A6" s="3"/>
      <c r="B6" s="34"/>
      <c r="C6" s="22"/>
      <c r="D6" s="76" t="s">
        <v>44</v>
      </c>
      <c r="E6" s="22"/>
      <c r="F6" s="22"/>
      <c r="G6" s="22"/>
      <c r="H6" s="24" t="s">
        <v>30</v>
      </c>
      <c r="I6" s="76"/>
      <c r="J6" s="9"/>
    </row>
    <row r="7" spans="1:15" ht="15.75" customHeight="1" x14ac:dyDescent="0.2">
      <c r="A7" s="3"/>
      <c r="B7" s="35"/>
      <c r="C7" s="77" t="s">
        <v>46</v>
      </c>
      <c r="D7" s="66" t="s">
        <v>45</v>
      </c>
      <c r="E7" s="29"/>
      <c r="F7" s="29"/>
      <c r="G7" s="29"/>
      <c r="H7" s="30"/>
      <c r="I7" s="29"/>
      <c r="J7" s="41"/>
    </row>
    <row r="8" spans="1:15" ht="24" hidden="1" customHeight="1" x14ac:dyDescent="0.2">
      <c r="A8" s="3"/>
      <c r="B8" s="39" t="s">
        <v>17</v>
      </c>
      <c r="D8" s="28"/>
      <c r="H8" s="24" t="s">
        <v>29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30</v>
      </c>
      <c r="I9" s="28"/>
      <c r="J9" s="9"/>
    </row>
    <row r="10" spans="1:15" ht="15.75" hidden="1" customHeight="1" x14ac:dyDescent="0.2">
      <c r="A10" s="3"/>
      <c r="B10" s="42"/>
      <c r="C10" s="23"/>
      <c r="D10" s="38"/>
      <c r="E10" s="30"/>
      <c r="F10" s="30"/>
      <c r="G10" s="15"/>
      <c r="H10" s="15"/>
      <c r="I10" s="43"/>
      <c r="J10" s="41"/>
    </row>
    <row r="11" spans="1:15" ht="24" customHeight="1" x14ac:dyDescent="0.2">
      <c r="A11" s="3"/>
      <c r="B11" s="39" t="s">
        <v>16</v>
      </c>
      <c r="D11" s="205"/>
      <c r="E11" s="205"/>
      <c r="F11" s="205"/>
      <c r="G11" s="205"/>
      <c r="H11" s="24" t="s">
        <v>29</v>
      </c>
      <c r="I11" s="78"/>
      <c r="J11" s="9"/>
    </row>
    <row r="12" spans="1:15" ht="15.75" customHeight="1" x14ac:dyDescent="0.2">
      <c r="A12" s="3"/>
      <c r="B12" s="34"/>
      <c r="C12" s="22"/>
      <c r="D12" s="223"/>
      <c r="E12" s="223"/>
      <c r="F12" s="223"/>
      <c r="G12" s="223"/>
      <c r="H12" s="24" t="s">
        <v>30</v>
      </c>
      <c r="I12" s="78"/>
      <c r="J12" s="9"/>
    </row>
    <row r="13" spans="1:15" ht="15.75" customHeight="1" x14ac:dyDescent="0.2">
      <c r="A13" s="3"/>
      <c r="B13" s="35"/>
      <c r="C13" s="79"/>
      <c r="D13" s="224"/>
      <c r="E13" s="224"/>
      <c r="F13" s="224"/>
      <c r="G13" s="224"/>
      <c r="H13" s="25"/>
      <c r="I13" s="29"/>
      <c r="J13" s="41"/>
    </row>
    <row r="14" spans="1:15" ht="24" hidden="1" customHeight="1" x14ac:dyDescent="0.2">
      <c r="A14" s="3"/>
      <c r="B14" s="52" t="s">
        <v>18</v>
      </c>
      <c r="C14" s="53"/>
      <c r="D14" s="54"/>
      <c r="E14" s="55"/>
      <c r="F14" s="55"/>
      <c r="G14" s="55"/>
      <c r="H14" s="56"/>
      <c r="I14" s="55"/>
      <c r="J14" s="57"/>
    </row>
    <row r="15" spans="1:15" ht="32.25" customHeight="1" x14ac:dyDescent="0.2">
      <c r="A15" s="3"/>
      <c r="B15" s="42" t="s">
        <v>28</v>
      </c>
      <c r="C15" s="58"/>
      <c r="D15" s="15"/>
      <c r="E15" s="193"/>
      <c r="F15" s="193"/>
      <c r="G15" s="221"/>
      <c r="H15" s="221"/>
      <c r="I15" s="221" t="s">
        <v>25</v>
      </c>
      <c r="J15" s="222"/>
    </row>
    <row r="16" spans="1:15" ht="23.25" customHeight="1" x14ac:dyDescent="0.2">
      <c r="A16" s="128" t="s">
        <v>20</v>
      </c>
      <c r="B16" s="129" t="s">
        <v>20</v>
      </c>
      <c r="C16" s="46"/>
      <c r="D16" s="47"/>
      <c r="E16" s="190"/>
      <c r="F16" s="191"/>
      <c r="G16" s="190"/>
      <c r="H16" s="191"/>
      <c r="I16" s="190">
        <f>SUMIF(F45:F58,A16,I45:I58)+SUMIF(F45:F58,"PSU",I45:I58)</f>
        <v>0</v>
      </c>
      <c r="J16" s="192"/>
    </row>
    <row r="17" spans="1:10" ht="23.25" customHeight="1" x14ac:dyDescent="0.2">
      <c r="A17" s="128" t="s">
        <v>21</v>
      </c>
      <c r="B17" s="129" t="s">
        <v>21</v>
      </c>
      <c r="C17" s="46"/>
      <c r="D17" s="47"/>
      <c r="E17" s="190"/>
      <c r="F17" s="191"/>
      <c r="G17" s="190"/>
      <c r="H17" s="191"/>
      <c r="I17" s="190">
        <f>SUMIF(F45:F58,A17,I45:I58)</f>
        <v>0</v>
      </c>
      <c r="J17" s="192"/>
    </row>
    <row r="18" spans="1:10" ht="23.25" customHeight="1" x14ac:dyDescent="0.2">
      <c r="A18" s="128" t="s">
        <v>22</v>
      </c>
      <c r="B18" s="129" t="s">
        <v>22</v>
      </c>
      <c r="C18" s="46"/>
      <c r="D18" s="47"/>
      <c r="E18" s="190"/>
      <c r="F18" s="191"/>
      <c r="G18" s="190"/>
      <c r="H18" s="191"/>
      <c r="I18" s="190">
        <f>SUMIF(F45:F58,A18,I45:I58)</f>
        <v>0</v>
      </c>
      <c r="J18" s="192"/>
    </row>
    <row r="19" spans="1:10" ht="23.25" customHeight="1" x14ac:dyDescent="0.2">
      <c r="A19" s="128" t="s">
        <v>78</v>
      </c>
      <c r="B19" s="129" t="s">
        <v>23</v>
      </c>
      <c r="C19" s="46"/>
      <c r="D19" s="47"/>
      <c r="E19" s="190"/>
      <c r="F19" s="191"/>
      <c r="G19" s="190"/>
      <c r="H19" s="191"/>
      <c r="I19" s="190">
        <f>SUMIF(F45:F58,A19,I45:I58)</f>
        <v>0</v>
      </c>
      <c r="J19" s="192"/>
    </row>
    <row r="20" spans="1:10" ht="23.25" customHeight="1" x14ac:dyDescent="0.2">
      <c r="A20" s="128" t="s">
        <v>79</v>
      </c>
      <c r="B20" s="129" t="s">
        <v>24</v>
      </c>
      <c r="C20" s="46"/>
      <c r="D20" s="47"/>
      <c r="E20" s="190"/>
      <c r="F20" s="191"/>
      <c r="G20" s="190"/>
      <c r="H20" s="191"/>
      <c r="I20" s="190">
        <f>SUMIF(F45:F58,A20,I45:I58)</f>
        <v>0</v>
      </c>
      <c r="J20" s="192"/>
    </row>
    <row r="21" spans="1:10" ht="23.25" customHeight="1" x14ac:dyDescent="0.2">
      <c r="A21" s="3"/>
      <c r="B21" s="60" t="s">
        <v>301</v>
      </c>
      <c r="C21" s="61"/>
      <c r="D21" s="62"/>
      <c r="E21" s="203"/>
      <c r="F21" s="204"/>
      <c r="G21" s="203"/>
      <c r="H21" s="204"/>
      <c r="I21" s="203">
        <f>SUM(I16:J20)</f>
        <v>0</v>
      </c>
      <c r="J21" s="208"/>
    </row>
    <row r="22" spans="1:10" ht="23.25" hidden="1" customHeight="1" x14ac:dyDescent="0.2">
      <c r="A22" s="3"/>
      <c r="B22" s="45" t="s">
        <v>11</v>
      </c>
      <c r="C22" s="46"/>
      <c r="D22" s="47"/>
      <c r="E22" s="48" t="e">
        <f>SazbaDPH1</f>
        <v>#REF!</v>
      </c>
      <c r="F22" s="49" t="s">
        <v>0</v>
      </c>
      <c r="G22" s="206" t="e">
        <f>#REF!*#REF!/100</f>
        <v>#REF!</v>
      </c>
      <c r="H22" s="207"/>
      <c r="I22" s="207"/>
      <c r="J22" s="50" t="str">
        <f t="shared" ref="J22:J26" si="0">Mena</f>
        <v>CZK</v>
      </c>
    </row>
    <row r="23" spans="1:10" ht="23.25" customHeight="1" thickBot="1" x14ac:dyDescent="0.25">
      <c r="A23" s="3"/>
      <c r="B23" s="45" t="s">
        <v>302</v>
      </c>
      <c r="C23" s="46"/>
      <c r="D23" s="47"/>
      <c r="E23" s="48">
        <v>21</v>
      </c>
      <c r="F23" s="49" t="s">
        <v>0</v>
      </c>
      <c r="G23" s="201">
        <f>I21*0.21</f>
        <v>0</v>
      </c>
      <c r="H23" s="202"/>
      <c r="I23" s="202"/>
      <c r="J23" s="50" t="str">
        <f t="shared" si="0"/>
        <v>CZK</v>
      </c>
    </row>
    <row r="24" spans="1:10" ht="23.25" hidden="1" customHeight="1" x14ac:dyDescent="0.2">
      <c r="A24" s="3"/>
      <c r="B24" s="40" t="s">
        <v>12</v>
      </c>
      <c r="C24" s="19"/>
      <c r="D24" s="15"/>
      <c r="E24" s="36">
        <f>SazbaDPH2</f>
        <v>21</v>
      </c>
      <c r="F24" s="37" t="s">
        <v>0</v>
      </c>
      <c r="G24" s="197">
        <f>I23*E23/100</f>
        <v>0</v>
      </c>
      <c r="H24" s="198"/>
      <c r="I24" s="198"/>
      <c r="J24" s="44" t="str">
        <f t="shared" si="0"/>
        <v>CZK</v>
      </c>
    </row>
    <row r="25" spans="1:10" ht="23.25" hidden="1" customHeight="1" thickBot="1" x14ac:dyDescent="0.25">
      <c r="A25" s="3"/>
      <c r="B25" s="39" t="s">
        <v>4</v>
      </c>
      <c r="C25" s="17"/>
      <c r="D25" s="20"/>
      <c r="E25" s="17"/>
      <c r="F25" s="18"/>
      <c r="G25" s="199">
        <f>0</f>
        <v>0</v>
      </c>
      <c r="H25" s="199"/>
      <c r="I25" s="199"/>
      <c r="J25" s="51" t="str">
        <f t="shared" si="0"/>
        <v>CZK</v>
      </c>
    </row>
    <row r="26" spans="1:10" ht="27.75" customHeight="1" thickBot="1" x14ac:dyDescent="0.25">
      <c r="A26" s="3"/>
      <c r="B26" s="101" t="s">
        <v>300</v>
      </c>
      <c r="C26" s="102"/>
      <c r="D26" s="102"/>
      <c r="E26" s="103"/>
      <c r="F26" s="104"/>
      <c r="G26" s="220">
        <f>I21+ZakladDPHZakl</f>
        <v>0</v>
      </c>
      <c r="H26" s="220"/>
      <c r="I26" s="220"/>
      <c r="J26" s="105" t="str">
        <f t="shared" si="0"/>
        <v>CZK</v>
      </c>
    </row>
    <row r="27" spans="1:10" ht="27.75" hidden="1" customHeight="1" thickBot="1" x14ac:dyDescent="0.25">
      <c r="A27" s="3"/>
      <c r="B27" s="101" t="s">
        <v>31</v>
      </c>
      <c r="C27" s="106"/>
      <c r="D27" s="106"/>
      <c r="E27" s="106"/>
      <c r="F27" s="106"/>
      <c r="G27" s="200" t="e">
        <f>ZakladDPHSni+DPHSni+ZakladDPHZakl+DPHZakl+Zaokrouhleni</f>
        <v>#REF!</v>
      </c>
      <c r="H27" s="200"/>
      <c r="I27" s="200"/>
      <c r="J27" s="107" t="s">
        <v>49</v>
      </c>
    </row>
    <row r="28" spans="1:10" ht="12.75" customHeight="1" x14ac:dyDescent="0.2">
      <c r="A28" s="3"/>
      <c r="B28" s="3"/>
      <c r="J28" s="10"/>
    </row>
    <row r="29" spans="1:10" ht="30" customHeight="1" x14ac:dyDescent="0.2">
      <c r="A29" s="3"/>
      <c r="B29" s="3"/>
      <c r="J29" s="10"/>
    </row>
    <row r="30" spans="1:10" ht="18.75" customHeight="1" x14ac:dyDescent="0.2">
      <c r="A30" s="3"/>
      <c r="B30" s="21"/>
      <c r="C30" s="16" t="s">
        <v>10</v>
      </c>
      <c r="D30" s="32"/>
      <c r="E30" s="32"/>
      <c r="F30" s="16" t="s">
        <v>9</v>
      </c>
      <c r="G30" s="32"/>
      <c r="H30" s="33"/>
      <c r="I30" s="32"/>
      <c r="J30" s="10"/>
    </row>
    <row r="31" spans="1:10" ht="47.25" customHeight="1" x14ac:dyDescent="0.2">
      <c r="A31" s="3"/>
      <c r="B31" s="3"/>
      <c r="J31" s="10"/>
    </row>
    <row r="32" spans="1:10" s="27" customFormat="1" ht="18.75" customHeight="1" x14ac:dyDescent="0.2">
      <c r="A32" s="26"/>
      <c r="B32" s="26"/>
      <c r="D32" s="186"/>
      <c r="E32" s="186"/>
      <c r="G32" s="186"/>
      <c r="H32" s="186"/>
      <c r="I32" s="186"/>
      <c r="J32" s="31"/>
    </row>
    <row r="33" spans="1:10" ht="12.75" customHeight="1" x14ac:dyDescent="0.2">
      <c r="A33" s="3"/>
      <c r="B33" s="3"/>
      <c r="D33" s="225" t="s">
        <v>2</v>
      </c>
      <c r="E33" s="225"/>
      <c r="H33" s="11" t="s">
        <v>3</v>
      </c>
      <c r="J33" s="10"/>
    </row>
    <row r="34" spans="1:10" ht="13.5" customHeight="1" thickBot="1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4"/>
    </row>
    <row r="35" spans="1:10" ht="27" hidden="1" customHeight="1" x14ac:dyDescent="0.25">
      <c r="B35" s="63" t="s">
        <v>13</v>
      </c>
      <c r="C35" s="2"/>
      <c r="D35" s="2"/>
      <c r="E35" s="2"/>
      <c r="F35" s="90"/>
      <c r="G35" s="90"/>
      <c r="H35" s="90"/>
      <c r="I35" s="90"/>
      <c r="J35" s="2"/>
    </row>
    <row r="36" spans="1:10" ht="25.5" hidden="1" customHeight="1" x14ac:dyDescent="0.2">
      <c r="A36" s="82" t="s">
        <v>33</v>
      </c>
      <c r="B36" s="84" t="s">
        <v>14</v>
      </c>
      <c r="C36" s="85" t="s">
        <v>5</v>
      </c>
      <c r="D36" s="86"/>
      <c r="E36" s="86"/>
      <c r="F36" s="91" t="e">
        <f>#REF!</f>
        <v>#REF!</v>
      </c>
      <c r="G36" s="91" t="str">
        <f>B23</f>
        <v>DPH ve výši</v>
      </c>
      <c r="H36" s="92" t="s">
        <v>15</v>
      </c>
      <c r="I36" s="93" t="s">
        <v>1</v>
      </c>
      <c r="J36" s="87" t="s">
        <v>0</v>
      </c>
    </row>
    <row r="37" spans="1:10" ht="25.5" hidden="1" customHeight="1" x14ac:dyDescent="0.2">
      <c r="A37" s="82">
        <v>1</v>
      </c>
      <c r="B37" s="88" t="s">
        <v>47</v>
      </c>
      <c r="C37" s="212" t="s">
        <v>42</v>
      </c>
      <c r="D37" s="213"/>
      <c r="E37" s="213"/>
      <c r="F37" s="94">
        <f>'Rozpočet Pol'!AC148</f>
        <v>0</v>
      </c>
      <c r="G37" s="95">
        <f>'Rozpočet Pol'!AD148</f>
        <v>0</v>
      </c>
      <c r="H37" s="96"/>
      <c r="I37" s="97">
        <f>F37+G37+H37</f>
        <v>0</v>
      </c>
      <c r="J37" s="89" t="str">
        <f>IF(CenaCelkemVypocet=0,"",I37/CenaCelkemVypocet*100)</f>
        <v/>
      </c>
    </row>
    <row r="38" spans="1:10" ht="25.5" hidden="1" customHeight="1" x14ac:dyDescent="0.2">
      <c r="A38" s="82"/>
      <c r="B38" s="214" t="s">
        <v>48</v>
      </c>
      <c r="C38" s="215"/>
      <c r="D38" s="215"/>
      <c r="E38" s="215"/>
      <c r="F38" s="98">
        <f>SUMIF(A37:A37,"=1",F37:F37)</f>
        <v>0</v>
      </c>
      <c r="G38" s="99">
        <f>SUMIF(A37:A37,"=1",G37:G37)</f>
        <v>0</v>
      </c>
      <c r="H38" s="99">
        <f>SUMIF(A37:A37,"=1",H37:H37)</f>
        <v>0</v>
      </c>
      <c r="I38" s="100">
        <f>SUMIF(A37:A37,"=1",I37:I37)</f>
        <v>0</v>
      </c>
      <c r="J38" s="83">
        <f>SUMIF(A37:A37,"=1",J37:J37)</f>
        <v>0</v>
      </c>
    </row>
    <row r="42" spans="1:10" ht="15.75" x14ac:dyDescent="0.25">
      <c r="B42" s="108" t="s">
        <v>50</v>
      </c>
    </row>
    <row r="44" spans="1:10" ht="25.5" customHeight="1" x14ac:dyDescent="0.2">
      <c r="A44" s="109"/>
      <c r="B44" s="113" t="s">
        <v>14</v>
      </c>
      <c r="C44" s="113" t="s">
        <v>5</v>
      </c>
      <c r="D44" s="114"/>
      <c r="E44" s="114"/>
      <c r="F44" s="117" t="s">
        <v>51</v>
      </c>
      <c r="G44" s="117"/>
      <c r="H44" s="117"/>
      <c r="I44" s="216" t="s">
        <v>25</v>
      </c>
      <c r="J44" s="216"/>
    </row>
    <row r="45" spans="1:10" ht="25.5" customHeight="1" x14ac:dyDescent="0.2">
      <c r="A45" s="110"/>
      <c r="B45" s="118" t="s">
        <v>52</v>
      </c>
      <c r="C45" s="218" t="s">
        <v>53</v>
      </c>
      <c r="D45" s="219"/>
      <c r="E45" s="219"/>
      <c r="F45" s="120" t="s">
        <v>20</v>
      </c>
      <c r="G45" s="121"/>
      <c r="H45" s="121"/>
      <c r="I45" s="217">
        <f>'Rozpočet Pol'!G8</f>
        <v>0</v>
      </c>
      <c r="J45" s="217"/>
    </row>
    <row r="46" spans="1:10" ht="25.5" customHeight="1" x14ac:dyDescent="0.2">
      <c r="A46" s="110"/>
      <c r="B46" s="112" t="s">
        <v>54</v>
      </c>
      <c r="C46" s="227" t="s">
        <v>55</v>
      </c>
      <c r="D46" s="228"/>
      <c r="E46" s="228"/>
      <c r="F46" s="122" t="s">
        <v>20</v>
      </c>
      <c r="G46" s="123"/>
      <c r="H46" s="123"/>
      <c r="I46" s="226">
        <f>'Rozpočet Pol'!G35</f>
        <v>0</v>
      </c>
      <c r="J46" s="226"/>
    </row>
    <row r="47" spans="1:10" ht="25.5" customHeight="1" x14ac:dyDescent="0.2">
      <c r="A47" s="110"/>
      <c r="B47" s="112" t="s">
        <v>56</v>
      </c>
      <c r="C47" s="227" t="s">
        <v>57</v>
      </c>
      <c r="D47" s="228"/>
      <c r="E47" s="228"/>
      <c r="F47" s="122" t="s">
        <v>20</v>
      </c>
      <c r="G47" s="123"/>
      <c r="H47" s="123"/>
      <c r="I47" s="226">
        <f>'Rozpočet Pol'!G45</f>
        <v>0</v>
      </c>
      <c r="J47" s="226"/>
    </row>
    <row r="48" spans="1:10" ht="25.5" customHeight="1" x14ac:dyDescent="0.2">
      <c r="A48" s="110"/>
      <c r="B48" s="112" t="s">
        <v>58</v>
      </c>
      <c r="C48" s="227" t="s">
        <v>59</v>
      </c>
      <c r="D48" s="228"/>
      <c r="E48" s="228"/>
      <c r="F48" s="122" t="s">
        <v>20</v>
      </c>
      <c r="G48" s="123"/>
      <c r="H48" s="123"/>
      <c r="I48" s="226">
        <f>'Rozpočet Pol'!G61</f>
        <v>0</v>
      </c>
      <c r="J48" s="226"/>
    </row>
    <row r="49" spans="1:10" ht="25.5" customHeight="1" x14ac:dyDescent="0.2">
      <c r="A49" s="110"/>
      <c r="B49" s="112" t="s">
        <v>60</v>
      </c>
      <c r="C49" s="227" t="s">
        <v>61</v>
      </c>
      <c r="D49" s="228"/>
      <c r="E49" s="228"/>
      <c r="F49" s="122" t="s">
        <v>20</v>
      </c>
      <c r="G49" s="123"/>
      <c r="H49" s="123"/>
      <c r="I49" s="226">
        <f>'Rozpočet Pol'!G71</f>
        <v>0</v>
      </c>
      <c r="J49" s="226"/>
    </row>
    <row r="50" spans="1:10" ht="25.5" customHeight="1" x14ac:dyDescent="0.2">
      <c r="A50" s="110"/>
      <c r="B50" s="112" t="s">
        <v>62</v>
      </c>
      <c r="C50" s="227" t="s">
        <v>63</v>
      </c>
      <c r="D50" s="228"/>
      <c r="E50" s="228"/>
      <c r="F50" s="122" t="s">
        <v>20</v>
      </c>
      <c r="G50" s="123"/>
      <c r="H50" s="123"/>
      <c r="I50" s="226">
        <f>'Rozpočet Pol'!G73</f>
        <v>0</v>
      </c>
      <c r="J50" s="226"/>
    </row>
    <row r="51" spans="1:10" ht="25.5" customHeight="1" x14ac:dyDescent="0.2">
      <c r="A51" s="110"/>
      <c r="B51" s="112" t="s">
        <v>64</v>
      </c>
      <c r="C51" s="227" t="s">
        <v>65</v>
      </c>
      <c r="D51" s="228"/>
      <c r="E51" s="228"/>
      <c r="F51" s="122" t="s">
        <v>20</v>
      </c>
      <c r="G51" s="123"/>
      <c r="H51" s="123"/>
      <c r="I51" s="226">
        <f>'Rozpočet Pol'!G90</f>
        <v>0</v>
      </c>
      <c r="J51" s="226"/>
    </row>
    <row r="52" spans="1:10" ht="25.5" customHeight="1" x14ac:dyDescent="0.2">
      <c r="A52" s="110"/>
      <c r="B52" s="112" t="s">
        <v>66</v>
      </c>
      <c r="C52" s="227" t="s">
        <v>67</v>
      </c>
      <c r="D52" s="228"/>
      <c r="E52" s="228"/>
      <c r="F52" s="122" t="s">
        <v>20</v>
      </c>
      <c r="G52" s="123"/>
      <c r="H52" s="123"/>
      <c r="I52" s="226">
        <f>'Rozpočet Pol'!G98</f>
        <v>0</v>
      </c>
      <c r="J52" s="226"/>
    </row>
    <row r="53" spans="1:10" ht="25.5" customHeight="1" x14ac:dyDescent="0.2">
      <c r="A53" s="110"/>
      <c r="B53" s="112" t="s">
        <v>68</v>
      </c>
      <c r="C53" s="227" t="s">
        <v>69</v>
      </c>
      <c r="D53" s="228"/>
      <c r="E53" s="228"/>
      <c r="F53" s="122" t="s">
        <v>20</v>
      </c>
      <c r="G53" s="123"/>
      <c r="H53" s="123"/>
      <c r="I53" s="226">
        <f>'Rozpočet Pol'!G102</f>
        <v>0</v>
      </c>
      <c r="J53" s="226"/>
    </row>
    <row r="54" spans="1:10" ht="25.5" customHeight="1" x14ac:dyDescent="0.2">
      <c r="A54" s="110"/>
      <c r="B54" s="112" t="s">
        <v>70</v>
      </c>
      <c r="C54" s="227" t="s">
        <v>71</v>
      </c>
      <c r="D54" s="228"/>
      <c r="E54" s="228"/>
      <c r="F54" s="122" t="s">
        <v>20</v>
      </c>
      <c r="G54" s="123"/>
      <c r="H54" s="123"/>
      <c r="I54" s="226">
        <f>'Rozpočet Pol'!G105</f>
        <v>0</v>
      </c>
      <c r="J54" s="226"/>
    </row>
    <row r="55" spans="1:10" ht="25.5" customHeight="1" x14ac:dyDescent="0.2">
      <c r="A55" s="110"/>
      <c r="B55" s="112" t="s">
        <v>72</v>
      </c>
      <c r="C55" s="227" t="s">
        <v>73</v>
      </c>
      <c r="D55" s="228"/>
      <c r="E55" s="228"/>
      <c r="F55" s="122" t="s">
        <v>21</v>
      </c>
      <c r="G55" s="123"/>
      <c r="H55" s="123"/>
      <c r="I55" s="226">
        <f>'Rozpočet Pol'!G109</f>
        <v>0</v>
      </c>
      <c r="J55" s="226"/>
    </row>
    <row r="56" spans="1:10" ht="25.5" customHeight="1" x14ac:dyDescent="0.2">
      <c r="A56" s="110"/>
      <c r="B56" s="112" t="s">
        <v>74</v>
      </c>
      <c r="C56" s="227" t="s">
        <v>75</v>
      </c>
      <c r="D56" s="228"/>
      <c r="E56" s="228"/>
      <c r="F56" s="122" t="s">
        <v>21</v>
      </c>
      <c r="G56" s="123"/>
      <c r="H56" s="123"/>
      <c r="I56" s="226">
        <f>'Rozpočet Pol'!G113</f>
        <v>0</v>
      </c>
      <c r="J56" s="226"/>
    </row>
    <row r="57" spans="1:10" ht="25.5" customHeight="1" x14ac:dyDescent="0.2">
      <c r="A57" s="110"/>
      <c r="B57" s="112" t="s">
        <v>76</v>
      </c>
      <c r="C57" s="227" t="s">
        <v>77</v>
      </c>
      <c r="D57" s="228"/>
      <c r="E57" s="228"/>
      <c r="F57" s="122" t="s">
        <v>21</v>
      </c>
      <c r="G57" s="123"/>
      <c r="H57" s="123"/>
      <c r="I57" s="226">
        <f>'Rozpočet Pol'!G137</f>
        <v>0</v>
      </c>
      <c r="J57" s="226"/>
    </row>
    <row r="58" spans="1:10" ht="25.5" customHeight="1" x14ac:dyDescent="0.2">
      <c r="A58" s="110"/>
      <c r="B58" s="119" t="s">
        <v>78</v>
      </c>
      <c r="C58" s="230" t="s">
        <v>23</v>
      </c>
      <c r="D58" s="231"/>
      <c r="E58" s="231"/>
      <c r="F58" s="124" t="s">
        <v>78</v>
      </c>
      <c r="G58" s="125"/>
      <c r="H58" s="125"/>
      <c r="I58" s="229">
        <f>'Rozpočet Pol'!G141</f>
        <v>0</v>
      </c>
      <c r="J58" s="229"/>
    </row>
    <row r="59" spans="1:10" ht="25.5" customHeight="1" x14ac:dyDescent="0.2">
      <c r="A59" s="111"/>
      <c r="B59" s="115" t="s">
        <v>1</v>
      </c>
      <c r="C59" s="115"/>
      <c r="D59" s="116"/>
      <c r="E59" s="116"/>
      <c r="F59" s="126"/>
      <c r="G59" s="127"/>
      <c r="H59" s="127"/>
      <c r="I59" s="232">
        <f>SUM(I45:I58)</f>
        <v>0</v>
      </c>
      <c r="J59" s="232"/>
    </row>
    <row r="60" spans="1:10" x14ac:dyDescent="0.2">
      <c r="F60" s="81"/>
      <c r="G60" s="81"/>
      <c r="H60" s="81"/>
      <c r="I60" s="81"/>
      <c r="J60" s="81"/>
    </row>
    <row r="61" spans="1:10" x14ac:dyDescent="0.2">
      <c r="F61" s="81"/>
      <c r="G61" s="81"/>
      <c r="H61" s="81"/>
      <c r="I61" s="81"/>
      <c r="J61" s="81"/>
    </row>
    <row r="62" spans="1:10" x14ac:dyDescent="0.2">
      <c r="F62" s="81"/>
      <c r="G62" s="81"/>
      <c r="H62" s="81"/>
      <c r="I62" s="81"/>
      <c r="J62" s="81"/>
    </row>
  </sheetData>
  <sheetProtection algorithmName="SHA-512" hashValue="HYwwTK78kpo7E0YrZj7rxRfbCs1KZEHyLN0fzMkHCtPCw1IoNPqNTLyyxon0T1eaVa/3pEOWKZ3Cy3FGOCF9sA==" saltValue="sWUWEXAqnBetvyv2gVZ/d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I59:J59"/>
    <mergeCell ref="I55:J55"/>
    <mergeCell ref="C55:E55"/>
    <mergeCell ref="I56:J56"/>
    <mergeCell ref="C56:E56"/>
    <mergeCell ref="I57:J57"/>
    <mergeCell ref="C57:E57"/>
    <mergeCell ref="I53:J53"/>
    <mergeCell ref="C53:E53"/>
    <mergeCell ref="I54:J54"/>
    <mergeCell ref="C54:E54"/>
    <mergeCell ref="I58:J58"/>
    <mergeCell ref="C58:E58"/>
    <mergeCell ref="I50:J50"/>
    <mergeCell ref="C50:E50"/>
    <mergeCell ref="I51:J51"/>
    <mergeCell ref="C51:E51"/>
    <mergeCell ref="I52:J52"/>
    <mergeCell ref="C52:E52"/>
    <mergeCell ref="I47:J47"/>
    <mergeCell ref="C47:E47"/>
    <mergeCell ref="I48:J48"/>
    <mergeCell ref="C48:E48"/>
    <mergeCell ref="I49:J49"/>
    <mergeCell ref="C49:E49"/>
    <mergeCell ref="D32:E32"/>
    <mergeCell ref="D33:E33"/>
    <mergeCell ref="G19:H19"/>
    <mergeCell ref="G20:H20"/>
    <mergeCell ref="I46:J46"/>
    <mergeCell ref="C46:E46"/>
    <mergeCell ref="C37:E37"/>
    <mergeCell ref="B38:E38"/>
    <mergeCell ref="I44:J44"/>
    <mergeCell ref="I45:J45"/>
    <mergeCell ref="C45:E45"/>
    <mergeCell ref="B1:J1"/>
    <mergeCell ref="G24:I24"/>
    <mergeCell ref="G25:I25"/>
    <mergeCell ref="G27:I27"/>
    <mergeCell ref="G23:I23"/>
    <mergeCell ref="I16:J16"/>
    <mergeCell ref="I19:J19"/>
    <mergeCell ref="E21:F21"/>
    <mergeCell ref="G21:H21"/>
    <mergeCell ref="D11:G11"/>
    <mergeCell ref="G22:I22"/>
    <mergeCell ref="E19:F19"/>
    <mergeCell ref="E20:F20"/>
    <mergeCell ref="I20:J20"/>
    <mergeCell ref="I21:J21"/>
    <mergeCell ref="D3:J3"/>
    <mergeCell ref="G32:I32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G26:I26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AEAC-8DEA-4B1A-A061-DFA893D678E5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5" t="s">
        <v>37</v>
      </c>
      <c r="B2" s="64"/>
      <c r="C2" s="235"/>
      <c r="D2" s="235"/>
      <c r="E2" s="235"/>
      <c r="F2" s="235"/>
      <c r="G2" s="236"/>
    </row>
    <row r="3" spans="1:7" ht="24.95" hidden="1" customHeight="1" x14ac:dyDescent="0.2">
      <c r="A3" s="65" t="s">
        <v>7</v>
      </c>
      <c r="B3" s="64"/>
      <c r="C3" s="235"/>
      <c r="D3" s="235"/>
      <c r="E3" s="235"/>
      <c r="F3" s="235"/>
      <c r="G3" s="236"/>
    </row>
    <row r="4" spans="1:7" ht="24.95" hidden="1" customHeight="1" x14ac:dyDescent="0.2">
      <c r="A4" s="65" t="s">
        <v>8</v>
      </c>
      <c r="B4" s="64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DF76-C643-4036-873E-87A2FED50B83}">
  <sheetPr>
    <outlinePr summaryBelow="0"/>
  </sheetPr>
  <dimension ref="A1:BH158"/>
  <sheetViews>
    <sheetView topLeftCell="A126" workbookViewId="0">
      <selection activeCell="Y145" sqref="Y145"/>
    </sheetView>
  </sheetViews>
  <sheetFormatPr defaultRowHeight="12.75" outlineLevelRow="1" x14ac:dyDescent="0.2"/>
  <cols>
    <col min="1" max="1" width="4.28515625" customWidth="1"/>
    <col min="2" max="2" width="14.42578125" style="80" customWidth="1"/>
    <col min="3" max="3" width="38.28515625" style="80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81</v>
      </c>
    </row>
    <row r="2" spans="1:60" ht="25.15" customHeight="1" x14ac:dyDescent="0.2">
      <c r="A2" s="132" t="s">
        <v>80</v>
      </c>
      <c r="B2" s="130"/>
      <c r="C2" s="250" t="s">
        <v>42</v>
      </c>
      <c r="D2" s="251"/>
      <c r="E2" s="251"/>
      <c r="F2" s="251"/>
      <c r="G2" s="252"/>
      <c r="AE2" t="s">
        <v>82</v>
      </c>
    </row>
    <row r="3" spans="1:60" ht="25.15" customHeight="1" x14ac:dyDescent="0.2">
      <c r="A3" s="133" t="s">
        <v>7</v>
      </c>
      <c r="B3" s="131"/>
      <c r="C3" s="253" t="s">
        <v>39</v>
      </c>
      <c r="D3" s="254"/>
      <c r="E3" s="254"/>
      <c r="F3" s="254"/>
      <c r="G3" s="255"/>
      <c r="AE3" t="s">
        <v>83</v>
      </c>
    </row>
    <row r="4" spans="1:60" ht="25.15" hidden="1" customHeight="1" x14ac:dyDescent="0.2">
      <c r="A4" s="133" t="s">
        <v>8</v>
      </c>
      <c r="B4" s="131"/>
      <c r="C4" s="253"/>
      <c r="D4" s="254"/>
      <c r="E4" s="254"/>
      <c r="F4" s="254"/>
      <c r="G4" s="255"/>
      <c r="AE4" t="s">
        <v>84</v>
      </c>
    </row>
    <row r="5" spans="1:60" hidden="1" x14ac:dyDescent="0.2">
      <c r="A5" s="134" t="s">
        <v>85</v>
      </c>
      <c r="B5" s="135"/>
      <c r="C5" s="135"/>
      <c r="D5" s="136"/>
      <c r="E5" s="136"/>
      <c r="F5" s="136"/>
      <c r="G5" s="137"/>
      <c r="AE5" t="s">
        <v>86</v>
      </c>
    </row>
    <row r="7" spans="1:60" ht="38.25" x14ac:dyDescent="0.2">
      <c r="A7" s="142" t="s">
        <v>87</v>
      </c>
      <c r="B7" s="143" t="s">
        <v>88</v>
      </c>
      <c r="C7" s="143" t="s">
        <v>89</v>
      </c>
      <c r="D7" s="142" t="s">
        <v>90</v>
      </c>
      <c r="E7" s="142" t="s">
        <v>91</v>
      </c>
      <c r="F7" s="138" t="s">
        <v>92</v>
      </c>
      <c r="G7" s="159" t="s">
        <v>25</v>
      </c>
      <c r="H7" s="160" t="s">
        <v>26</v>
      </c>
      <c r="I7" s="160" t="s">
        <v>93</v>
      </c>
      <c r="J7" s="160" t="s">
        <v>27</v>
      </c>
      <c r="K7" s="160" t="s">
        <v>94</v>
      </c>
      <c r="L7" s="160" t="s">
        <v>95</v>
      </c>
      <c r="M7" s="160" t="s">
        <v>96</v>
      </c>
      <c r="N7" s="160" t="s">
        <v>97</v>
      </c>
      <c r="O7" s="160" t="s">
        <v>98</v>
      </c>
      <c r="P7" s="160" t="s">
        <v>99</v>
      </c>
      <c r="Q7" s="160" t="s">
        <v>100</v>
      </c>
      <c r="R7" s="160" t="s">
        <v>101</v>
      </c>
      <c r="S7" s="160" t="s">
        <v>102</v>
      </c>
      <c r="T7" s="160" t="s">
        <v>103</v>
      </c>
      <c r="U7" s="145" t="s">
        <v>104</v>
      </c>
    </row>
    <row r="8" spans="1:60" x14ac:dyDescent="0.2">
      <c r="A8" s="161" t="s">
        <v>105</v>
      </c>
      <c r="B8" s="162" t="s">
        <v>52</v>
      </c>
      <c r="C8" s="163" t="s">
        <v>53</v>
      </c>
      <c r="D8" s="164"/>
      <c r="E8" s="165"/>
      <c r="F8" s="166"/>
      <c r="G8" s="166">
        <f>SUMIF(AE9:AE34,"&lt;&gt;NOR",G9:G34)</f>
        <v>0</v>
      </c>
      <c r="H8" s="166"/>
      <c r="I8" s="166">
        <f>SUM(I9:I34)</f>
        <v>0</v>
      </c>
      <c r="J8" s="166"/>
      <c r="K8" s="166">
        <f>SUM(K9:K34)</f>
        <v>0</v>
      </c>
      <c r="L8" s="166"/>
      <c r="M8" s="166">
        <f>SUM(M9:M34)</f>
        <v>0</v>
      </c>
      <c r="N8" s="144"/>
      <c r="O8" s="144">
        <f>SUM(O9:O34)</f>
        <v>3.2500000000000001E-2</v>
      </c>
      <c r="P8" s="144"/>
      <c r="Q8" s="144">
        <f>SUM(Q9:Q34)</f>
        <v>0</v>
      </c>
      <c r="R8" s="144"/>
      <c r="S8" s="144"/>
      <c r="T8" s="161"/>
      <c r="U8" s="144">
        <f>SUM(U9:U34)</f>
        <v>108.84</v>
      </c>
      <c r="AE8" t="s">
        <v>106</v>
      </c>
    </row>
    <row r="9" spans="1:60" outlineLevel="1" x14ac:dyDescent="0.2">
      <c r="A9" s="140">
        <v>1</v>
      </c>
      <c r="B9" s="140" t="s">
        <v>107</v>
      </c>
      <c r="C9" s="178" t="s">
        <v>108</v>
      </c>
      <c r="D9" s="146" t="s">
        <v>109</v>
      </c>
      <c r="E9" s="153">
        <v>80.963999999999999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0</v>
      </c>
      <c r="M9" s="157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0.19</v>
      </c>
      <c r="U9" s="147">
        <f>ROUND(E9*T9,2)</f>
        <v>15.38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110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179" t="s">
        <v>111</v>
      </c>
      <c r="D10" s="149"/>
      <c r="E10" s="154">
        <v>80.963999999999999</v>
      </c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112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ht="22.5" outlineLevel="1" x14ac:dyDescent="0.2">
      <c r="A11" s="140">
        <v>2</v>
      </c>
      <c r="B11" s="140" t="s">
        <v>113</v>
      </c>
      <c r="C11" s="178" t="s">
        <v>114</v>
      </c>
      <c r="D11" s="146" t="s">
        <v>109</v>
      </c>
      <c r="E11" s="153">
        <v>9.984</v>
      </c>
      <c r="F11" s="156">
        <f>H11+J11</f>
        <v>0</v>
      </c>
      <c r="G11" s="157">
        <f>ROUND(E11*F11,2)</f>
        <v>0</v>
      </c>
      <c r="H11" s="157"/>
      <c r="I11" s="157">
        <f>ROUND(E11*H11,2)</f>
        <v>0</v>
      </c>
      <c r="J11" s="157"/>
      <c r="K11" s="157">
        <f>ROUND(E11*J11,2)</f>
        <v>0</v>
      </c>
      <c r="L11" s="157">
        <v>0</v>
      </c>
      <c r="M11" s="157">
        <f>G11*(1+L11/100)</f>
        <v>0</v>
      </c>
      <c r="N11" s="147">
        <v>0</v>
      </c>
      <c r="O11" s="147">
        <f>ROUND(E11*N11,5)</f>
        <v>0</v>
      </c>
      <c r="P11" s="147">
        <v>0</v>
      </c>
      <c r="Q11" s="147">
        <f>ROUND(E11*P11,5)</f>
        <v>0</v>
      </c>
      <c r="R11" s="147"/>
      <c r="S11" s="147"/>
      <c r="T11" s="148">
        <v>0.31</v>
      </c>
      <c r="U11" s="147">
        <f>ROUND(E11*T11,2)</f>
        <v>3.1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110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179" t="s">
        <v>115</v>
      </c>
      <c r="D12" s="149"/>
      <c r="E12" s="154">
        <v>9.984</v>
      </c>
      <c r="F12" s="157"/>
      <c r="G12" s="157"/>
      <c r="H12" s="157"/>
      <c r="I12" s="157"/>
      <c r="J12" s="157"/>
      <c r="K12" s="157"/>
      <c r="L12" s="157"/>
      <c r="M12" s="157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112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ht="22.5" outlineLevel="1" x14ac:dyDescent="0.2">
      <c r="A13" s="140">
        <v>3</v>
      </c>
      <c r="B13" s="140" t="s">
        <v>116</v>
      </c>
      <c r="C13" s="178" t="s">
        <v>117</v>
      </c>
      <c r="D13" s="146" t="s">
        <v>109</v>
      </c>
      <c r="E13" s="153">
        <v>13.3848</v>
      </c>
      <c r="F13" s="156">
        <f>H13+J13</f>
        <v>0</v>
      </c>
      <c r="G13" s="157">
        <f>ROUND(E13*F13,2)</f>
        <v>0</v>
      </c>
      <c r="H13" s="157"/>
      <c r="I13" s="157">
        <f>ROUND(E13*H13,2)</f>
        <v>0</v>
      </c>
      <c r="J13" s="157"/>
      <c r="K13" s="157">
        <f>ROUND(E13*J13,2)</f>
        <v>0</v>
      </c>
      <c r="L13" s="157">
        <v>0</v>
      </c>
      <c r="M13" s="157">
        <f>G13*(1+L13/100)</f>
        <v>0</v>
      </c>
      <c r="N13" s="147">
        <v>0</v>
      </c>
      <c r="O13" s="147">
        <f>ROUND(E13*N13,5)</f>
        <v>0</v>
      </c>
      <c r="P13" s="147">
        <v>0</v>
      </c>
      <c r="Q13" s="147">
        <f>ROUND(E13*P13,5)</f>
        <v>0</v>
      </c>
      <c r="R13" s="147"/>
      <c r="S13" s="147"/>
      <c r="T13" s="148">
        <v>5.3999999999999999E-2</v>
      </c>
      <c r="U13" s="147">
        <f>ROUND(E13*T13,2)</f>
        <v>0.72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110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179" t="s">
        <v>118</v>
      </c>
      <c r="D14" s="149"/>
      <c r="E14" s="154">
        <v>13.3848</v>
      </c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112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22.5" outlineLevel="1" x14ac:dyDescent="0.2">
      <c r="A15" s="140">
        <v>4</v>
      </c>
      <c r="B15" s="140" t="s">
        <v>119</v>
      </c>
      <c r="C15" s="178" t="s">
        <v>120</v>
      </c>
      <c r="D15" s="146" t="s">
        <v>109</v>
      </c>
      <c r="E15" s="153">
        <v>25.044</v>
      </c>
      <c r="F15" s="156">
        <f>H15+J15</f>
        <v>0</v>
      </c>
      <c r="G15" s="157">
        <f>ROUND(E15*F15,2)</f>
        <v>0</v>
      </c>
      <c r="H15" s="157"/>
      <c r="I15" s="157">
        <f>ROUND(E15*H15,2)</f>
        <v>0</v>
      </c>
      <c r="J15" s="157"/>
      <c r="K15" s="157">
        <f>ROUND(E15*J15,2)</f>
        <v>0</v>
      </c>
      <c r="L15" s="157">
        <v>0</v>
      </c>
      <c r="M15" s="157">
        <f>G15*(1+L15/100)</f>
        <v>0</v>
      </c>
      <c r="N15" s="147">
        <v>0</v>
      </c>
      <c r="O15" s="147">
        <f>ROUND(E15*N15,5)</f>
        <v>0</v>
      </c>
      <c r="P15" s="147">
        <v>0</v>
      </c>
      <c r="Q15" s="147">
        <f>ROUND(E15*P15,5)</f>
        <v>0</v>
      </c>
      <c r="R15" s="147"/>
      <c r="S15" s="147"/>
      <c r="T15" s="148">
        <v>0.39</v>
      </c>
      <c r="U15" s="147">
        <f>ROUND(E15*T15,2)</f>
        <v>9.77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110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/>
      <c r="B16" s="140"/>
      <c r="C16" s="179" t="s">
        <v>121</v>
      </c>
      <c r="D16" s="149"/>
      <c r="E16" s="154">
        <v>20.055</v>
      </c>
      <c r="F16" s="157"/>
      <c r="G16" s="157"/>
      <c r="H16" s="157"/>
      <c r="I16" s="157"/>
      <c r="J16" s="157"/>
      <c r="K16" s="157"/>
      <c r="L16" s="157"/>
      <c r="M16" s="157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112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179" t="s">
        <v>122</v>
      </c>
      <c r="D17" s="149"/>
      <c r="E17" s="154">
        <v>1.365</v>
      </c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112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/>
      <c r="B18" s="140"/>
      <c r="C18" s="179" t="s">
        <v>123</v>
      </c>
      <c r="D18" s="149"/>
      <c r="E18" s="154">
        <v>2.76</v>
      </c>
      <c r="F18" s="157"/>
      <c r="G18" s="157"/>
      <c r="H18" s="157"/>
      <c r="I18" s="157"/>
      <c r="J18" s="157"/>
      <c r="K18" s="157"/>
      <c r="L18" s="157"/>
      <c r="M18" s="157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112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/>
      <c r="B19" s="140"/>
      <c r="C19" s="179" t="s">
        <v>124</v>
      </c>
      <c r="D19" s="149"/>
      <c r="E19" s="154">
        <v>0.86399999999999999</v>
      </c>
      <c r="F19" s="157"/>
      <c r="G19" s="157"/>
      <c r="H19" s="157"/>
      <c r="I19" s="157"/>
      <c r="J19" s="157"/>
      <c r="K19" s="157"/>
      <c r="L19" s="157"/>
      <c r="M19" s="157"/>
      <c r="N19" s="147"/>
      <c r="O19" s="147"/>
      <c r="P19" s="147"/>
      <c r="Q19" s="147"/>
      <c r="R19" s="147"/>
      <c r="S19" s="147"/>
      <c r="T19" s="148"/>
      <c r="U19" s="147"/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112</v>
      </c>
      <c r="AF19" s="139">
        <v>0</v>
      </c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ht="22.5" outlineLevel="1" x14ac:dyDescent="0.2">
      <c r="A20" s="140">
        <v>5</v>
      </c>
      <c r="B20" s="140" t="s">
        <v>119</v>
      </c>
      <c r="C20" s="178" t="s">
        <v>125</v>
      </c>
      <c r="D20" s="146" t="s">
        <v>109</v>
      </c>
      <c r="E20" s="153">
        <v>1.5840000000000001</v>
      </c>
      <c r="F20" s="156">
        <f>H20+J20</f>
        <v>0</v>
      </c>
      <c r="G20" s="157">
        <f>ROUND(E20*F20,2)</f>
        <v>0</v>
      </c>
      <c r="H20" s="157"/>
      <c r="I20" s="157">
        <f>ROUND(E20*H20,2)</f>
        <v>0</v>
      </c>
      <c r="J20" s="157"/>
      <c r="K20" s="157">
        <f>ROUND(E20*J20,2)</f>
        <v>0</v>
      </c>
      <c r="L20" s="157">
        <v>0</v>
      </c>
      <c r="M20" s="157">
        <f>G20*(1+L20/100)</f>
        <v>0</v>
      </c>
      <c r="N20" s="147">
        <v>0</v>
      </c>
      <c r="O20" s="147">
        <f>ROUND(E20*N20,5)</f>
        <v>0</v>
      </c>
      <c r="P20" s="147">
        <v>0</v>
      </c>
      <c r="Q20" s="147">
        <f>ROUND(E20*P20,5)</f>
        <v>0</v>
      </c>
      <c r="R20" s="147"/>
      <c r="S20" s="147"/>
      <c r="T20" s="148">
        <v>0.39</v>
      </c>
      <c r="U20" s="147">
        <f>ROUND(E20*T20,2)</f>
        <v>0.62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110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/>
      <c r="B21" s="140"/>
      <c r="C21" s="179" t="s">
        <v>126</v>
      </c>
      <c r="D21" s="149"/>
      <c r="E21" s="154">
        <v>1.5840000000000001</v>
      </c>
      <c r="F21" s="157"/>
      <c r="G21" s="157"/>
      <c r="H21" s="157"/>
      <c r="I21" s="157"/>
      <c r="J21" s="157"/>
      <c r="K21" s="157"/>
      <c r="L21" s="157"/>
      <c r="M21" s="157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112</v>
      </c>
      <c r="AF21" s="139"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ht="22.5" outlineLevel="1" x14ac:dyDescent="0.2">
      <c r="A22" s="140">
        <v>6</v>
      </c>
      <c r="B22" s="140" t="s">
        <v>119</v>
      </c>
      <c r="C22" s="178" t="s">
        <v>127</v>
      </c>
      <c r="D22" s="146" t="s">
        <v>109</v>
      </c>
      <c r="E22" s="153">
        <v>36.936</v>
      </c>
      <c r="F22" s="156">
        <f>H22+J22</f>
        <v>0</v>
      </c>
      <c r="G22" s="157">
        <f>ROUND(E22*F22,2)</f>
        <v>0</v>
      </c>
      <c r="H22" s="157"/>
      <c r="I22" s="157">
        <f>ROUND(E22*H22,2)</f>
        <v>0</v>
      </c>
      <c r="J22" s="157"/>
      <c r="K22" s="157">
        <f>ROUND(E22*J22,2)</f>
        <v>0</v>
      </c>
      <c r="L22" s="157">
        <v>0</v>
      </c>
      <c r="M22" s="157">
        <f>G22*(1+L22/100)</f>
        <v>0</v>
      </c>
      <c r="N22" s="147">
        <v>0</v>
      </c>
      <c r="O22" s="147">
        <f>ROUND(E22*N22,5)</f>
        <v>0</v>
      </c>
      <c r="P22" s="147">
        <v>0</v>
      </c>
      <c r="Q22" s="147">
        <f>ROUND(E22*P22,5)</f>
        <v>0</v>
      </c>
      <c r="R22" s="147"/>
      <c r="S22" s="147"/>
      <c r="T22" s="148">
        <v>0.39</v>
      </c>
      <c r="U22" s="147">
        <f>ROUND(E22*T22,2)</f>
        <v>14.41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110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/>
      <c r="B23" s="140"/>
      <c r="C23" s="179" t="s">
        <v>128</v>
      </c>
      <c r="D23" s="149"/>
      <c r="E23" s="154">
        <v>36.936</v>
      </c>
      <c r="F23" s="157"/>
      <c r="G23" s="157"/>
      <c r="H23" s="157"/>
      <c r="I23" s="157"/>
      <c r="J23" s="157"/>
      <c r="K23" s="157"/>
      <c r="L23" s="157"/>
      <c r="M23" s="157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112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22.5" outlineLevel="1" x14ac:dyDescent="0.2">
      <c r="A24" s="140">
        <v>7</v>
      </c>
      <c r="B24" s="140" t="s">
        <v>129</v>
      </c>
      <c r="C24" s="178" t="s">
        <v>130</v>
      </c>
      <c r="D24" s="146" t="s">
        <v>109</v>
      </c>
      <c r="E24" s="153">
        <v>29.94</v>
      </c>
      <c r="F24" s="156">
        <f>H24+J24</f>
        <v>0</v>
      </c>
      <c r="G24" s="157">
        <f>ROUND(E24*F24,2)</f>
        <v>0</v>
      </c>
      <c r="H24" s="157"/>
      <c r="I24" s="157">
        <f>ROUND(E24*H24,2)</f>
        <v>0</v>
      </c>
      <c r="J24" s="157"/>
      <c r="K24" s="157">
        <f>ROUND(E24*J24,2)</f>
        <v>0</v>
      </c>
      <c r="L24" s="157">
        <v>0</v>
      </c>
      <c r="M24" s="157">
        <f>G24*(1+L24/100)</f>
        <v>0</v>
      </c>
      <c r="N24" s="147">
        <v>0</v>
      </c>
      <c r="O24" s="147">
        <f>ROUND(E24*N24,5)</f>
        <v>0</v>
      </c>
      <c r="P24" s="147">
        <v>0</v>
      </c>
      <c r="Q24" s="147">
        <f>ROUND(E24*P24,5)</f>
        <v>0</v>
      </c>
      <c r="R24" s="147"/>
      <c r="S24" s="147"/>
      <c r="T24" s="148">
        <v>0.60029999999999994</v>
      </c>
      <c r="U24" s="147">
        <f>ROUND(E24*T24,2)</f>
        <v>17.97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110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/>
      <c r="B25" s="140"/>
      <c r="C25" s="179" t="s">
        <v>131</v>
      </c>
      <c r="D25" s="149"/>
      <c r="E25" s="154">
        <v>29.94</v>
      </c>
      <c r="F25" s="157"/>
      <c r="G25" s="157"/>
      <c r="H25" s="157"/>
      <c r="I25" s="157"/>
      <c r="J25" s="157"/>
      <c r="K25" s="157"/>
      <c r="L25" s="157"/>
      <c r="M25" s="157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112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>
        <v>8</v>
      </c>
      <c r="B26" s="140" t="s">
        <v>113</v>
      </c>
      <c r="C26" s="178" t="s">
        <v>132</v>
      </c>
      <c r="D26" s="146" t="s">
        <v>109</v>
      </c>
      <c r="E26" s="153">
        <v>63</v>
      </c>
      <c r="F26" s="156">
        <f>H26+J26</f>
        <v>0</v>
      </c>
      <c r="G26" s="157">
        <f>ROUND(E26*F26,2)</f>
        <v>0</v>
      </c>
      <c r="H26" s="157"/>
      <c r="I26" s="157">
        <f>ROUND(E26*H26,2)</f>
        <v>0</v>
      </c>
      <c r="J26" s="157"/>
      <c r="K26" s="157">
        <f>ROUND(E26*J26,2)</f>
        <v>0</v>
      </c>
      <c r="L26" s="157">
        <v>0</v>
      </c>
      <c r="M26" s="157">
        <f>G26*(1+L26/100)</f>
        <v>0</v>
      </c>
      <c r="N26" s="147">
        <v>0</v>
      </c>
      <c r="O26" s="147">
        <f>ROUND(E26*N26,5)</f>
        <v>0</v>
      </c>
      <c r="P26" s="147">
        <v>0</v>
      </c>
      <c r="Q26" s="147">
        <f>ROUND(E26*P26,5)</f>
        <v>0</v>
      </c>
      <c r="R26" s="147"/>
      <c r="S26" s="147"/>
      <c r="T26" s="148">
        <v>0.31</v>
      </c>
      <c r="U26" s="147">
        <f>ROUND(E26*T26,2)</f>
        <v>19.53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110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40"/>
      <c r="B27" s="140"/>
      <c r="C27" s="179" t="s">
        <v>133</v>
      </c>
      <c r="D27" s="149"/>
      <c r="E27" s="154">
        <v>60</v>
      </c>
      <c r="F27" s="157"/>
      <c r="G27" s="157"/>
      <c r="H27" s="157"/>
      <c r="I27" s="157"/>
      <c r="J27" s="157"/>
      <c r="K27" s="157"/>
      <c r="L27" s="157"/>
      <c r="M27" s="157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112</v>
      </c>
      <c r="AF27" s="139">
        <v>0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/>
      <c r="B28" s="140"/>
      <c r="C28" s="179" t="s">
        <v>134</v>
      </c>
      <c r="D28" s="149"/>
      <c r="E28" s="154">
        <v>3</v>
      </c>
      <c r="F28" s="157"/>
      <c r="G28" s="157"/>
      <c r="H28" s="157"/>
      <c r="I28" s="157"/>
      <c r="J28" s="157"/>
      <c r="K28" s="157"/>
      <c r="L28" s="157"/>
      <c r="M28" s="157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112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>
        <v>9</v>
      </c>
      <c r="B29" s="140" t="s">
        <v>135</v>
      </c>
      <c r="C29" s="178" t="s">
        <v>136</v>
      </c>
      <c r="D29" s="146" t="s">
        <v>109</v>
      </c>
      <c r="E29" s="153">
        <v>63</v>
      </c>
      <c r="F29" s="156">
        <f>H29+J29</f>
        <v>0</v>
      </c>
      <c r="G29" s="157">
        <f>ROUND(E29*F29,2)</f>
        <v>0</v>
      </c>
      <c r="H29" s="157"/>
      <c r="I29" s="157">
        <f>ROUND(E29*H29,2)</f>
        <v>0</v>
      </c>
      <c r="J29" s="157"/>
      <c r="K29" s="157">
        <f>ROUND(E29*J29,2)</f>
        <v>0</v>
      </c>
      <c r="L29" s="157">
        <v>0</v>
      </c>
      <c r="M29" s="157">
        <f>G29*(1+L29/100)</f>
        <v>0</v>
      </c>
      <c r="N29" s="147">
        <v>0</v>
      </c>
      <c r="O29" s="147">
        <f>ROUND(E29*N29,5)</f>
        <v>0</v>
      </c>
      <c r="P29" s="147">
        <v>0</v>
      </c>
      <c r="Q29" s="147">
        <f>ROUND(E29*P29,5)</f>
        <v>0</v>
      </c>
      <c r="R29" s="147"/>
      <c r="S29" s="147"/>
      <c r="T29" s="148">
        <v>0.1024</v>
      </c>
      <c r="U29" s="147">
        <f>ROUND(E29*T29,2)</f>
        <v>6.45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110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>
        <v>10</v>
      </c>
      <c r="B30" s="140" t="s">
        <v>137</v>
      </c>
      <c r="C30" s="178" t="s">
        <v>138</v>
      </c>
      <c r="D30" s="146" t="s">
        <v>109</v>
      </c>
      <c r="E30" s="153">
        <v>63.3</v>
      </c>
      <c r="F30" s="156">
        <f>H30+J30</f>
        <v>0</v>
      </c>
      <c r="G30" s="157">
        <f>ROUND(E30*F30,2)</f>
        <v>0</v>
      </c>
      <c r="H30" s="157"/>
      <c r="I30" s="157">
        <f>ROUND(E30*H30,2)</f>
        <v>0</v>
      </c>
      <c r="J30" s="157"/>
      <c r="K30" s="157">
        <f>ROUND(E30*J30,2)</f>
        <v>0</v>
      </c>
      <c r="L30" s="157">
        <v>0</v>
      </c>
      <c r="M30" s="157">
        <f>G30*(1+L30/100)</f>
        <v>0</v>
      </c>
      <c r="N30" s="147">
        <v>0</v>
      </c>
      <c r="O30" s="147">
        <f>ROUND(E30*N30,5)</f>
        <v>0</v>
      </c>
      <c r="P30" s="147">
        <v>0</v>
      </c>
      <c r="Q30" s="147">
        <f>ROUND(E30*P30,5)</f>
        <v>0</v>
      </c>
      <c r="R30" s="147"/>
      <c r="S30" s="147"/>
      <c r="T30" s="148">
        <v>0.20200000000000001</v>
      </c>
      <c r="U30" s="147">
        <f>ROUND(E30*T30,2)</f>
        <v>12.79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110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outlineLevel="1" x14ac:dyDescent="0.2">
      <c r="A31" s="140"/>
      <c r="B31" s="140"/>
      <c r="C31" s="179" t="s">
        <v>139</v>
      </c>
      <c r="D31" s="149"/>
      <c r="E31" s="154">
        <v>42</v>
      </c>
      <c r="F31" s="157"/>
      <c r="G31" s="157"/>
      <c r="H31" s="157"/>
      <c r="I31" s="157"/>
      <c r="J31" s="157"/>
      <c r="K31" s="157"/>
      <c r="L31" s="157"/>
      <c r="M31" s="157"/>
      <c r="N31" s="147"/>
      <c r="O31" s="147"/>
      <c r="P31" s="147"/>
      <c r="Q31" s="147"/>
      <c r="R31" s="147"/>
      <c r="S31" s="147"/>
      <c r="T31" s="148"/>
      <c r="U31" s="147"/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112</v>
      </c>
      <c r="AF31" s="139">
        <v>0</v>
      </c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/>
      <c r="B32" s="140"/>
      <c r="C32" s="179" t="s">
        <v>140</v>
      </c>
      <c r="D32" s="149"/>
      <c r="E32" s="154">
        <v>2.2999999999999998</v>
      </c>
      <c r="F32" s="157"/>
      <c r="G32" s="157"/>
      <c r="H32" s="157"/>
      <c r="I32" s="157"/>
      <c r="J32" s="157"/>
      <c r="K32" s="157"/>
      <c r="L32" s="157"/>
      <c r="M32" s="157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112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/>
      <c r="B33" s="140"/>
      <c r="C33" s="179" t="s">
        <v>141</v>
      </c>
      <c r="D33" s="149"/>
      <c r="E33" s="154">
        <v>19</v>
      </c>
      <c r="F33" s="157"/>
      <c r="G33" s="157"/>
      <c r="H33" s="157"/>
      <c r="I33" s="157"/>
      <c r="J33" s="157"/>
      <c r="K33" s="157"/>
      <c r="L33" s="157"/>
      <c r="M33" s="157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112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>
        <v>11</v>
      </c>
      <c r="B34" s="140" t="s">
        <v>142</v>
      </c>
      <c r="C34" s="178" t="s">
        <v>143</v>
      </c>
      <c r="D34" s="146" t="s">
        <v>144</v>
      </c>
      <c r="E34" s="153">
        <v>250</v>
      </c>
      <c r="F34" s="156">
        <f>H34+J34</f>
        <v>0</v>
      </c>
      <c r="G34" s="157">
        <f>ROUND(E34*F34,2)</f>
        <v>0</v>
      </c>
      <c r="H34" s="157"/>
      <c r="I34" s="157">
        <f>ROUND(E34*H34,2)</f>
        <v>0</v>
      </c>
      <c r="J34" s="157"/>
      <c r="K34" s="157">
        <f>ROUND(E34*J34,2)</f>
        <v>0</v>
      </c>
      <c r="L34" s="157">
        <v>0</v>
      </c>
      <c r="M34" s="157">
        <f>G34*(1+L34/100)</f>
        <v>0</v>
      </c>
      <c r="N34" s="147">
        <v>1.2999999999999999E-4</v>
      </c>
      <c r="O34" s="147">
        <f>ROUND(E34*N34,5)</f>
        <v>3.2500000000000001E-2</v>
      </c>
      <c r="P34" s="147">
        <v>0</v>
      </c>
      <c r="Q34" s="147">
        <f>ROUND(E34*P34,5)</f>
        <v>0</v>
      </c>
      <c r="R34" s="147"/>
      <c r="S34" s="147"/>
      <c r="T34" s="148">
        <v>3.2390000000000002E-2</v>
      </c>
      <c r="U34" s="147">
        <f>ROUND(E34*T34,2)</f>
        <v>8.1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145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x14ac:dyDescent="0.2">
      <c r="A35" s="141" t="s">
        <v>105</v>
      </c>
      <c r="B35" s="141" t="s">
        <v>54</v>
      </c>
      <c r="C35" s="180" t="s">
        <v>55</v>
      </c>
      <c r="D35" s="150"/>
      <c r="E35" s="155"/>
      <c r="F35" s="158"/>
      <c r="G35" s="158">
        <f>SUMIF(AE36:AE44,"&lt;&gt;NOR",G36:G44)</f>
        <v>0</v>
      </c>
      <c r="H35" s="158"/>
      <c r="I35" s="158">
        <f>SUM(I36:I44)</f>
        <v>0</v>
      </c>
      <c r="J35" s="158"/>
      <c r="K35" s="158">
        <f>SUM(K36:K44)</f>
        <v>0</v>
      </c>
      <c r="L35" s="158"/>
      <c r="M35" s="158">
        <f>SUM(M36:M44)</f>
        <v>0</v>
      </c>
      <c r="N35" s="151"/>
      <c r="O35" s="151">
        <f>SUM(O36:O44)</f>
        <v>0</v>
      </c>
      <c r="P35" s="151"/>
      <c r="Q35" s="151">
        <f>SUM(Q36:Q44)</f>
        <v>0</v>
      </c>
      <c r="R35" s="151"/>
      <c r="S35" s="151"/>
      <c r="T35" s="152"/>
      <c r="U35" s="151">
        <f>SUM(U36:U44)</f>
        <v>0</v>
      </c>
      <c r="AE35" t="s">
        <v>106</v>
      </c>
    </row>
    <row r="36" spans="1:60" outlineLevel="1" x14ac:dyDescent="0.2">
      <c r="A36" s="140">
        <v>12</v>
      </c>
      <c r="B36" s="140" t="s">
        <v>146</v>
      </c>
      <c r="C36" s="178" t="s">
        <v>147</v>
      </c>
      <c r="D36" s="146" t="s">
        <v>148</v>
      </c>
      <c r="E36" s="153">
        <v>1</v>
      </c>
      <c r="F36" s="156">
        <f t="shared" ref="F36:F44" si="0">H36+J36</f>
        <v>0</v>
      </c>
      <c r="G36" s="157">
        <f t="shared" ref="G36:G44" si="1">ROUND(E36*F36,2)</f>
        <v>0</v>
      </c>
      <c r="H36" s="157"/>
      <c r="I36" s="157">
        <f t="shared" ref="I36:I44" si="2">ROUND(E36*H36,2)</f>
        <v>0</v>
      </c>
      <c r="J36" s="157"/>
      <c r="K36" s="157">
        <f t="shared" ref="K36:K44" si="3">ROUND(E36*J36,2)</f>
        <v>0</v>
      </c>
      <c r="L36" s="157">
        <v>0</v>
      </c>
      <c r="M36" s="157">
        <f t="shared" ref="M36:M44" si="4">G36*(1+L36/100)</f>
        <v>0</v>
      </c>
      <c r="N36" s="147">
        <v>0</v>
      </c>
      <c r="O36" s="147">
        <f t="shared" ref="O36:O44" si="5">ROUND(E36*N36,5)</f>
        <v>0</v>
      </c>
      <c r="P36" s="147">
        <v>0</v>
      </c>
      <c r="Q36" s="147">
        <f t="shared" ref="Q36:Q44" si="6">ROUND(E36*P36,5)</f>
        <v>0</v>
      </c>
      <c r="R36" s="147"/>
      <c r="S36" s="147"/>
      <c r="T36" s="148">
        <v>0</v>
      </c>
      <c r="U36" s="147">
        <f t="shared" ref="U36:U44" si="7">ROUND(E36*T36,2)</f>
        <v>0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110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>
        <v>13</v>
      </c>
      <c r="B37" s="140" t="s">
        <v>149</v>
      </c>
      <c r="C37" s="178" t="s">
        <v>150</v>
      </c>
      <c r="D37" s="146" t="s">
        <v>148</v>
      </c>
      <c r="E37" s="153">
        <v>2</v>
      </c>
      <c r="F37" s="156">
        <f t="shared" si="0"/>
        <v>0</v>
      </c>
      <c r="G37" s="157">
        <f t="shared" si="1"/>
        <v>0</v>
      </c>
      <c r="H37" s="157"/>
      <c r="I37" s="157">
        <f t="shared" si="2"/>
        <v>0</v>
      </c>
      <c r="J37" s="157"/>
      <c r="K37" s="157">
        <f t="shared" si="3"/>
        <v>0</v>
      </c>
      <c r="L37" s="157">
        <v>0</v>
      </c>
      <c r="M37" s="157">
        <f t="shared" si="4"/>
        <v>0</v>
      </c>
      <c r="N37" s="147">
        <v>0</v>
      </c>
      <c r="O37" s="147">
        <f t="shared" si="5"/>
        <v>0</v>
      </c>
      <c r="P37" s="147">
        <v>0</v>
      </c>
      <c r="Q37" s="147">
        <f t="shared" si="6"/>
        <v>0</v>
      </c>
      <c r="R37" s="147"/>
      <c r="S37" s="147"/>
      <c r="T37" s="148">
        <v>0</v>
      </c>
      <c r="U37" s="147">
        <f t="shared" si="7"/>
        <v>0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110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ht="22.5" outlineLevel="1" x14ac:dyDescent="0.2">
      <c r="A38" s="140">
        <v>14</v>
      </c>
      <c r="B38" s="140" t="s">
        <v>151</v>
      </c>
      <c r="C38" s="178" t="s">
        <v>152</v>
      </c>
      <c r="D38" s="146" t="s">
        <v>153</v>
      </c>
      <c r="E38" s="153">
        <v>1</v>
      </c>
      <c r="F38" s="156">
        <f t="shared" si="0"/>
        <v>0</v>
      </c>
      <c r="G38" s="157">
        <f t="shared" si="1"/>
        <v>0</v>
      </c>
      <c r="H38" s="157"/>
      <c r="I38" s="157">
        <f t="shared" si="2"/>
        <v>0</v>
      </c>
      <c r="J38" s="157"/>
      <c r="K38" s="157">
        <f t="shared" si="3"/>
        <v>0</v>
      </c>
      <c r="L38" s="157">
        <v>0</v>
      </c>
      <c r="M38" s="157">
        <f t="shared" si="4"/>
        <v>0</v>
      </c>
      <c r="N38" s="147">
        <v>0</v>
      </c>
      <c r="O38" s="147">
        <f t="shared" si="5"/>
        <v>0</v>
      </c>
      <c r="P38" s="147">
        <v>0</v>
      </c>
      <c r="Q38" s="147">
        <f t="shared" si="6"/>
        <v>0</v>
      </c>
      <c r="R38" s="147"/>
      <c r="S38" s="147"/>
      <c r="T38" s="148">
        <v>0</v>
      </c>
      <c r="U38" s="147">
        <f t="shared" si="7"/>
        <v>0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110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>
        <v>15</v>
      </c>
      <c r="B39" s="140" t="s">
        <v>154</v>
      </c>
      <c r="C39" s="178" t="s">
        <v>155</v>
      </c>
      <c r="D39" s="146" t="s">
        <v>148</v>
      </c>
      <c r="E39" s="153">
        <v>4</v>
      </c>
      <c r="F39" s="156">
        <f t="shared" si="0"/>
        <v>0</v>
      </c>
      <c r="G39" s="157">
        <f t="shared" si="1"/>
        <v>0</v>
      </c>
      <c r="H39" s="157"/>
      <c r="I39" s="157">
        <f t="shared" si="2"/>
        <v>0</v>
      </c>
      <c r="J39" s="157"/>
      <c r="K39" s="157">
        <f t="shared" si="3"/>
        <v>0</v>
      </c>
      <c r="L39" s="157">
        <v>0</v>
      </c>
      <c r="M39" s="157">
        <f t="shared" si="4"/>
        <v>0</v>
      </c>
      <c r="N39" s="147">
        <v>0</v>
      </c>
      <c r="O39" s="147">
        <f t="shared" si="5"/>
        <v>0</v>
      </c>
      <c r="P39" s="147">
        <v>0</v>
      </c>
      <c r="Q39" s="147">
        <f t="shared" si="6"/>
        <v>0</v>
      </c>
      <c r="R39" s="147"/>
      <c r="S39" s="147"/>
      <c r="T39" s="148">
        <v>0</v>
      </c>
      <c r="U39" s="147">
        <f t="shared" si="7"/>
        <v>0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110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>
        <v>16</v>
      </c>
      <c r="B40" s="140" t="s">
        <v>156</v>
      </c>
      <c r="C40" s="178" t="s">
        <v>157</v>
      </c>
      <c r="D40" s="146" t="s">
        <v>153</v>
      </c>
      <c r="E40" s="153">
        <v>1</v>
      </c>
      <c r="F40" s="156">
        <f t="shared" si="0"/>
        <v>0</v>
      </c>
      <c r="G40" s="157">
        <f t="shared" si="1"/>
        <v>0</v>
      </c>
      <c r="H40" s="157"/>
      <c r="I40" s="157">
        <f t="shared" si="2"/>
        <v>0</v>
      </c>
      <c r="J40" s="157"/>
      <c r="K40" s="157">
        <f t="shared" si="3"/>
        <v>0</v>
      </c>
      <c r="L40" s="157">
        <v>0</v>
      </c>
      <c r="M40" s="157">
        <f t="shared" si="4"/>
        <v>0</v>
      </c>
      <c r="N40" s="147">
        <v>0</v>
      </c>
      <c r="O40" s="147">
        <f t="shared" si="5"/>
        <v>0</v>
      </c>
      <c r="P40" s="147">
        <v>0</v>
      </c>
      <c r="Q40" s="147">
        <f t="shared" si="6"/>
        <v>0</v>
      </c>
      <c r="R40" s="147"/>
      <c r="S40" s="147"/>
      <c r="T40" s="148">
        <v>0</v>
      </c>
      <c r="U40" s="147">
        <f t="shared" si="7"/>
        <v>0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110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>
        <v>17</v>
      </c>
      <c r="B41" s="140" t="s">
        <v>158</v>
      </c>
      <c r="C41" s="178" t="s">
        <v>159</v>
      </c>
      <c r="D41" s="146" t="s">
        <v>153</v>
      </c>
      <c r="E41" s="153">
        <v>1</v>
      </c>
      <c r="F41" s="156">
        <f t="shared" si="0"/>
        <v>0</v>
      </c>
      <c r="G41" s="157">
        <f t="shared" si="1"/>
        <v>0</v>
      </c>
      <c r="H41" s="157"/>
      <c r="I41" s="157">
        <f t="shared" si="2"/>
        <v>0</v>
      </c>
      <c r="J41" s="157"/>
      <c r="K41" s="157">
        <f t="shared" si="3"/>
        <v>0</v>
      </c>
      <c r="L41" s="157">
        <v>0</v>
      </c>
      <c r="M41" s="157">
        <f t="shared" si="4"/>
        <v>0</v>
      </c>
      <c r="N41" s="147">
        <v>0</v>
      </c>
      <c r="O41" s="147">
        <f t="shared" si="5"/>
        <v>0</v>
      </c>
      <c r="P41" s="147">
        <v>0</v>
      </c>
      <c r="Q41" s="147">
        <f t="shared" si="6"/>
        <v>0</v>
      </c>
      <c r="R41" s="147"/>
      <c r="S41" s="147"/>
      <c r="T41" s="148">
        <v>0</v>
      </c>
      <c r="U41" s="147">
        <f t="shared" si="7"/>
        <v>0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110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>
        <v>18</v>
      </c>
      <c r="B42" s="140" t="s">
        <v>160</v>
      </c>
      <c r="C42" s="178" t="s">
        <v>161</v>
      </c>
      <c r="D42" s="146" t="s">
        <v>153</v>
      </c>
      <c r="E42" s="153">
        <v>1</v>
      </c>
      <c r="F42" s="156">
        <f t="shared" si="0"/>
        <v>0</v>
      </c>
      <c r="G42" s="157">
        <f t="shared" si="1"/>
        <v>0</v>
      </c>
      <c r="H42" s="157"/>
      <c r="I42" s="157">
        <f t="shared" si="2"/>
        <v>0</v>
      </c>
      <c r="J42" s="157"/>
      <c r="K42" s="157">
        <f t="shared" si="3"/>
        <v>0</v>
      </c>
      <c r="L42" s="157">
        <v>0</v>
      </c>
      <c r="M42" s="157">
        <f t="shared" si="4"/>
        <v>0</v>
      </c>
      <c r="N42" s="147">
        <v>0</v>
      </c>
      <c r="O42" s="147">
        <f t="shared" si="5"/>
        <v>0</v>
      </c>
      <c r="P42" s="147">
        <v>0</v>
      </c>
      <c r="Q42" s="147">
        <f t="shared" si="6"/>
        <v>0</v>
      </c>
      <c r="R42" s="147"/>
      <c r="S42" s="147"/>
      <c r="T42" s="148">
        <v>0</v>
      </c>
      <c r="U42" s="147">
        <f t="shared" si="7"/>
        <v>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110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>
        <v>19</v>
      </c>
      <c r="B43" s="140" t="s">
        <v>162</v>
      </c>
      <c r="C43" s="178" t="s">
        <v>163</v>
      </c>
      <c r="D43" s="146" t="s">
        <v>153</v>
      </c>
      <c r="E43" s="153">
        <v>1</v>
      </c>
      <c r="F43" s="156">
        <f t="shared" si="0"/>
        <v>0</v>
      </c>
      <c r="G43" s="157">
        <f t="shared" si="1"/>
        <v>0</v>
      </c>
      <c r="H43" s="157"/>
      <c r="I43" s="157">
        <f t="shared" si="2"/>
        <v>0</v>
      </c>
      <c r="J43" s="157"/>
      <c r="K43" s="157">
        <f t="shared" si="3"/>
        <v>0</v>
      </c>
      <c r="L43" s="157">
        <v>0</v>
      </c>
      <c r="M43" s="157">
        <f t="shared" si="4"/>
        <v>0</v>
      </c>
      <c r="N43" s="147">
        <v>0</v>
      </c>
      <c r="O43" s="147">
        <f t="shared" si="5"/>
        <v>0</v>
      </c>
      <c r="P43" s="147">
        <v>0</v>
      </c>
      <c r="Q43" s="147">
        <f t="shared" si="6"/>
        <v>0</v>
      </c>
      <c r="R43" s="147"/>
      <c r="S43" s="147"/>
      <c r="T43" s="148">
        <v>0</v>
      </c>
      <c r="U43" s="147">
        <f t="shared" si="7"/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110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>
        <v>20</v>
      </c>
      <c r="B44" s="140" t="s">
        <v>164</v>
      </c>
      <c r="C44" s="178" t="s">
        <v>165</v>
      </c>
      <c r="D44" s="146" t="s">
        <v>153</v>
      </c>
      <c r="E44" s="153">
        <v>1</v>
      </c>
      <c r="F44" s="156">
        <f t="shared" si="0"/>
        <v>0</v>
      </c>
      <c r="G44" s="157">
        <f t="shared" si="1"/>
        <v>0</v>
      </c>
      <c r="H44" s="157"/>
      <c r="I44" s="157">
        <f t="shared" si="2"/>
        <v>0</v>
      </c>
      <c r="J44" s="157"/>
      <c r="K44" s="157">
        <f t="shared" si="3"/>
        <v>0</v>
      </c>
      <c r="L44" s="157">
        <v>0</v>
      </c>
      <c r="M44" s="157">
        <f t="shared" si="4"/>
        <v>0</v>
      </c>
      <c r="N44" s="147">
        <v>0</v>
      </c>
      <c r="O44" s="147">
        <f t="shared" si="5"/>
        <v>0</v>
      </c>
      <c r="P44" s="147">
        <v>0</v>
      </c>
      <c r="Q44" s="147">
        <f t="shared" si="6"/>
        <v>0</v>
      </c>
      <c r="R44" s="147"/>
      <c r="S44" s="147"/>
      <c r="T44" s="148">
        <v>0</v>
      </c>
      <c r="U44" s="147">
        <f t="shared" si="7"/>
        <v>0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110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x14ac:dyDescent="0.2">
      <c r="A45" s="141" t="s">
        <v>105</v>
      </c>
      <c r="B45" s="141" t="s">
        <v>56</v>
      </c>
      <c r="C45" s="180" t="s">
        <v>57</v>
      </c>
      <c r="D45" s="150"/>
      <c r="E45" s="155"/>
      <c r="F45" s="158"/>
      <c r="G45" s="158">
        <f>SUMIF(AE46:AE60,"&lt;&gt;NOR",G46:G60)</f>
        <v>0</v>
      </c>
      <c r="H45" s="158"/>
      <c r="I45" s="158">
        <f>SUM(I46:I60)</f>
        <v>0</v>
      </c>
      <c r="J45" s="158"/>
      <c r="K45" s="158">
        <f>SUM(K46:K60)</f>
        <v>0</v>
      </c>
      <c r="L45" s="158"/>
      <c r="M45" s="158">
        <f>SUM(M46:M60)</f>
        <v>0</v>
      </c>
      <c r="N45" s="151"/>
      <c r="O45" s="151">
        <f>SUM(O46:O60)</f>
        <v>147.78904</v>
      </c>
      <c r="P45" s="151"/>
      <c r="Q45" s="151">
        <f>SUM(Q46:Q60)</f>
        <v>0</v>
      </c>
      <c r="R45" s="151"/>
      <c r="S45" s="151"/>
      <c r="T45" s="152"/>
      <c r="U45" s="151">
        <f>SUM(U46:U60)</f>
        <v>62.629999999999995</v>
      </c>
      <c r="AE45" t="s">
        <v>106</v>
      </c>
    </row>
    <row r="46" spans="1:60" ht="22.5" outlineLevel="1" x14ac:dyDescent="0.2">
      <c r="A46" s="140">
        <v>21</v>
      </c>
      <c r="B46" s="140" t="s">
        <v>166</v>
      </c>
      <c r="C46" s="178" t="s">
        <v>167</v>
      </c>
      <c r="D46" s="146" t="s">
        <v>109</v>
      </c>
      <c r="E46" s="153">
        <v>3.2709999999999999</v>
      </c>
      <c r="F46" s="156">
        <f>H46+J46</f>
        <v>0</v>
      </c>
      <c r="G46" s="157">
        <f>ROUND(E46*F46,2)</f>
        <v>0</v>
      </c>
      <c r="H46" s="157"/>
      <c r="I46" s="157">
        <f>ROUND(E46*H46,2)</f>
        <v>0</v>
      </c>
      <c r="J46" s="157"/>
      <c r="K46" s="157">
        <f>ROUND(E46*J46,2)</f>
        <v>0</v>
      </c>
      <c r="L46" s="157">
        <v>0</v>
      </c>
      <c r="M46" s="157">
        <f>G46*(1+L46/100)</f>
        <v>0</v>
      </c>
      <c r="N46" s="147">
        <v>2.1</v>
      </c>
      <c r="O46" s="147">
        <f>ROUND(E46*N46,5)</f>
        <v>6.8691000000000004</v>
      </c>
      <c r="P46" s="147">
        <v>0</v>
      </c>
      <c r="Q46" s="147">
        <f>ROUND(E46*P46,5)</f>
        <v>0</v>
      </c>
      <c r="R46" s="147"/>
      <c r="S46" s="147"/>
      <c r="T46" s="148">
        <v>0.96499999999999997</v>
      </c>
      <c r="U46" s="147">
        <f>ROUND(E46*T46,2)</f>
        <v>3.16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110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/>
      <c r="B47" s="140"/>
      <c r="C47" s="179" t="s">
        <v>168</v>
      </c>
      <c r="D47" s="149"/>
      <c r="E47" s="154">
        <v>3.08</v>
      </c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112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/>
      <c r="B48" s="140"/>
      <c r="C48" s="179" t="s">
        <v>169</v>
      </c>
      <c r="D48" s="149"/>
      <c r="E48" s="154">
        <v>0.191</v>
      </c>
      <c r="F48" s="157"/>
      <c r="G48" s="157"/>
      <c r="H48" s="157"/>
      <c r="I48" s="157"/>
      <c r="J48" s="157"/>
      <c r="K48" s="157"/>
      <c r="L48" s="157"/>
      <c r="M48" s="157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112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>
        <v>22</v>
      </c>
      <c r="B49" s="140" t="s">
        <v>170</v>
      </c>
      <c r="C49" s="178" t="s">
        <v>171</v>
      </c>
      <c r="D49" s="146" t="s">
        <v>109</v>
      </c>
      <c r="E49" s="153">
        <v>36.936</v>
      </c>
      <c r="F49" s="156">
        <f>H49+J49</f>
        <v>0</v>
      </c>
      <c r="G49" s="157">
        <f>ROUND(E49*F49,2)</f>
        <v>0</v>
      </c>
      <c r="H49" s="157"/>
      <c r="I49" s="157">
        <f>ROUND(E49*H49,2)</f>
        <v>0</v>
      </c>
      <c r="J49" s="157"/>
      <c r="K49" s="157">
        <f>ROUND(E49*J49,2)</f>
        <v>0</v>
      </c>
      <c r="L49" s="157">
        <v>0</v>
      </c>
      <c r="M49" s="157">
        <f>G49*(1+L49/100)</f>
        <v>0</v>
      </c>
      <c r="N49" s="147">
        <v>1.9205000000000001</v>
      </c>
      <c r="O49" s="147">
        <f>ROUND(E49*N49,5)</f>
        <v>70.935590000000005</v>
      </c>
      <c r="P49" s="147">
        <v>0</v>
      </c>
      <c r="Q49" s="147">
        <f>ROUND(E49*P49,5)</f>
        <v>0</v>
      </c>
      <c r="R49" s="147"/>
      <c r="S49" s="147"/>
      <c r="T49" s="148">
        <v>0.76</v>
      </c>
      <c r="U49" s="147">
        <f>ROUND(E49*T49,2)</f>
        <v>28.07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110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/>
      <c r="B50" s="140"/>
      <c r="C50" s="179" t="s">
        <v>128</v>
      </c>
      <c r="D50" s="149"/>
      <c r="E50" s="154">
        <v>36.936</v>
      </c>
      <c r="F50" s="157"/>
      <c r="G50" s="157"/>
      <c r="H50" s="157"/>
      <c r="I50" s="157"/>
      <c r="J50" s="157"/>
      <c r="K50" s="157"/>
      <c r="L50" s="157"/>
      <c r="M50" s="157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112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>
        <v>23</v>
      </c>
      <c r="B51" s="140" t="s">
        <v>172</v>
      </c>
      <c r="C51" s="178" t="s">
        <v>173</v>
      </c>
      <c r="D51" s="146" t="s">
        <v>109</v>
      </c>
      <c r="E51" s="153">
        <v>26.004499999999997</v>
      </c>
      <c r="F51" s="156">
        <f>H51+J51</f>
        <v>0</v>
      </c>
      <c r="G51" s="157">
        <f>ROUND(E51*F51,2)</f>
        <v>0</v>
      </c>
      <c r="H51" s="157"/>
      <c r="I51" s="157">
        <f>ROUND(E51*H51,2)</f>
        <v>0</v>
      </c>
      <c r="J51" s="157"/>
      <c r="K51" s="157">
        <f>ROUND(E51*J51,2)</f>
        <v>0</v>
      </c>
      <c r="L51" s="157">
        <v>0</v>
      </c>
      <c r="M51" s="157">
        <f>G51*(1+L51/100)</f>
        <v>0</v>
      </c>
      <c r="N51" s="147">
        <v>2.5249999999999999</v>
      </c>
      <c r="O51" s="147">
        <f>ROUND(E51*N51,5)</f>
        <v>65.661360000000002</v>
      </c>
      <c r="P51" s="147">
        <v>0</v>
      </c>
      <c r="Q51" s="147">
        <f>ROUND(E51*P51,5)</f>
        <v>0</v>
      </c>
      <c r="R51" s="147"/>
      <c r="S51" s="147"/>
      <c r="T51" s="148">
        <v>0.47699999999999998</v>
      </c>
      <c r="U51" s="147">
        <f>ROUND(E51*T51,2)</f>
        <v>12.4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110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/>
      <c r="B52" s="140"/>
      <c r="C52" s="179" t="s">
        <v>174</v>
      </c>
      <c r="D52" s="149"/>
      <c r="E52" s="154">
        <v>17.324999999999999</v>
      </c>
      <c r="F52" s="157"/>
      <c r="G52" s="157"/>
      <c r="H52" s="157"/>
      <c r="I52" s="157"/>
      <c r="J52" s="157"/>
      <c r="K52" s="157"/>
      <c r="L52" s="157"/>
      <c r="M52" s="157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112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179" t="s">
        <v>175</v>
      </c>
      <c r="D53" s="149"/>
      <c r="E53" s="154">
        <v>1.8875</v>
      </c>
      <c r="F53" s="157"/>
      <c r="G53" s="157"/>
      <c r="H53" s="157"/>
      <c r="I53" s="157"/>
      <c r="J53" s="157"/>
      <c r="K53" s="157"/>
      <c r="L53" s="157"/>
      <c r="M53" s="157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112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79" t="s">
        <v>123</v>
      </c>
      <c r="D54" s="149"/>
      <c r="E54" s="154">
        <v>2.76</v>
      </c>
      <c r="F54" s="157"/>
      <c r="G54" s="157"/>
      <c r="H54" s="157"/>
      <c r="I54" s="157"/>
      <c r="J54" s="157"/>
      <c r="K54" s="157"/>
      <c r="L54" s="157"/>
      <c r="M54" s="157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112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/>
      <c r="B55" s="140"/>
      <c r="C55" s="179" t="s">
        <v>176</v>
      </c>
      <c r="D55" s="149"/>
      <c r="E55" s="154">
        <v>4.032</v>
      </c>
      <c r="F55" s="157"/>
      <c r="G55" s="157"/>
      <c r="H55" s="157"/>
      <c r="I55" s="157"/>
      <c r="J55" s="157"/>
      <c r="K55" s="157"/>
      <c r="L55" s="157"/>
      <c r="M55" s="157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112</v>
      </c>
      <c r="AF55" s="139">
        <v>0</v>
      </c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ht="22.5" outlineLevel="1" x14ac:dyDescent="0.2">
      <c r="A56" s="140">
        <v>24</v>
      </c>
      <c r="B56" s="140" t="s">
        <v>172</v>
      </c>
      <c r="C56" s="178" t="s">
        <v>177</v>
      </c>
      <c r="D56" s="146" t="s">
        <v>109</v>
      </c>
      <c r="E56" s="153">
        <v>0.4</v>
      </c>
      <c r="F56" s="156">
        <f>H56+J56</f>
        <v>0</v>
      </c>
      <c r="G56" s="157">
        <f>ROUND(E56*F56,2)</f>
        <v>0</v>
      </c>
      <c r="H56" s="157"/>
      <c r="I56" s="157">
        <f>ROUND(E56*H56,2)</f>
        <v>0</v>
      </c>
      <c r="J56" s="157"/>
      <c r="K56" s="157">
        <f>ROUND(E56*J56,2)</f>
        <v>0</v>
      </c>
      <c r="L56" s="157">
        <v>0</v>
      </c>
      <c r="M56" s="157">
        <f>G56*(1+L56/100)</f>
        <v>0</v>
      </c>
      <c r="N56" s="147">
        <v>2.5249999999999999</v>
      </c>
      <c r="O56" s="147">
        <f>ROUND(E56*N56,5)</f>
        <v>1.01</v>
      </c>
      <c r="P56" s="147">
        <v>0</v>
      </c>
      <c r="Q56" s="147">
        <f>ROUND(E56*P56,5)</f>
        <v>0</v>
      </c>
      <c r="R56" s="147"/>
      <c r="S56" s="147"/>
      <c r="T56" s="148">
        <v>0.47699999999999998</v>
      </c>
      <c r="U56" s="147">
        <f>ROUND(E56*T56,2)</f>
        <v>0.19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110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>
        <v>25</v>
      </c>
      <c r="B57" s="140" t="s">
        <v>172</v>
      </c>
      <c r="C57" s="178" t="s">
        <v>173</v>
      </c>
      <c r="D57" s="146" t="s">
        <v>109</v>
      </c>
      <c r="E57" s="153">
        <v>1</v>
      </c>
      <c r="F57" s="156">
        <f>H57+J57</f>
        <v>0</v>
      </c>
      <c r="G57" s="157">
        <f>ROUND(E57*F57,2)</f>
        <v>0</v>
      </c>
      <c r="H57" s="157"/>
      <c r="I57" s="157">
        <f>ROUND(E57*H57,2)</f>
        <v>0</v>
      </c>
      <c r="J57" s="157"/>
      <c r="K57" s="157">
        <f>ROUND(E57*J57,2)</f>
        <v>0</v>
      </c>
      <c r="L57" s="157">
        <v>0</v>
      </c>
      <c r="M57" s="157">
        <f>G57*(1+L57/100)</f>
        <v>0</v>
      </c>
      <c r="N57" s="147">
        <v>2.5249999999999999</v>
      </c>
      <c r="O57" s="147">
        <f>ROUND(E57*N57,5)</f>
        <v>2.5249999999999999</v>
      </c>
      <c r="P57" s="147">
        <v>0</v>
      </c>
      <c r="Q57" s="147">
        <f>ROUND(E57*P57,5)</f>
        <v>0</v>
      </c>
      <c r="R57" s="147"/>
      <c r="S57" s="147"/>
      <c r="T57" s="148">
        <v>0.47699999999999998</v>
      </c>
      <c r="U57" s="147">
        <f>ROUND(E57*T57,2)</f>
        <v>0.48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110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ht="22.5" outlineLevel="1" x14ac:dyDescent="0.2">
      <c r="A58" s="140">
        <v>26</v>
      </c>
      <c r="B58" s="140" t="s">
        <v>178</v>
      </c>
      <c r="C58" s="178" t="s">
        <v>179</v>
      </c>
      <c r="D58" s="146" t="s">
        <v>144</v>
      </c>
      <c r="E58" s="153">
        <v>21.648000000000003</v>
      </c>
      <c r="F58" s="156">
        <f>H58+J58</f>
        <v>0</v>
      </c>
      <c r="G58" s="157">
        <f>ROUND(E58*F58,2)</f>
        <v>0</v>
      </c>
      <c r="H58" s="157"/>
      <c r="I58" s="157">
        <f>ROUND(E58*H58,2)</f>
        <v>0</v>
      </c>
      <c r="J58" s="157"/>
      <c r="K58" s="157">
        <f>ROUND(E58*J58,2)</f>
        <v>0</v>
      </c>
      <c r="L58" s="157">
        <v>0</v>
      </c>
      <c r="M58" s="157">
        <f>G58*(1+L58/100)</f>
        <v>0</v>
      </c>
      <c r="N58" s="147">
        <v>3.6400000000000002E-2</v>
      </c>
      <c r="O58" s="147">
        <f>ROUND(E58*N58,5)</f>
        <v>0.78798999999999997</v>
      </c>
      <c r="P58" s="147">
        <v>0</v>
      </c>
      <c r="Q58" s="147">
        <f>ROUND(E58*P58,5)</f>
        <v>0</v>
      </c>
      <c r="R58" s="147"/>
      <c r="S58" s="147"/>
      <c r="T58" s="148">
        <v>0.52700000000000002</v>
      </c>
      <c r="U58" s="147">
        <f>ROUND(E58*T58,2)</f>
        <v>11.41</v>
      </c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110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ht="22.5" outlineLevel="1" x14ac:dyDescent="0.2">
      <c r="A59" s="140"/>
      <c r="B59" s="140"/>
      <c r="C59" s="179" t="s">
        <v>180</v>
      </c>
      <c r="D59" s="149"/>
      <c r="E59" s="154">
        <v>21.648</v>
      </c>
      <c r="F59" s="157"/>
      <c r="G59" s="157"/>
      <c r="H59" s="157"/>
      <c r="I59" s="157"/>
      <c r="J59" s="157"/>
      <c r="K59" s="157"/>
      <c r="L59" s="157"/>
      <c r="M59" s="157"/>
      <c r="N59" s="147"/>
      <c r="O59" s="147"/>
      <c r="P59" s="147"/>
      <c r="Q59" s="147"/>
      <c r="R59" s="147"/>
      <c r="S59" s="147"/>
      <c r="T59" s="148"/>
      <c r="U59" s="147"/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112</v>
      </c>
      <c r="AF59" s="139">
        <v>0</v>
      </c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>
        <v>27</v>
      </c>
      <c r="B60" s="140" t="s">
        <v>181</v>
      </c>
      <c r="C60" s="178" t="s">
        <v>182</v>
      </c>
      <c r="D60" s="146" t="s">
        <v>144</v>
      </c>
      <c r="E60" s="153">
        <v>21.64</v>
      </c>
      <c r="F60" s="156">
        <f>H60+J60</f>
        <v>0</v>
      </c>
      <c r="G60" s="157">
        <f>ROUND(E60*F60,2)</f>
        <v>0</v>
      </c>
      <c r="H60" s="157"/>
      <c r="I60" s="157">
        <f>ROUND(E60*H60,2)</f>
        <v>0</v>
      </c>
      <c r="J60" s="157"/>
      <c r="K60" s="157">
        <f>ROUND(E60*J60,2)</f>
        <v>0</v>
      </c>
      <c r="L60" s="157">
        <v>0</v>
      </c>
      <c r="M60" s="157">
        <f>G60*(1+L60/100)</f>
        <v>0</v>
      </c>
      <c r="N60" s="147">
        <v>0</v>
      </c>
      <c r="O60" s="147">
        <f>ROUND(E60*N60,5)</f>
        <v>0</v>
      </c>
      <c r="P60" s="147">
        <v>0</v>
      </c>
      <c r="Q60" s="147">
        <f>ROUND(E60*P60,5)</f>
        <v>0</v>
      </c>
      <c r="R60" s="147"/>
      <c r="S60" s="147"/>
      <c r="T60" s="148">
        <v>0.32</v>
      </c>
      <c r="U60" s="147">
        <f>ROUND(E60*T60,2)</f>
        <v>6.92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110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x14ac:dyDescent="0.2">
      <c r="A61" s="141" t="s">
        <v>105</v>
      </c>
      <c r="B61" s="141" t="s">
        <v>58</v>
      </c>
      <c r="C61" s="180" t="s">
        <v>59</v>
      </c>
      <c r="D61" s="150"/>
      <c r="E61" s="155"/>
      <c r="F61" s="158"/>
      <c r="G61" s="158">
        <f>SUMIF(AE62:AE70,"&lt;&gt;NOR",G62:G70)</f>
        <v>0</v>
      </c>
      <c r="H61" s="158"/>
      <c r="I61" s="158">
        <f>SUM(I62:I70)</f>
        <v>0</v>
      </c>
      <c r="J61" s="158"/>
      <c r="K61" s="158">
        <f>SUM(K62:K70)</f>
        <v>0</v>
      </c>
      <c r="L61" s="158"/>
      <c r="M61" s="158">
        <f>SUM(M62:M70)</f>
        <v>0</v>
      </c>
      <c r="N61" s="151"/>
      <c r="O61" s="151">
        <f>SUM(O62:O70)</f>
        <v>32.760860000000001</v>
      </c>
      <c r="P61" s="151"/>
      <c r="Q61" s="151">
        <f>SUM(Q62:Q70)</f>
        <v>0</v>
      </c>
      <c r="R61" s="151"/>
      <c r="S61" s="151"/>
      <c r="T61" s="152"/>
      <c r="U61" s="151">
        <f>SUM(U62:U70)</f>
        <v>54.69</v>
      </c>
      <c r="AE61" t="s">
        <v>106</v>
      </c>
    </row>
    <row r="62" spans="1:60" ht="22.5" outlineLevel="1" x14ac:dyDescent="0.2">
      <c r="A62" s="140">
        <v>28</v>
      </c>
      <c r="B62" s="140" t="s">
        <v>183</v>
      </c>
      <c r="C62" s="178" t="s">
        <v>184</v>
      </c>
      <c r="D62" s="146" t="s">
        <v>144</v>
      </c>
      <c r="E62" s="153">
        <v>66.924999999999997</v>
      </c>
      <c r="F62" s="156">
        <f>H62+J62</f>
        <v>0</v>
      </c>
      <c r="G62" s="157">
        <f>ROUND(E62*F62,2)</f>
        <v>0</v>
      </c>
      <c r="H62" s="157"/>
      <c r="I62" s="157">
        <f>ROUND(E62*H62,2)</f>
        <v>0</v>
      </c>
      <c r="J62" s="157"/>
      <c r="K62" s="157">
        <f>ROUND(E62*J62,2)</f>
        <v>0</v>
      </c>
      <c r="L62" s="157">
        <v>0</v>
      </c>
      <c r="M62" s="157">
        <f>G62*(1+L62/100)</f>
        <v>0</v>
      </c>
      <c r="N62" s="147">
        <v>0.48470000000000002</v>
      </c>
      <c r="O62" s="147">
        <f>ROUND(E62*N62,5)</f>
        <v>32.438549999999999</v>
      </c>
      <c r="P62" s="147">
        <v>0</v>
      </c>
      <c r="Q62" s="147">
        <f>ROUND(E62*P62,5)</f>
        <v>0</v>
      </c>
      <c r="R62" s="147"/>
      <c r="S62" s="147"/>
      <c r="T62" s="148">
        <v>0.69799999999999995</v>
      </c>
      <c r="U62" s="147">
        <f>ROUND(E62*T62,2)</f>
        <v>46.71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110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40"/>
      <c r="B63" s="140"/>
      <c r="C63" s="179" t="s">
        <v>185</v>
      </c>
      <c r="D63" s="149"/>
      <c r="E63" s="154">
        <v>21.5</v>
      </c>
      <c r="F63" s="157"/>
      <c r="G63" s="157"/>
      <c r="H63" s="157"/>
      <c r="I63" s="157"/>
      <c r="J63" s="157"/>
      <c r="K63" s="157"/>
      <c r="L63" s="157"/>
      <c r="M63" s="157"/>
      <c r="N63" s="147"/>
      <c r="O63" s="147"/>
      <c r="P63" s="147"/>
      <c r="Q63" s="147"/>
      <c r="R63" s="147"/>
      <c r="S63" s="147"/>
      <c r="T63" s="148"/>
      <c r="U63" s="147"/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112</v>
      </c>
      <c r="AF63" s="139">
        <v>0</v>
      </c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/>
      <c r="B64" s="140"/>
      <c r="C64" s="179" t="s">
        <v>186</v>
      </c>
      <c r="D64" s="149"/>
      <c r="E64" s="154">
        <v>18.925000000000001</v>
      </c>
      <c r="F64" s="157"/>
      <c r="G64" s="157"/>
      <c r="H64" s="157"/>
      <c r="I64" s="157"/>
      <c r="J64" s="157"/>
      <c r="K64" s="157"/>
      <c r="L64" s="157"/>
      <c r="M64" s="157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112</v>
      </c>
      <c r="AF64" s="139">
        <v>0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/>
      <c r="B65" s="140"/>
      <c r="C65" s="179" t="s">
        <v>187</v>
      </c>
      <c r="D65" s="149"/>
      <c r="E65" s="154">
        <v>19.625</v>
      </c>
      <c r="F65" s="157"/>
      <c r="G65" s="157"/>
      <c r="H65" s="157"/>
      <c r="I65" s="157"/>
      <c r="J65" s="157"/>
      <c r="K65" s="157"/>
      <c r="L65" s="157"/>
      <c r="M65" s="157"/>
      <c r="N65" s="147"/>
      <c r="O65" s="147"/>
      <c r="P65" s="147"/>
      <c r="Q65" s="147"/>
      <c r="R65" s="147"/>
      <c r="S65" s="147"/>
      <c r="T65" s="148"/>
      <c r="U65" s="147"/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112</v>
      </c>
      <c r="AF65" s="139">
        <v>0</v>
      </c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/>
      <c r="B66" s="140"/>
      <c r="C66" s="179" t="s">
        <v>188</v>
      </c>
      <c r="D66" s="149"/>
      <c r="E66" s="154">
        <v>6.875</v>
      </c>
      <c r="F66" s="157"/>
      <c r="G66" s="157"/>
      <c r="H66" s="157"/>
      <c r="I66" s="157"/>
      <c r="J66" s="157"/>
      <c r="K66" s="157"/>
      <c r="L66" s="157"/>
      <c r="M66" s="157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112</v>
      </c>
      <c r="AF66" s="139">
        <v>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ht="22.5" outlineLevel="1" x14ac:dyDescent="0.2">
      <c r="A67" s="140">
        <v>29</v>
      </c>
      <c r="B67" s="140" t="s">
        <v>189</v>
      </c>
      <c r="C67" s="178" t="s">
        <v>190</v>
      </c>
      <c r="D67" s="146" t="s">
        <v>191</v>
      </c>
      <c r="E67" s="153">
        <v>0.31590000000000001</v>
      </c>
      <c r="F67" s="156">
        <f>H67+J67</f>
        <v>0</v>
      </c>
      <c r="G67" s="157">
        <f>ROUND(E67*F67,2)</f>
        <v>0</v>
      </c>
      <c r="H67" s="157"/>
      <c r="I67" s="157">
        <f>ROUND(E67*H67,2)</f>
        <v>0</v>
      </c>
      <c r="J67" s="157"/>
      <c r="K67" s="157">
        <f>ROUND(E67*J67,2)</f>
        <v>0</v>
      </c>
      <c r="L67" s="157">
        <v>0</v>
      </c>
      <c r="M67" s="157">
        <f>G67*(1+L67/100)</f>
        <v>0</v>
      </c>
      <c r="N67" s="147">
        <v>1.0202899999999999</v>
      </c>
      <c r="O67" s="147">
        <f>ROUND(E67*N67,5)</f>
        <v>0.32230999999999999</v>
      </c>
      <c r="P67" s="147">
        <v>0</v>
      </c>
      <c r="Q67" s="147">
        <f>ROUND(E67*P67,5)</f>
        <v>0</v>
      </c>
      <c r="R67" s="147"/>
      <c r="S67" s="147"/>
      <c r="T67" s="148">
        <v>25.271000000000001</v>
      </c>
      <c r="U67" s="147">
        <f>ROUND(E67*T67,2)</f>
        <v>7.98</v>
      </c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110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outlineLevel="1" x14ac:dyDescent="0.2">
      <c r="A68" s="140"/>
      <c r="B68" s="140"/>
      <c r="C68" s="179" t="s">
        <v>192</v>
      </c>
      <c r="D68" s="149"/>
      <c r="E68" s="154">
        <v>0.15795000000000001</v>
      </c>
      <c r="F68" s="157"/>
      <c r="G68" s="157"/>
      <c r="H68" s="157"/>
      <c r="I68" s="157"/>
      <c r="J68" s="157"/>
      <c r="K68" s="157"/>
      <c r="L68" s="157"/>
      <c r="M68" s="157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112</v>
      </c>
      <c r="AF68" s="139">
        <v>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40"/>
      <c r="B69" s="140"/>
      <c r="C69" s="179" t="s">
        <v>193</v>
      </c>
      <c r="D69" s="149"/>
      <c r="E69" s="154">
        <v>0.11115</v>
      </c>
      <c r="F69" s="157"/>
      <c r="G69" s="157"/>
      <c r="H69" s="157"/>
      <c r="I69" s="157"/>
      <c r="J69" s="157"/>
      <c r="K69" s="157"/>
      <c r="L69" s="157"/>
      <c r="M69" s="157"/>
      <c r="N69" s="147"/>
      <c r="O69" s="147"/>
      <c r="P69" s="147"/>
      <c r="Q69" s="147"/>
      <c r="R69" s="147"/>
      <c r="S69" s="147"/>
      <c r="T69" s="148"/>
      <c r="U69" s="147"/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112</v>
      </c>
      <c r="AF69" s="139">
        <v>0</v>
      </c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">
      <c r="A70" s="140"/>
      <c r="B70" s="140"/>
      <c r="C70" s="179" t="s">
        <v>194</v>
      </c>
      <c r="D70" s="149"/>
      <c r="E70" s="154">
        <v>4.6800000000000001E-2</v>
      </c>
      <c r="F70" s="157"/>
      <c r="G70" s="157"/>
      <c r="H70" s="157"/>
      <c r="I70" s="157"/>
      <c r="J70" s="157"/>
      <c r="K70" s="157"/>
      <c r="L70" s="157"/>
      <c r="M70" s="157"/>
      <c r="N70" s="147"/>
      <c r="O70" s="147"/>
      <c r="P70" s="147"/>
      <c r="Q70" s="147"/>
      <c r="R70" s="147"/>
      <c r="S70" s="147"/>
      <c r="T70" s="148"/>
      <c r="U70" s="147"/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112</v>
      </c>
      <c r="AF70" s="139">
        <v>0</v>
      </c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x14ac:dyDescent="0.2">
      <c r="A71" s="141" t="s">
        <v>105</v>
      </c>
      <c r="B71" s="141" t="s">
        <v>60</v>
      </c>
      <c r="C71" s="180" t="s">
        <v>61</v>
      </c>
      <c r="D71" s="150"/>
      <c r="E71" s="155"/>
      <c r="F71" s="158"/>
      <c r="G71" s="158">
        <f>SUMIF(AE72:AE72,"&lt;&gt;NOR",G72:G72)</f>
        <v>0</v>
      </c>
      <c r="H71" s="158"/>
      <c r="I71" s="158">
        <f>SUM(I72:I72)</f>
        <v>0</v>
      </c>
      <c r="J71" s="158"/>
      <c r="K71" s="158">
        <f>SUM(K72:K72)</f>
        <v>0</v>
      </c>
      <c r="L71" s="158"/>
      <c r="M71" s="158">
        <f>SUM(M72:M72)</f>
        <v>0</v>
      </c>
      <c r="N71" s="151"/>
      <c r="O71" s="151">
        <f>SUM(O72:O72)</f>
        <v>0.31541000000000002</v>
      </c>
      <c r="P71" s="151"/>
      <c r="Q71" s="151">
        <f>SUM(Q72:Q72)</f>
        <v>0</v>
      </c>
      <c r="R71" s="151"/>
      <c r="S71" s="151"/>
      <c r="T71" s="152"/>
      <c r="U71" s="151">
        <f>SUM(U72:U72)</f>
        <v>3.85</v>
      </c>
      <c r="AE71" t="s">
        <v>106</v>
      </c>
    </row>
    <row r="72" spans="1:60" ht="22.5" outlineLevel="1" x14ac:dyDescent="0.2">
      <c r="A72" s="140">
        <v>30</v>
      </c>
      <c r="B72" s="140" t="s">
        <v>195</v>
      </c>
      <c r="C72" s="178" t="s">
        <v>196</v>
      </c>
      <c r="D72" s="146" t="s">
        <v>197</v>
      </c>
      <c r="E72" s="153">
        <v>2.6</v>
      </c>
      <c r="F72" s="156">
        <f>H72+J72</f>
        <v>0</v>
      </c>
      <c r="G72" s="157">
        <f>ROUND(E72*F72,2)</f>
        <v>0</v>
      </c>
      <c r="H72" s="157"/>
      <c r="I72" s="157">
        <f>ROUND(E72*H72,2)</f>
        <v>0</v>
      </c>
      <c r="J72" s="157"/>
      <c r="K72" s="157">
        <f>ROUND(E72*J72,2)</f>
        <v>0</v>
      </c>
      <c r="L72" s="157">
        <v>0</v>
      </c>
      <c r="M72" s="157">
        <f>G72*(1+L72/100)</f>
        <v>0</v>
      </c>
      <c r="N72" s="147">
        <v>0.12131</v>
      </c>
      <c r="O72" s="147">
        <f>ROUND(E72*N72,5)</f>
        <v>0.31541000000000002</v>
      </c>
      <c r="P72" s="147">
        <v>0</v>
      </c>
      <c r="Q72" s="147">
        <f>ROUND(E72*P72,5)</f>
        <v>0</v>
      </c>
      <c r="R72" s="147"/>
      <c r="S72" s="147"/>
      <c r="T72" s="148">
        <v>1.48167</v>
      </c>
      <c r="U72" s="147">
        <f>ROUND(E72*T72,2)</f>
        <v>3.85</v>
      </c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145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x14ac:dyDescent="0.2">
      <c r="A73" s="141" t="s">
        <v>105</v>
      </c>
      <c r="B73" s="141" t="s">
        <v>62</v>
      </c>
      <c r="C73" s="180" t="s">
        <v>63</v>
      </c>
      <c r="D73" s="150"/>
      <c r="E73" s="155"/>
      <c r="F73" s="158"/>
      <c r="G73" s="158">
        <f>SUMIF(AE74:AE89,"&lt;&gt;NOR",G74:G89)</f>
        <v>0</v>
      </c>
      <c r="H73" s="158"/>
      <c r="I73" s="158">
        <f>SUM(I74:I89)</f>
        <v>0</v>
      </c>
      <c r="J73" s="158"/>
      <c r="K73" s="158">
        <f>SUM(K74:K89)</f>
        <v>0</v>
      </c>
      <c r="L73" s="158"/>
      <c r="M73" s="158">
        <f>SUM(M74:M89)</f>
        <v>0</v>
      </c>
      <c r="N73" s="151"/>
      <c r="O73" s="151">
        <f>SUM(O74:O89)</f>
        <v>436.09442999999999</v>
      </c>
      <c r="P73" s="151"/>
      <c r="Q73" s="151">
        <f>SUM(Q74:Q89)</f>
        <v>0</v>
      </c>
      <c r="R73" s="151"/>
      <c r="S73" s="151"/>
      <c r="T73" s="152"/>
      <c r="U73" s="151">
        <f>SUM(U74:U89)</f>
        <v>297.41999999999996</v>
      </c>
      <c r="AE73" t="s">
        <v>106</v>
      </c>
    </row>
    <row r="74" spans="1:60" ht="22.5" outlineLevel="1" x14ac:dyDescent="0.2">
      <c r="A74" s="140">
        <v>31</v>
      </c>
      <c r="B74" s="140" t="s">
        <v>198</v>
      </c>
      <c r="C74" s="178" t="s">
        <v>199</v>
      </c>
      <c r="D74" s="146" t="s">
        <v>144</v>
      </c>
      <c r="E74" s="153">
        <v>487.54559999999998</v>
      </c>
      <c r="F74" s="156">
        <f>H74+J74</f>
        <v>0</v>
      </c>
      <c r="G74" s="157">
        <f>ROUND(E74*F74,2)</f>
        <v>0</v>
      </c>
      <c r="H74" s="157"/>
      <c r="I74" s="157">
        <f>ROUND(E74*H74,2)</f>
        <v>0</v>
      </c>
      <c r="J74" s="157"/>
      <c r="K74" s="157">
        <f>ROUND(E74*J74,2)</f>
        <v>0</v>
      </c>
      <c r="L74" s="157">
        <v>0</v>
      </c>
      <c r="M74" s="157">
        <f>G74*(1+L74/100)</f>
        <v>0</v>
      </c>
      <c r="N74" s="147">
        <v>0.1008</v>
      </c>
      <c r="O74" s="147">
        <f>ROUND(E74*N74,5)</f>
        <v>49.144599999999997</v>
      </c>
      <c r="P74" s="147">
        <v>0</v>
      </c>
      <c r="Q74" s="147">
        <f>ROUND(E74*P74,5)</f>
        <v>0</v>
      </c>
      <c r="R74" s="147"/>
      <c r="S74" s="147"/>
      <c r="T74" s="148">
        <v>2.5000000000000001E-2</v>
      </c>
      <c r="U74" s="147">
        <f>ROUND(E74*T74,2)</f>
        <v>12.19</v>
      </c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110</v>
      </c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/>
      <c r="B75" s="140"/>
      <c r="C75" s="179" t="s">
        <v>200</v>
      </c>
      <c r="D75" s="149"/>
      <c r="E75" s="154">
        <v>487.54559999999998</v>
      </c>
      <c r="F75" s="157"/>
      <c r="G75" s="157"/>
      <c r="H75" s="157"/>
      <c r="I75" s="157"/>
      <c r="J75" s="157"/>
      <c r="K75" s="157"/>
      <c r="L75" s="157"/>
      <c r="M75" s="157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112</v>
      </c>
      <c r="AF75" s="139">
        <v>0</v>
      </c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ht="22.5" outlineLevel="1" x14ac:dyDescent="0.2">
      <c r="A76" s="140">
        <v>32</v>
      </c>
      <c r="B76" s="140" t="s">
        <v>201</v>
      </c>
      <c r="C76" s="178" t="s">
        <v>202</v>
      </c>
      <c r="D76" s="146" t="s">
        <v>144</v>
      </c>
      <c r="E76" s="153">
        <v>487.54559999999998</v>
      </c>
      <c r="F76" s="156">
        <f>H76+J76</f>
        <v>0</v>
      </c>
      <c r="G76" s="157">
        <f>ROUND(E76*F76,2)</f>
        <v>0</v>
      </c>
      <c r="H76" s="157"/>
      <c r="I76" s="157">
        <f>ROUND(E76*H76,2)</f>
        <v>0</v>
      </c>
      <c r="J76" s="157"/>
      <c r="K76" s="157">
        <f>ROUND(E76*J76,2)</f>
        <v>0</v>
      </c>
      <c r="L76" s="157">
        <v>0</v>
      </c>
      <c r="M76" s="157">
        <f>G76*(1+L76/100)</f>
        <v>0</v>
      </c>
      <c r="N76" s="147">
        <v>0.28799999999999998</v>
      </c>
      <c r="O76" s="147">
        <f>ROUND(E76*N76,5)</f>
        <v>140.41313</v>
      </c>
      <c r="P76" s="147">
        <v>0</v>
      </c>
      <c r="Q76" s="147">
        <f>ROUND(E76*P76,5)</f>
        <v>0</v>
      </c>
      <c r="R76" s="147"/>
      <c r="S76" s="147"/>
      <c r="T76" s="148">
        <v>2.3E-2</v>
      </c>
      <c r="U76" s="147">
        <f>ROUND(E76*T76,2)</f>
        <v>11.21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110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outlineLevel="1" x14ac:dyDescent="0.2">
      <c r="A77" s="140"/>
      <c r="B77" s="140"/>
      <c r="C77" s="179" t="s">
        <v>200</v>
      </c>
      <c r="D77" s="149"/>
      <c r="E77" s="154">
        <v>487.54559999999998</v>
      </c>
      <c r="F77" s="157"/>
      <c r="G77" s="157"/>
      <c r="H77" s="157"/>
      <c r="I77" s="157"/>
      <c r="J77" s="157"/>
      <c r="K77" s="157"/>
      <c r="L77" s="157"/>
      <c r="M77" s="157"/>
      <c r="N77" s="147"/>
      <c r="O77" s="147"/>
      <c r="P77" s="147"/>
      <c r="Q77" s="147"/>
      <c r="R77" s="147"/>
      <c r="S77" s="147"/>
      <c r="T77" s="148"/>
      <c r="U77" s="147"/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112</v>
      </c>
      <c r="AF77" s="139">
        <v>0</v>
      </c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ht="22.5" outlineLevel="1" x14ac:dyDescent="0.2">
      <c r="A78" s="140">
        <v>33</v>
      </c>
      <c r="B78" s="140" t="s">
        <v>203</v>
      </c>
      <c r="C78" s="178" t="s">
        <v>204</v>
      </c>
      <c r="D78" s="146" t="s">
        <v>144</v>
      </c>
      <c r="E78" s="153">
        <v>487.54559999999998</v>
      </c>
      <c r="F78" s="156">
        <f>H78+J78</f>
        <v>0</v>
      </c>
      <c r="G78" s="157">
        <f>ROUND(E78*F78,2)</f>
        <v>0</v>
      </c>
      <c r="H78" s="157"/>
      <c r="I78" s="157">
        <f>ROUND(E78*H78,2)</f>
        <v>0</v>
      </c>
      <c r="J78" s="157"/>
      <c r="K78" s="157">
        <f>ROUND(E78*J78,2)</f>
        <v>0</v>
      </c>
      <c r="L78" s="157">
        <v>0</v>
      </c>
      <c r="M78" s="157">
        <f>G78*(1+L78/100)</f>
        <v>0</v>
      </c>
      <c r="N78" s="147">
        <v>0.378</v>
      </c>
      <c r="O78" s="147">
        <f>ROUND(E78*N78,5)</f>
        <v>184.29223999999999</v>
      </c>
      <c r="P78" s="147">
        <v>0</v>
      </c>
      <c r="Q78" s="147">
        <f>ROUND(E78*P78,5)</f>
        <v>0</v>
      </c>
      <c r="R78" s="147"/>
      <c r="S78" s="147"/>
      <c r="T78" s="148">
        <v>2.5999999999999999E-2</v>
      </c>
      <c r="U78" s="147">
        <f>ROUND(E78*T78,2)</f>
        <v>12.68</v>
      </c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110</v>
      </c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outlineLevel="1" x14ac:dyDescent="0.2">
      <c r="A79" s="140"/>
      <c r="B79" s="140"/>
      <c r="C79" s="179" t="s">
        <v>200</v>
      </c>
      <c r="D79" s="149"/>
      <c r="E79" s="154">
        <v>487.54559999999998</v>
      </c>
      <c r="F79" s="157"/>
      <c r="G79" s="157"/>
      <c r="H79" s="157"/>
      <c r="I79" s="157"/>
      <c r="J79" s="157"/>
      <c r="K79" s="157"/>
      <c r="L79" s="157"/>
      <c r="M79" s="157"/>
      <c r="N79" s="147"/>
      <c r="O79" s="147"/>
      <c r="P79" s="147"/>
      <c r="Q79" s="147"/>
      <c r="R79" s="147"/>
      <c r="S79" s="147"/>
      <c r="T79" s="148"/>
      <c r="U79" s="147"/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112</v>
      </c>
      <c r="AF79" s="139">
        <v>0</v>
      </c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ht="22.5" outlineLevel="1" x14ac:dyDescent="0.2">
      <c r="A80" s="140">
        <v>34</v>
      </c>
      <c r="B80" s="140" t="s">
        <v>205</v>
      </c>
      <c r="C80" s="178" t="s">
        <v>206</v>
      </c>
      <c r="D80" s="146" t="s">
        <v>109</v>
      </c>
      <c r="E80" s="153">
        <v>21.432000000000002</v>
      </c>
      <c r="F80" s="156">
        <f>H80+J80</f>
        <v>0</v>
      </c>
      <c r="G80" s="157">
        <f>ROUND(E80*F80,2)</f>
        <v>0</v>
      </c>
      <c r="H80" s="157"/>
      <c r="I80" s="157">
        <f>ROUND(E80*H80,2)</f>
        <v>0</v>
      </c>
      <c r="J80" s="157"/>
      <c r="K80" s="157">
        <f>ROUND(E80*J80,2)</f>
        <v>0</v>
      </c>
      <c r="L80" s="157">
        <v>0</v>
      </c>
      <c r="M80" s="157">
        <f>G80*(1+L80/100)</f>
        <v>0</v>
      </c>
      <c r="N80" s="147">
        <v>2.2040000000000002</v>
      </c>
      <c r="O80" s="147">
        <f>ROUND(E80*N80,5)</f>
        <v>47.236130000000003</v>
      </c>
      <c r="P80" s="147">
        <v>0</v>
      </c>
      <c r="Q80" s="147">
        <f>ROUND(E80*P80,5)</f>
        <v>0</v>
      </c>
      <c r="R80" s="147"/>
      <c r="S80" s="147"/>
      <c r="T80" s="148">
        <v>0.185</v>
      </c>
      <c r="U80" s="147">
        <f>ROUND(E80*T80,2)</f>
        <v>3.96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110</v>
      </c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outlineLevel="1" x14ac:dyDescent="0.2">
      <c r="A81" s="140"/>
      <c r="B81" s="140"/>
      <c r="C81" s="179" t="s">
        <v>207</v>
      </c>
      <c r="D81" s="149"/>
      <c r="E81" s="154">
        <v>18</v>
      </c>
      <c r="F81" s="157"/>
      <c r="G81" s="157"/>
      <c r="H81" s="157"/>
      <c r="I81" s="157"/>
      <c r="J81" s="157"/>
      <c r="K81" s="157"/>
      <c r="L81" s="157"/>
      <c r="M81" s="157"/>
      <c r="N81" s="147"/>
      <c r="O81" s="147"/>
      <c r="P81" s="147"/>
      <c r="Q81" s="147"/>
      <c r="R81" s="147"/>
      <c r="S81" s="147"/>
      <c r="T81" s="148"/>
      <c r="U81" s="147"/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112</v>
      </c>
      <c r="AF81" s="139">
        <v>0</v>
      </c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outlineLevel="1" x14ac:dyDescent="0.2">
      <c r="A82" s="140"/>
      <c r="B82" s="140"/>
      <c r="C82" s="179" t="s">
        <v>208</v>
      </c>
      <c r="D82" s="149"/>
      <c r="E82" s="154">
        <v>3.4319999999999999</v>
      </c>
      <c r="F82" s="157"/>
      <c r="G82" s="157"/>
      <c r="H82" s="157"/>
      <c r="I82" s="157"/>
      <c r="J82" s="157"/>
      <c r="K82" s="157"/>
      <c r="L82" s="157"/>
      <c r="M82" s="157"/>
      <c r="N82" s="147"/>
      <c r="O82" s="147"/>
      <c r="P82" s="147"/>
      <c r="Q82" s="147"/>
      <c r="R82" s="147"/>
      <c r="S82" s="147"/>
      <c r="T82" s="148"/>
      <c r="U82" s="147"/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112</v>
      </c>
      <c r="AF82" s="139">
        <v>0</v>
      </c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ht="22.5" outlineLevel="1" x14ac:dyDescent="0.2">
      <c r="A83" s="140">
        <v>35</v>
      </c>
      <c r="B83" s="140" t="s">
        <v>209</v>
      </c>
      <c r="C83" s="178" t="s">
        <v>210</v>
      </c>
      <c r="D83" s="146" t="s">
        <v>144</v>
      </c>
      <c r="E83" s="153">
        <v>777.8</v>
      </c>
      <c r="F83" s="156">
        <f>H83+J83</f>
        <v>0</v>
      </c>
      <c r="G83" s="157">
        <f>ROUND(E83*F83,2)</f>
        <v>0</v>
      </c>
      <c r="H83" s="157"/>
      <c r="I83" s="157">
        <f>ROUND(E83*H83,2)</f>
        <v>0</v>
      </c>
      <c r="J83" s="157"/>
      <c r="K83" s="157">
        <f>ROUND(E83*J83,2)</f>
        <v>0</v>
      </c>
      <c r="L83" s="157">
        <v>0</v>
      </c>
      <c r="M83" s="157">
        <f>G83*(1+L83/100)</f>
        <v>0</v>
      </c>
      <c r="N83" s="147">
        <v>0</v>
      </c>
      <c r="O83" s="147">
        <f>ROUND(E83*N83,5)</f>
        <v>0</v>
      </c>
      <c r="P83" s="147">
        <v>0</v>
      </c>
      <c r="Q83" s="147">
        <f>ROUND(E83*P83,5)</f>
        <v>0</v>
      </c>
      <c r="R83" s="147"/>
      <c r="S83" s="147"/>
      <c r="T83" s="148">
        <v>9.0999999999999998E-2</v>
      </c>
      <c r="U83" s="147">
        <f>ROUND(E83*T83,2)</f>
        <v>70.78</v>
      </c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110</v>
      </c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">
      <c r="A84" s="140"/>
      <c r="B84" s="140"/>
      <c r="C84" s="179" t="s">
        <v>211</v>
      </c>
      <c r="D84" s="149"/>
      <c r="E84" s="154">
        <v>487.6</v>
      </c>
      <c r="F84" s="157"/>
      <c r="G84" s="157"/>
      <c r="H84" s="157"/>
      <c r="I84" s="157"/>
      <c r="J84" s="157"/>
      <c r="K84" s="157"/>
      <c r="L84" s="157"/>
      <c r="M84" s="157"/>
      <c r="N84" s="147"/>
      <c r="O84" s="147"/>
      <c r="P84" s="147"/>
      <c r="Q84" s="147"/>
      <c r="R84" s="147"/>
      <c r="S84" s="147"/>
      <c r="T84" s="148"/>
      <c r="U84" s="147"/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112</v>
      </c>
      <c r="AF84" s="139">
        <v>0</v>
      </c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/>
      <c r="B85" s="140"/>
      <c r="C85" s="179" t="s">
        <v>212</v>
      </c>
      <c r="D85" s="149"/>
      <c r="E85" s="154">
        <v>232.2</v>
      </c>
      <c r="F85" s="157"/>
      <c r="G85" s="157"/>
      <c r="H85" s="157"/>
      <c r="I85" s="157"/>
      <c r="J85" s="157"/>
      <c r="K85" s="157"/>
      <c r="L85" s="157"/>
      <c r="M85" s="157"/>
      <c r="N85" s="147"/>
      <c r="O85" s="147"/>
      <c r="P85" s="147"/>
      <c r="Q85" s="147"/>
      <c r="R85" s="147"/>
      <c r="S85" s="147"/>
      <c r="T85" s="148"/>
      <c r="U85" s="147"/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112</v>
      </c>
      <c r="AF85" s="139">
        <v>0</v>
      </c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">
      <c r="A86" s="140"/>
      <c r="B86" s="140"/>
      <c r="C86" s="179" t="s">
        <v>213</v>
      </c>
      <c r="D86" s="149"/>
      <c r="E86" s="154">
        <v>58</v>
      </c>
      <c r="F86" s="157"/>
      <c r="G86" s="157"/>
      <c r="H86" s="157"/>
      <c r="I86" s="157"/>
      <c r="J86" s="157"/>
      <c r="K86" s="157"/>
      <c r="L86" s="157"/>
      <c r="M86" s="157"/>
      <c r="N86" s="147"/>
      <c r="O86" s="147"/>
      <c r="P86" s="147"/>
      <c r="Q86" s="147"/>
      <c r="R86" s="147"/>
      <c r="S86" s="147"/>
      <c r="T86" s="148"/>
      <c r="U86" s="147"/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112</v>
      </c>
      <c r="AF86" s="139">
        <v>0</v>
      </c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>
        <v>36</v>
      </c>
      <c r="B87" s="140" t="s">
        <v>214</v>
      </c>
      <c r="C87" s="178" t="s">
        <v>215</v>
      </c>
      <c r="D87" s="146" t="s">
        <v>144</v>
      </c>
      <c r="E87" s="153">
        <v>487.6</v>
      </c>
      <c r="F87" s="156">
        <f>H87+J87</f>
        <v>0</v>
      </c>
      <c r="G87" s="157">
        <f>ROUND(E87*F87,2)</f>
        <v>0</v>
      </c>
      <c r="H87" s="157"/>
      <c r="I87" s="157">
        <f>ROUND(E87*H87,2)</f>
        <v>0</v>
      </c>
      <c r="J87" s="157"/>
      <c r="K87" s="157">
        <f>ROUND(E87*J87,2)</f>
        <v>0</v>
      </c>
      <c r="L87" s="157">
        <v>0</v>
      </c>
      <c r="M87" s="157">
        <f>G87*(1+L87/100)</f>
        <v>0</v>
      </c>
      <c r="N87" s="147">
        <v>3.0779999999999998E-2</v>
      </c>
      <c r="O87" s="147">
        <f>ROUND(E87*N87,5)</f>
        <v>15.008330000000001</v>
      </c>
      <c r="P87" s="147">
        <v>0</v>
      </c>
      <c r="Q87" s="147">
        <f>ROUND(E87*P87,5)</f>
        <v>0</v>
      </c>
      <c r="R87" s="147"/>
      <c r="S87" s="147"/>
      <c r="T87" s="148">
        <v>0.38269999999999998</v>
      </c>
      <c r="U87" s="147">
        <f>ROUND(E87*T87,2)</f>
        <v>186.6</v>
      </c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110</v>
      </c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 x14ac:dyDescent="0.2">
      <c r="A88" s="140">
        <v>37</v>
      </c>
      <c r="B88" s="140" t="s">
        <v>54</v>
      </c>
      <c r="C88" s="178" t="s">
        <v>216</v>
      </c>
      <c r="D88" s="146" t="s">
        <v>109</v>
      </c>
      <c r="E88" s="153">
        <v>4.8760000000000003</v>
      </c>
      <c r="F88" s="156">
        <f>H88+J88</f>
        <v>0</v>
      </c>
      <c r="G88" s="157">
        <f>ROUND(E88*F88,2)</f>
        <v>0</v>
      </c>
      <c r="H88" s="157"/>
      <c r="I88" s="157">
        <f>ROUND(E88*H88,2)</f>
        <v>0</v>
      </c>
      <c r="J88" s="157"/>
      <c r="K88" s="157">
        <f>ROUND(E88*J88,2)</f>
        <v>0</v>
      </c>
      <c r="L88" s="157">
        <v>0</v>
      </c>
      <c r="M88" s="157">
        <f>G88*(1+L88/100)</f>
        <v>0</v>
      </c>
      <c r="N88" s="147">
        <v>0</v>
      </c>
      <c r="O88" s="147">
        <f>ROUND(E88*N88,5)</f>
        <v>0</v>
      </c>
      <c r="P88" s="147">
        <v>0</v>
      </c>
      <c r="Q88" s="147">
        <f>ROUND(E88*P88,5)</f>
        <v>0</v>
      </c>
      <c r="R88" s="147"/>
      <c r="S88" s="147"/>
      <c r="T88" s="148">
        <v>0</v>
      </c>
      <c r="U88" s="147">
        <f>ROUND(E88*T88,2)</f>
        <v>0</v>
      </c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110</v>
      </c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">
      <c r="A89" s="140"/>
      <c r="B89" s="140"/>
      <c r="C89" s="179" t="s">
        <v>217</v>
      </c>
      <c r="D89" s="149"/>
      <c r="E89" s="154">
        <v>4.8760000000000003</v>
      </c>
      <c r="F89" s="157"/>
      <c r="G89" s="157"/>
      <c r="H89" s="157"/>
      <c r="I89" s="157"/>
      <c r="J89" s="157"/>
      <c r="K89" s="157"/>
      <c r="L89" s="157"/>
      <c r="M89" s="157"/>
      <c r="N89" s="147"/>
      <c r="O89" s="147"/>
      <c r="P89" s="147"/>
      <c r="Q89" s="147"/>
      <c r="R89" s="147"/>
      <c r="S89" s="147"/>
      <c r="T89" s="148"/>
      <c r="U89" s="147"/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112</v>
      </c>
      <c r="AF89" s="139">
        <v>0</v>
      </c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x14ac:dyDescent="0.2">
      <c r="A90" s="141" t="s">
        <v>105</v>
      </c>
      <c r="B90" s="141" t="s">
        <v>64</v>
      </c>
      <c r="C90" s="180" t="s">
        <v>65</v>
      </c>
      <c r="D90" s="150"/>
      <c r="E90" s="155"/>
      <c r="F90" s="158"/>
      <c r="G90" s="158">
        <f>SUMIF(AE91:AE97,"&lt;&gt;NOR",G91:G97)</f>
        <v>0</v>
      </c>
      <c r="H90" s="158"/>
      <c r="I90" s="158">
        <f>SUM(I91:I97)</f>
        <v>0</v>
      </c>
      <c r="J90" s="158"/>
      <c r="K90" s="158">
        <f>SUM(K91:K97)</f>
        <v>0</v>
      </c>
      <c r="L90" s="158"/>
      <c r="M90" s="158">
        <f>SUM(M91:M97)</f>
        <v>0</v>
      </c>
      <c r="N90" s="151"/>
      <c r="O90" s="151">
        <f>SUM(O91:O97)</f>
        <v>6.08E-2</v>
      </c>
      <c r="P90" s="151"/>
      <c r="Q90" s="151">
        <f>SUM(Q91:Q97)</f>
        <v>0</v>
      </c>
      <c r="R90" s="151"/>
      <c r="S90" s="151"/>
      <c r="T90" s="152"/>
      <c r="U90" s="151">
        <f>SUM(U91:U97)</f>
        <v>3.8</v>
      </c>
      <c r="AE90" t="s">
        <v>106</v>
      </c>
    </row>
    <row r="91" spans="1:60" ht="22.5" outlineLevel="1" x14ac:dyDescent="0.2">
      <c r="A91" s="140">
        <v>38</v>
      </c>
      <c r="B91" s="140" t="s">
        <v>218</v>
      </c>
      <c r="C91" s="178" t="s">
        <v>219</v>
      </c>
      <c r="D91" s="146" t="s">
        <v>197</v>
      </c>
      <c r="E91" s="153">
        <v>76</v>
      </c>
      <c r="F91" s="156">
        <f>H91+J91</f>
        <v>0</v>
      </c>
      <c r="G91" s="157">
        <f>ROUND(E91*F91,2)</f>
        <v>0</v>
      </c>
      <c r="H91" s="157"/>
      <c r="I91" s="157">
        <f>ROUND(E91*H91,2)</f>
        <v>0</v>
      </c>
      <c r="J91" s="157"/>
      <c r="K91" s="157">
        <f>ROUND(E91*J91,2)</f>
        <v>0</v>
      </c>
      <c r="L91" s="157">
        <v>0</v>
      </c>
      <c r="M91" s="157">
        <f>G91*(1+L91/100)</f>
        <v>0</v>
      </c>
      <c r="N91" s="147">
        <v>0</v>
      </c>
      <c r="O91" s="147">
        <f>ROUND(E91*N91,5)</f>
        <v>0</v>
      </c>
      <c r="P91" s="147">
        <v>0</v>
      </c>
      <c r="Q91" s="147">
        <f>ROUND(E91*P91,5)</f>
        <v>0</v>
      </c>
      <c r="R91" s="147"/>
      <c r="S91" s="147"/>
      <c r="T91" s="148">
        <v>0.05</v>
      </c>
      <c r="U91" s="147">
        <f>ROUND(E91*T91,2)</f>
        <v>3.8</v>
      </c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110</v>
      </c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/>
      <c r="B92" s="140"/>
      <c r="C92" s="179" t="s">
        <v>220</v>
      </c>
      <c r="D92" s="149"/>
      <c r="E92" s="154">
        <v>76</v>
      </c>
      <c r="F92" s="157"/>
      <c r="G92" s="157"/>
      <c r="H92" s="157"/>
      <c r="I92" s="157"/>
      <c r="J92" s="157"/>
      <c r="K92" s="157"/>
      <c r="L92" s="157"/>
      <c r="M92" s="157"/>
      <c r="N92" s="147"/>
      <c r="O92" s="147"/>
      <c r="P92" s="147"/>
      <c r="Q92" s="147"/>
      <c r="R92" s="147"/>
      <c r="S92" s="147"/>
      <c r="T92" s="148"/>
      <c r="U92" s="147"/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112</v>
      </c>
      <c r="AF92" s="139">
        <v>0</v>
      </c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>
        <v>39</v>
      </c>
      <c r="B93" s="140" t="s">
        <v>221</v>
      </c>
      <c r="C93" s="178" t="s">
        <v>222</v>
      </c>
      <c r="D93" s="146" t="s">
        <v>197</v>
      </c>
      <c r="E93" s="153">
        <v>76</v>
      </c>
      <c r="F93" s="156">
        <f>H93+J93</f>
        <v>0</v>
      </c>
      <c r="G93" s="157">
        <f>ROUND(E93*F93,2)</f>
        <v>0</v>
      </c>
      <c r="H93" s="157"/>
      <c r="I93" s="157">
        <f>ROUND(E93*H93,2)</f>
        <v>0</v>
      </c>
      <c r="J93" s="157"/>
      <c r="K93" s="157">
        <f>ROUND(E93*J93,2)</f>
        <v>0</v>
      </c>
      <c r="L93" s="157">
        <v>0</v>
      </c>
      <c r="M93" s="157">
        <f>G93*(1+L93/100)</f>
        <v>0</v>
      </c>
      <c r="N93" s="147">
        <v>8.0000000000000004E-4</v>
      </c>
      <c r="O93" s="147">
        <f>ROUND(E93*N93,5)</f>
        <v>6.08E-2</v>
      </c>
      <c r="P93" s="147">
        <v>0</v>
      </c>
      <c r="Q93" s="147">
        <f>ROUND(E93*P93,5)</f>
        <v>0</v>
      </c>
      <c r="R93" s="147"/>
      <c r="S93" s="147"/>
      <c r="T93" s="148">
        <v>0</v>
      </c>
      <c r="U93" s="147">
        <f>ROUND(E93*T93,2)</f>
        <v>0</v>
      </c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223</v>
      </c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ht="22.5" outlineLevel="1" x14ac:dyDescent="0.2">
      <c r="A94" s="140">
        <v>40</v>
      </c>
      <c r="B94" s="140" t="s">
        <v>52</v>
      </c>
      <c r="C94" s="178" t="s">
        <v>224</v>
      </c>
      <c r="D94" s="146" t="s">
        <v>225</v>
      </c>
      <c r="E94" s="153">
        <v>1</v>
      </c>
      <c r="F94" s="156">
        <f>H94+J94</f>
        <v>0</v>
      </c>
      <c r="G94" s="157">
        <f>ROUND(E94*F94,2)</f>
        <v>0</v>
      </c>
      <c r="H94" s="157"/>
      <c r="I94" s="157">
        <f>ROUND(E94*H94,2)</f>
        <v>0</v>
      </c>
      <c r="J94" s="157"/>
      <c r="K94" s="157">
        <f>ROUND(E94*J94,2)</f>
        <v>0</v>
      </c>
      <c r="L94" s="157">
        <v>0</v>
      </c>
      <c r="M94" s="157">
        <f>G94*(1+L94/100)</f>
        <v>0</v>
      </c>
      <c r="N94" s="147">
        <v>0</v>
      </c>
      <c r="O94" s="147">
        <f>ROUND(E94*N94,5)</f>
        <v>0</v>
      </c>
      <c r="P94" s="147">
        <v>0</v>
      </c>
      <c r="Q94" s="147">
        <f>ROUND(E94*P94,5)</f>
        <v>0</v>
      </c>
      <c r="R94" s="147"/>
      <c r="S94" s="147"/>
      <c r="T94" s="148">
        <v>0</v>
      </c>
      <c r="U94" s="147">
        <f>ROUND(E94*T94,2)</f>
        <v>0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110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outlineLevel="1" x14ac:dyDescent="0.2">
      <c r="A95" s="140">
        <v>41</v>
      </c>
      <c r="B95" s="140" t="s">
        <v>56</v>
      </c>
      <c r="C95" s="178" t="s">
        <v>226</v>
      </c>
      <c r="D95" s="146" t="s">
        <v>148</v>
      </c>
      <c r="E95" s="153">
        <v>1</v>
      </c>
      <c r="F95" s="156">
        <f>H95+J95</f>
        <v>0</v>
      </c>
      <c r="G95" s="157">
        <f>ROUND(E95*F95,2)</f>
        <v>0</v>
      </c>
      <c r="H95" s="157"/>
      <c r="I95" s="157">
        <f>ROUND(E95*H95,2)</f>
        <v>0</v>
      </c>
      <c r="J95" s="157"/>
      <c r="K95" s="157">
        <f>ROUND(E95*J95,2)</f>
        <v>0</v>
      </c>
      <c r="L95" s="157">
        <v>0</v>
      </c>
      <c r="M95" s="157">
        <f>G95*(1+L95/100)</f>
        <v>0</v>
      </c>
      <c r="N95" s="147">
        <v>0</v>
      </c>
      <c r="O95" s="147">
        <f>ROUND(E95*N95,5)</f>
        <v>0</v>
      </c>
      <c r="P95" s="147">
        <v>0</v>
      </c>
      <c r="Q95" s="147">
        <f>ROUND(E95*P95,5)</f>
        <v>0</v>
      </c>
      <c r="R95" s="147"/>
      <c r="S95" s="147"/>
      <c r="T95" s="148">
        <v>0</v>
      </c>
      <c r="U95" s="147">
        <f>ROUND(E95*T95,2)</f>
        <v>0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110</v>
      </c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">
      <c r="A96" s="140">
        <v>42</v>
      </c>
      <c r="B96" s="140" t="s">
        <v>227</v>
      </c>
      <c r="C96" s="178" t="s">
        <v>228</v>
      </c>
      <c r="D96" s="146" t="s">
        <v>148</v>
      </c>
      <c r="E96" s="153">
        <v>4</v>
      </c>
      <c r="F96" s="156">
        <f>H96+J96</f>
        <v>0</v>
      </c>
      <c r="G96" s="157">
        <f>ROUND(E96*F96,2)</f>
        <v>0</v>
      </c>
      <c r="H96" s="157"/>
      <c r="I96" s="157">
        <f>ROUND(E96*H96,2)</f>
        <v>0</v>
      </c>
      <c r="J96" s="157"/>
      <c r="K96" s="157">
        <f>ROUND(E96*J96,2)</f>
        <v>0</v>
      </c>
      <c r="L96" s="157">
        <v>0</v>
      </c>
      <c r="M96" s="157">
        <f>G96*(1+L96/100)</f>
        <v>0</v>
      </c>
      <c r="N96" s="147">
        <v>0</v>
      </c>
      <c r="O96" s="147">
        <f>ROUND(E96*N96,5)</f>
        <v>0</v>
      </c>
      <c r="P96" s="147">
        <v>0</v>
      </c>
      <c r="Q96" s="147">
        <f>ROUND(E96*P96,5)</f>
        <v>0</v>
      </c>
      <c r="R96" s="147"/>
      <c r="S96" s="147"/>
      <c r="T96" s="148">
        <v>0</v>
      </c>
      <c r="U96" s="147">
        <f>ROUND(E96*T96,2)</f>
        <v>0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110</v>
      </c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outlineLevel="1" x14ac:dyDescent="0.2">
      <c r="A97" s="140">
        <v>43</v>
      </c>
      <c r="B97" s="140" t="s">
        <v>227</v>
      </c>
      <c r="C97" s="178" t="s">
        <v>229</v>
      </c>
      <c r="D97" s="146" t="s">
        <v>148</v>
      </c>
      <c r="E97" s="153">
        <v>4</v>
      </c>
      <c r="F97" s="156">
        <f>H97+J97</f>
        <v>0</v>
      </c>
      <c r="G97" s="157">
        <f>ROUND(E97*F97,2)</f>
        <v>0</v>
      </c>
      <c r="H97" s="157"/>
      <c r="I97" s="157">
        <f>ROUND(E97*H97,2)</f>
        <v>0</v>
      </c>
      <c r="J97" s="157"/>
      <c r="K97" s="157">
        <f>ROUND(E97*J97,2)</f>
        <v>0</v>
      </c>
      <c r="L97" s="157">
        <v>0</v>
      </c>
      <c r="M97" s="157">
        <f>G97*(1+L97/100)</f>
        <v>0</v>
      </c>
      <c r="N97" s="147">
        <v>0</v>
      </c>
      <c r="O97" s="147">
        <f>ROUND(E97*N97,5)</f>
        <v>0</v>
      </c>
      <c r="P97" s="147">
        <v>0</v>
      </c>
      <c r="Q97" s="147">
        <f>ROUND(E97*P97,5)</f>
        <v>0</v>
      </c>
      <c r="R97" s="147"/>
      <c r="S97" s="147"/>
      <c r="T97" s="148">
        <v>0</v>
      </c>
      <c r="U97" s="147">
        <f>ROUND(E97*T97,2)</f>
        <v>0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110</v>
      </c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x14ac:dyDescent="0.2">
      <c r="A98" s="141" t="s">
        <v>105</v>
      </c>
      <c r="B98" s="141" t="s">
        <v>66</v>
      </c>
      <c r="C98" s="180" t="s">
        <v>67</v>
      </c>
      <c r="D98" s="150"/>
      <c r="E98" s="155"/>
      <c r="F98" s="158"/>
      <c r="G98" s="158">
        <f>SUMIF(AE99:AE101,"&lt;&gt;NOR",G99:G101)</f>
        <v>0</v>
      </c>
      <c r="H98" s="158"/>
      <c r="I98" s="158">
        <f>SUM(I99:I101)</f>
        <v>0</v>
      </c>
      <c r="J98" s="158"/>
      <c r="K98" s="158">
        <f>SUM(K99:K101)</f>
        <v>0</v>
      </c>
      <c r="L98" s="158"/>
      <c r="M98" s="158">
        <f>SUM(M99:M101)</f>
        <v>0</v>
      </c>
      <c r="N98" s="151"/>
      <c r="O98" s="151">
        <f>SUM(O99:O101)</f>
        <v>0</v>
      </c>
      <c r="P98" s="151"/>
      <c r="Q98" s="151">
        <f>SUM(Q99:Q101)</f>
        <v>13.38</v>
      </c>
      <c r="R98" s="151"/>
      <c r="S98" s="151"/>
      <c r="T98" s="152"/>
      <c r="U98" s="151">
        <f>SUM(U99:U101)</f>
        <v>43.06</v>
      </c>
      <c r="AE98" t="s">
        <v>106</v>
      </c>
    </row>
    <row r="99" spans="1:60" outlineLevel="1" x14ac:dyDescent="0.2">
      <c r="A99" s="140">
        <v>44</v>
      </c>
      <c r="B99" s="140" t="s">
        <v>230</v>
      </c>
      <c r="C99" s="178" t="s">
        <v>231</v>
      </c>
      <c r="D99" s="146" t="s">
        <v>109</v>
      </c>
      <c r="E99" s="153">
        <v>6.69</v>
      </c>
      <c r="F99" s="156">
        <f>H99+J99</f>
        <v>0</v>
      </c>
      <c r="G99" s="157">
        <f>ROUND(E99*F99,2)</f>
        <v>0</v>
      </c>
      <c r="H99" s="157"/>
      <c r="I99" s="157">
        <f>ROUND(E99*H99,2)</f>
        <v>0</v>
      </c>
      <c r="J99" s="157"/>
      <c r="K99" s="157">
        <f>ROUND(E99*J99,2)</f>
        <v>0</v>
      </c>
      <c r="L99" s="157">
        <v>0</v>
      </c>
      <c r="M99" s="157">
        <f>G99*(1+L99/100)</f>
        <v>0</v>
      </c>
      <c r="N99" s="147">
        <v>0</v>
      </c>
      <c r="O99" s="147">
        <f>ROUND(E99*N99,5)</f>
        <v>0</v>
      </c>
      <c r="P99" s="147">
        <v>2</v>
      </c>
      <c r="Q99" s="147">
        <f>ROUND(E99*P99,5)</f>
        <v>13.38</v>
      </c>
      <c r="R99" s="147"/>
      <c r="S99" s="147"/>
      <c r="T99" s="148">
        <v>6.4359999999999999</v>
      </c>
      <c r="U99" s="147">
        <f>ROUND(E99*T99,2)</f>
        <v>43.06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110</v>
      </c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 x14ac:dyDescent="0.2">
      <c r="A100" s="140"/>
      <c r="B100" s="140"/>
      <c r="C100" s="179" t="s">
        <v>232</v>
      </c>
      <c r="D100" s="149"/>
      <c r="E100" s="154">
        <v>5.25</v>
      </c>
      <c r="F100" s="157"/>
      <c r="G100" s="157"/>
      <c r="H100" s="157"/>
      <c r="I100" s="157"/>
      <c r="J100" s="157"/>
      <c r="K100" s="157"/>
      <c r="L100" s="157"/>
      <c r="M100" s="157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112</v>
      </c>
      <c r="AF100" s="139">
        <v>0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">
      <c r="A101" s="140"/>
      <c r="B101" s="140"/>
      <c r="C101" s="179" t="s">
        <v>233</v>
      </c>
      <c r="D101" s="149"/>
      <c r="E101" s="154">
        <v>1.44</v>
      </c>
      <c r="F101" s="157"/>
      <c r="G101" s="157"/>
      <c r="H101" s="157"/>
      <c r="I101" s="157"/>
      <c r="J101" s="157"/>
      <c r="K101" s="157"/>
      <c r="L101" s="157"/>
      <c r="M101" s="157"/>
      <c r="N101" s="147"/>
      <c r="O101" s="147"/>
      <c r="P101" s="147"/>
      <c r="Q101" s="147"/>
      <c r="R101" s="147"/>
      <c r="S101" s="147"/>
      <c r="T101" s="148"/>
      <c r="U101" s="147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112</v>
      </c>
      <c r="AF101" s="139">
        <v>0</v>
      </c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x14ac:dyDescent="0.2">
      <c r="A102" s="141" t="s">
        <v>105</v>
      </c>
      <c r="B102" s="141" t="s">
        <v>68</v>
      </c>
      <c r="C102" s="180" t="s">
        <v>69</v>
      </c>
      <c r="D102" s="150"/>
      <c r="E102" s="155"/>
      <c r="F102" s="158"/>
      <c r="G102" s="158">
        <f>SUMIF(AE103:AE104,"&lt;&gt;NOR",G103:G104)</f>
        <v>0</v>
      </c>
      <c r="H102" s="158"/>
      <c r="I102" s="158">
        <f>SUM(I103:I104)</f>
        <v>0</v>
      </c>
      <c r="J102" s="158"/>
      <c r="K102" s="158">
        <f>SUM(K103:K104)</f>
        <v>0</v>
      </c>
      <c r="L102" s="158"/>
      <c r="M102" s="158">
        <f>SUM(M103:M104)</f>
        <v>0</v>
      </c>
      <c r="N102" s="151"/>
      <c r="O102" s="151">
        <f>SUM(O103:O104)</f>
        <v>0</v>
      </c>
      <c r="P102" s="151"/>
      <c r="Q102" s="151">
        <f>SUM(Q103:Q104)</f>
        <v>1.38E-2</v>
      </c>
      <c r="R102" s="151"/>
      <c r="S102" s="151"/>
      <c r="T102" s="152"/>
      <c r="U102" s="151">
        <f>SUM(U103:U104)</f>
        <v>27</v>
      </c>
      <c r="AE102" t="s">
        <v>106</v>
      </c>
    </row>
    <row r="103" spans="1:60" outlineLevel="1" x14ac:dyDescent="0.2">
      <c r="A103" s="140">
        <v>45</v>
      </c>
      <c r="B103" s="140" t="s">
        <v>234</v>
      </c>
      <c r="C103" s="178" t="s">
        <v>235</v>
      </c>
      <c r="D103" s="146" t="s">
        <v>197</v>
      </c>
      <c r="E103" s="153">
        <v>30</v>
      </c>
      <c r="F103" s="156">
        <f>H103+J103</f>
        <v>0</v>
      </c>
      <c r="G103" s="157">
        <f>ROUND(E103*F103,2)</f>
        <v>0</v>
      </c>
      <c r="H103" s="157"/>
      <c r="I103" s="157">
        <f>ROUND(E103*H103,2)</f>
        <v>0</v>
      </c>
      <c r="J103" s="157"/>
      <c r="K103" s="157">
        <f>ROUND(E103*J103,2)</f>
        <v>0</v>
      </c>
      <c r="L103" s="157">
        <v>0</v>
      </c>
      <c r="M103" s="157">
        <f>G103*(1+L103/100)</f>
        <v>0</v>
      </c>
      <c r="N103" s="147">
        <v>0</v>
      </c>
      <c r="O103" s="147">
        <f>ROUND(E103*N103,5)</f>
        <v>0</v>
      </c>
      <c r="P103" s="147">
        <v>4.6000000000000001E-4</v>
      </c>
      <c r="Q103" s="147">
        <f>ROUND(E103*P103,5)</f>
        <v>1.38E-2</v>
      </c>
      <c r="R103" s="147"/>
      <c r="S103" s="147"/>
      <c r="T103" s="148">
        <v>0.9</v>
      </c>
      <c r="U103" s="147">
        <f>ROUND(E103*T103,2)</f>
        <v>27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110</v>
      </c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 x14ac:dyDescent="0.2">
      <c r="A104" s="140"/>
      <c r="B104" s="140"/>
      <c r="C104" s="179" t="s">
        <v>236</v>
      </c>
      <c r="D104" s="149"/>
      <c r="E104" s="154">
        <v>30</v>
      </c>
      <c r="F104" s="157"/>
      <c r="G104" s="157"/>
      <c r="H104" s="157"/>
      <c r="I104" s="157"/>
      <c r="J104" s="157"/>
      <c r="K104" s="157"/>
      <c r="L104" s="157"/>
      <c r="M104" s="157"/>
      <c r="N104" s="147"/>
      <c r="O104" s="147"/>
      <c r="P104" s="147"/>
      <c r="Q104" s="147"/>
      <c r="R104" s="147"/>
      <c r="S104" s="147"/>
      <c r="T104" s="148"/>
      <c r="U104" s="147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112</v>
      </c>
      <c r="AF104" s="139">
        <v>0</v>
      </c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x14ac:dyDescent="0.2">
      <c r="A105" s="141" t="s">
        <v>105</v>
      </c>
      <c r="B105" s="141" t="s">
        <v>70</v>
      </c>
      <c r="C105" s="180" t="s">
        <v>71</v>
      </c>
      <c r="D105" s="150"/>
      <c r="E105" s="155"/>
      <c r="F105" s="158"/>
      <c r="G105" s="158">
        <f>SUMIF(AE106:AE108,"&lt;&gt;NOR",G106:G108)</f>
        <v>0</v>
      </c>
      <c r="H105" s="158"/>
      <c r="I105" s="158">
        <f>SUM(I106:I108)</f>
        <v>0</v>
      </c>
      <c r="J105" s="158"/>
      <c r="K105" s="158">
        <f>SUM(K106:K108)</f>
        <v>0</v>
      </c>
      <c r="L105" s="158"/>
      <c r="M105" s="158">
        <f>SUM(M106:M108)</f>
        <v>0</v>
      </c>
      <c r="N105" s="151"/>
      <c r="O105" s="151">
        <f>SUM(O106:O108)</f>
        <v>0</v>
      </c>
      <c r="P105" s="151"/>
      <c r="Q105" s="151">
        <f>SUM(Q106:Q108)</f>
        <v>0</v>
      </c>
      <c r="R105" s="151"/>
      <c r="S105" s="151"/>
      <c r="T105" s="152"/>
      <c r="U105" s="151">
        <f>SUM(U106:U108)</f>
        <v>197.97</v>
      </c>
      <c r="AE105" t="s">
        <v>106</v>
      </c>
    </row>
    <row r="106" spans="1:60" outlineLevel="1" x14ac:dyDescent="0.2">
      <c r="A106" s="140">
        <v>46</v>
      </c>
      <c r="B106" s="140" t="s">
        <v>237</v>
      </c>
      <c r="C106" s="178" t="s">
        <v>238</v>
      </c>
      <c r="D106" s="146" t="s">
        <v>191</v>
      </c>
      <c r="E106" s="153">
        <v>607.25</v>
      </c>
      <c r="F106" s="156">
        <f>H106+J106</f>
        <v>0</v>
      </c>
      <c r="G106" s="157">
        <f>ROUND(E106*F106,2)</f>
        <v>0</v>
      </c>
      <c r="H106" s="157"/>
      <c r="I106" s="157">
        <f>ROUND(E106*H106,2)</f>
        <v>0</v>
      </c>
      <c r="J106" s="157"/>
      <c r="K106" s="157">
        <f>ROUND(E106*J106,2)</f>
        <v>0</v>
      </c>
      <c r="L106" s="157">
        <v>0</v>
      </c>
      <c r="M106" s="157">
        <f>G106*(1+L106/100)</f>
        <v>0</v>
      </c>
      <c r="N106" s="147">
        <v>0</v>
      </c>
      <c r="O106" s="147">
        <f>ROUND(E106*N106,5)</f>
        <v>0</v>
      </c>
      <c r="P106" s="147">
        <v>0</v>
      </c>
      <c r="Q106" s="147">
        <f>ROUND(E106*P106,5)</f>
        <v>0</v>
      </c>
      <c r="R106" s="147"/>
      <c r="S106" s="147"/>
      <c r="T106" s="148">
        <v>0.31</v>
      </c>
      <c r="U106" s="147">
        <f>ROUND(E106*T106,2)</f>
        <v>188.25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110</v>
      </c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">
      <c r="A107" s="140"/>
      <c r="B107" s="140"/>
      <c r="C107" s="179" t="s">
        <v>239</v>
      </c>
      <c r="D107" s="149"/>
      <c r="E107" s="154">
        <v>607.25</v>
      </c>
      <c r="F107" s="157"/>
      <c r="G107" s="157"/>
      <c r="H107" s="157"/>
      <c r="I107" s="157"/>
      <c r="J107" s="157"/>
      <c r="K107" s="157"/>
      <c r="L107" s="157"/>
      <c r="M107" s="157"/>
      <c r="N107" s="147"/>
      <c r="O107" s="147"/>
      <c r="P107" s="147"/>
      <c r="Q107" s="147"/>
      <c r="R107" s="147"/>
      <c r="S107" s="147"/>
      <c r="T107" s="148"/>
      <c r="U107" s="147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112</v>
      </c>
      <c r="AF107" s="139">
        <v>0</v>
      </c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">
      <c r="A108" s="140">
        <v>47</v>
      </c>
      <c r="B108" s="140" t="s">
        <v>240</v>
      </c>
      <c r="C108" s="178" t="s">
        <v>241</v>
      </c>
      <c r="D108" s="146" t="s">
        <v>191</v>
      </c>
      <c r="E108" s="153">
        <v>1214.5</v>
      </c>
      <c r="F108" s="156">
        <f>H108+J108</f>
        <v>0</v>
      </c>
      <c r="G108" s="157">
        <f>ROUND(E108*F108,2)</f>
        <v>0</v>
      </c>
      <c r="H108" s="157"/>
      <c r="I108" s="157">
        <f>ROUND(E108*H108,2)</f>
        <v>0</v>
      </c>
      <c r="J108" s="157"/>
      <c r="K108" s="157">
        <f>ROUND(E108*J108,2)</f>
        <v>0</v>
      </c>
      <c r="L108" s="157">
        <v>0</v>
      </c>
      <c r="M108" s="157">
        <f>G108*(1+L108/100)</f>
        <v>0</v>
      </c>
      <c r="N108" s="147">
        <v>0</v>
      </c>
      <c r="O108" s="147">
        <f>ROUND(E108*N108,5)</f>
        <v>0</v>
      </c>
      <c r="P108" s="147">
        <v>0</v>
      </c>
      <c r="Q108" s="147">
        <f>ROUND(E108*P108,5)</f>
        <v>0</v>
      </c>
      <c r="R108" s="147"/>
      <c r="S108" s="147"/>
      <c r="T108" s="148">
        <v>8.0000000000000002E-3</v>
      </c>
      <c r="U108" s="147">
        <f>ROUND(E108*T108,2)</f>
        <v>9.7200000000000006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110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x14ac:dyDescent="0.2">
      <c r="A109" s="141" t="s">
        <v>105</v>
      </c>
      <c r="B109" s="141" t="s">
        <v>72</v>
      </c>
      <c r="C109" s="180" t="s">
        <v>73</v>
      </c>
      <c r="D109" s="150"/>
      <c r="E109" s="155"/>
      <c r="F109" s="158"/>
      <c r="G109" s="158">
        <f>SUMIF(AE110:AE112,"&lt;&gt;NOR",G110:G112)</f>
        <v>0</v>
      </c>
      <c r="H109" s="158"/>
      <c r="I109" s="158">
        <f>SUM(I110:I112)</f>
        <v>0</v>
      </c>
      <c r="J109" s="158"/>
      <c r="K109" s="158">
        <f>SUM(K110:K112)</f>
        <v>0</v>
      </c>
      <c r="L109" s="158"/>
      <c r="M109" s="158">
        <f>SUM(M110:M112)</f>
        <v>0</v>
      </c>
      <c r="N109" s="151"/>
      <c r="O109" s="151">
        <f>SUM(O110:O112)</f>
        <v>1.6732</v>
      </c>
      <c r="P109" s="151"/>
      <c r="Q109" s="151">
        <f>SUM(Q110:Q112)</f>
        <v>0</v>
      </c>
      <c r="R109" s="151"/>
      <c r="S109" s="151"/>
      <c r="T109" s="152"/>
      <c r="U109" s="151">
        <f>SUM(U110:U112)</f>
        <v>23.69</v>
      </c>
      <c r="AE109" t="s">
        <v>106</v>
      </c>
    </row>
    <row r="110" spans="1:60" ht="22.5" outlineLevel="1" x14ac:dyDescent="0.2">
      <c r="A110" s="140">
        <v>48</v>
      </c>
      <c r="B110" s="140" t="s">
        <v>242</v>
      </c>
      <c r="C110" s="178" t="s">
        <v>243</v>
      </c>
      <c r="D110" s="146" t="s">
        <v>197</v>
      </c>
      <c r="E110" s="153">
        <v>94</v>
      </c>
      <c r="F110" s="156">
        <f>H110+J110</f>
        <v>0</v>
      </c>
      <c r="G110" s="157">
        <f>ROUND(E110*F110,2)</f>
        <v>0</v>
      </c>
      <c r="H110" s="157"/>
      <c r="I110" s="157">
        <f>ROUND(E110*H110,2)</f>
        <v>0</v>
      </c>
      <c r="J110" s="157"/>
      <c r="K110" s="157">
        <f>ROUND(E110*J110,2)</f>
        <v>0</v>
      </c>
      <c r="L110" s="157">
        <v>0</v>
      </c>
      <c r="M110" s="157">
        <f>G110*(1+L110/100)</f>
        <v>0</v>
      </c>
      <c r="N110" s="147">
        <v>2.0000000000000001E-4</v>
      </c>
      <c r="O110" s="147">
        <f>ROUND(E110*N110,5)</f>
        <v>1.8800000000000001E-2</v>
      </c>
      <c r="P110" s="147">
        <v>0</v>
      </c>
      <c r="Q110" s="147">
        <f>ROUND(E110*P110,5)</f>
        <v>0</v>
      </c>
      <c r="R110" s="147"/>
      <c r="S110" s="147"/>
      <c r="T110" s="148">
        <v>0.252</v>
      </c>
      <c r="U110" s="147">
        <f>ROUND(E110*T110,2)</f>
        <v>23.69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110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ht="22.5" outlineLevel="1" x14ac:dyDescent="0.2">
      <c r="A111" s="140">
        <v>49</v>
      </c>
      <c r="B111" s="140" t="s">
        <v>244</v>
      </c>
      <c r="C111" s="178" t="s">
        <v>245</v>
      </c>
      <c r="D111" s="146" t="s">
        <v>109</v>
      </c>
      <c r="E111" s="153">
        <v>3.008</v>
      </c>
      <c r="F111" s="156">
        <f>H111+J111</f>
        <v>0</v>
      </c>
      <c r="G111" s="157">
        <f>ROUND(E111*F111,2)</f>
        <v>0</v>
      </c>
      <c r="H111" s="157"/>
      <c r="I111" s="157">
        <f>ROUND(E111*H111,2)</f>
        <v>0</v>
      </c>
      <c r="J111" s="157"/>
      <c r="K111" s="157">
        <f>ROUND(E111*J111,2)</f>
        <v>0</v>
      </c>
      <c r="L111" s="157">
        <v>0</v>
      </c>
      <c r="M111" s="157">
        <f>G111*(1+L111/100)</f>
        <v>0</v>
      </c>
      <c r="N111" s="147">
        <v>0.55000000000000004</v>
      </c>
      <c r="O111" s="147">
        <f>ROUND(E111*N111,5)</f>
        <v>1.6544000000000001</v>
      </c>
      <c r="P111" s="147">
        <v>0</v>
      </c>
      <c r="Q111" s="147">
        <f>ROUND(E111*P111,5)</f>
        <v>0</v>
      </c>
      <c r="R111" s="147"/>
      <c r="S111" s="147"/>
      <c r="T111" s="148">
        <v>0</v>
      </c>
      <c r="U111" s="147">
        <f>ROUND(E111*T111,2)</f>
        <v>0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223</v>
      </c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/>
      <c r="B112" s="140"/>
      <c r="C112" s="179" t="s">
        <v>246</v>
      </c>
      <c r="D112" s="149"/>
      <c r="E112" s="154">
        <v>3.008</v>
      </c>
      <c r="F112" s="157"/>
      <c r="G112" s="157"/>
      <c r="H112" s="157"/>
      <c r="I112" s="157"/>
      <c r="J112" s="157"/>
      <c r="K112" s="157"/>
      <c r="L112" s="157"/>
      <c r="M112" s="157"/>
      <c r="N112" s="147"/>
      <c r="O112" s="147"/>
      <c r="P112" s="147"/>
      <c r="Q112" s="147"/>
      <c r="R112" s="147"/>
      <c r="S112" s="147"/>
      <c r="T112" s="148"/>
      <c r="U112" s="147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112</v>
      </c>
      <c r="AF112" s="139">
        <v>0</v>
      </c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x14ac:dyDescent="0.2">
      <c r="A113" s="141" t="s">
        <v>105</v>
      </c>
      <c r="B113" s="141" t="s">
        <v>74</v>
      </c>
      <c r="C113" s="180" t="s">
        <v>75</v>
      </c>
      <c r="D113" s="150"/>
      <c r="E113" s="155"/>
      <c r="F113" s="158"/>
      <c r="G113" s="158">
        <f>SUMIF(AE114:AE136,"&lt;&gt;NOR",G114:G136)</f>
        <v>0</v>
      </c>
      <c r="H113" s="158"/>
      <c r="I113" s="158">
        <f>SUM(I114:I136)</f>
        <v>0</v>
      </c>
      <c r="J113" s="158"/>
      <c r="K113" s="158">
        <f>SUM(K114:K136)</f>
        <v>0</v>
      </c>
      <c r="L113" s="158"/>
      <c r="M113" s="158">
        <f>SUM(M114:M136)</f>
        <v>0</v>
      </c>
      <c r="N113" s="151"/>
      <c r="O113" s="151">
        <f>SUM(O114:O136)</f>
        <v>0.15913000000000002</v>
      </c>
      <c r="P113" s="151"/>
      <c r="Q113" s="151">
        <f>SUM(Q114:Q136)</f>
        <v>1.1117700000000001</v>
      </c>
      <c r="R113" s="151"/>
      <c r="S113" s="151"/>
      <c r="T113" s="152"/>
      <c r="U113" s="151">
        <f>SUM(U114:U136)</f>
        <v>352.5</v>
      </c>
      <c r="AE113" t="s">
        <v>106</v>
      </c>
    </row>
    <row r="114" spans="1:60" outlineLevel="1" x14ac:dyDescent="0.2">
      <c r="A114" s="140">
        <v>50</v>
      </c>
      <c r="B114" s="140" t="s">
        <v>247</v>
      </c>
      <c r="C114" s="178" t="s">
        <v>248</v>
      </c>
      <c r="D114" s="146" t="s">
        <v>197</v>
      </c>
      <c r="E114" s="153">
        <v>174</v>
      </c>
      <c r="F114" s="156">
        <f>H114+J114</f>
        <v>0</v>
      </c>
      <c r="G114" s="157">
        <f>ROUND(E114*F114,2)</f>
        <v>0</v>
      </c>
      <c r="H114" s="157"/>
      <c r="I114" s="157">
        <f>ROUND(E114*H114,2)</f>
        <v>0</v>
      </c>
      <c r="J114" s="157"/>
      <c r="K114" s="157">
        <f>ROUND(E114*J114,2)</f>
        <v>0</v>
      </c>
      <c r="L114" s="157">
        <v>0</v>
      </c>
      <c r="M114" s="157">
        <f>G114*(1+L114/100)</f>
        <v>0</v>
      </c>
      <c r="N114" s="147">
        <v>0</v>
      </c>
      <c r="O114" s="147">
        <f>ROUND(E114*N114,5)</f>
        <v>0</v>
      </c>
      <c r="P114" s="147">
        <v>1.98E-3</v>
      </c>
      <c r="Q114" s="147">
        <f>ROUND(E114*P114,5)</f>
        <v>0.34451999999999999</v>
      </c>
      <c r="R114" s="147"/>
      <c r="S114" s="147"/>
      <c r="T114" s="148">
        <v>0.192</v>
      </c>
      <c r="U114" s="147">
        <f>ROUND(E114*T114,2)</f>
        <v>33.409999999999997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110</v>
      </c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/>
      <c r="B115" s="140"/>
      <c r="C115" s="179" t="s">
        <v>249</v>
      </c>
      <c r="D115" s="149"/>
      <c r="E115" s="154">
        <v>174</v>
      </c>
      <c r="F115" s="157"/>
      <c r="G115" s="157"/>
      <c r="H115" s="157"/>
      <c r="I115" s="157"/>
      <c r="J115" s="157"/>
      <c r="K115" s="157"/>
      <c r="L115" s="157"/>
      <c r="M115" s="157"/>
      <c r="N115" s="147"/>
      <c r="O115" s="147"/>
      <c r="P115" s="147"/>
      <c r="Q115" s="147"/>
      <c r="R115" s="147"/>
      <c r="S115" s="147"/>
      <c r="T115" s="148"/>
      <c r="U115" s="147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112</v>
      </c>
      <c r="AF115" s="139">
        <v>0</v>
      </c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>
        <v>51</v>
      </c>
      <c r="B116" s="140" t="s">
        <v>250</v>
      </c>
      <c r="C116" s="178" t="s">
        <v>251</v>
      </c>
      <c r="D116" s="146" t="s">
        <v>252</v>
      </c>
      <c r="E116" s="153">
        <v>1</v>
      </c>
      <c r="F116" s="156">
        <f>H116+J116</f>
        <v>0</v>
      </c>
      <c r="G116" s="157">
        <f>ROUND(E116*F116,2)</f>
        <v>0</v>
      </c>
      <c r="H116" s="157"/>
      <c r="I116" s="157">
        <f>ROUND(E116*H116,2)</f>
        <v>0</v>
      </c>
      <c r="J116" s="157"/>
      <c r="K116" s="157">
        <f>ROUND(E116*J116,2)</f>
        <v>0</v>
      </c>
      <c r="L116" s="157">
        <v>0</v>
      </c>
      <c r="M116" s="157">
        <f>G116*(1+L116/100)</f>
        <v>0</v>
      </c>
      <c r="N116" s="147">
        <v>0</v>
      </c>
      <c r="O116" s="147">
        <f>ROUND(E116*N116,5)</f>
        <v>0</v>
      </c>
      <c r="P116" s="147">
        <v>0.192</v>
      </c>
      <c r="Q116" s="147">
        <f>ROUND(E116*P116,5)</f>
        <v>0.192</v>
      </c>
      <c r="R116" s="147"/>
      <c r="S116" s="147"/>
      <c r="T116" s="148">
        <v>0.60199999999999998</v>
      </c>
      <c r="U116" s="147">
        <f>ROUND(E116*T116,2)</f>
        <v>0.6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110</v>
      </c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outlineLevel="1" x14ac:dyDescent="0.2">
      <c r="A117" s="140">
        <v>52</v>
      </c>
      <c r="B117" s="140" t="s">
        <v>253</v>
      </c>
      <c r="C117" s="178" t="s">
        <v>254</v>
      </c>
      <c r="D117" s="146" t="s">
        <v>252</v>
      </c>
      <c r="E117" s="153">
        <v>1</v>
      </c>
      <c r="F117" s="156">
        <f>H117+J117</f>
        <v>0</v>
      </c>
      <c r="G117" s="157">
        <f>ROUND(E117*F117,2)</f>
        <v>0</v>
      </c>
      <c r="H117" s="157"/>
      <c r="I117" s="157">
        <f>ROUND(E117*H117,2)</f>
        <v>0</v>
      </c>
      <c r="J117" s="157"/>
      <c r="K117" s="157">
        <f>ROUND(E117*J117,2)</f>
        <v>0</v>
      </c>
      <c r="L117" s="157">
        <v>0</v>
      </c>
      <c r="M117" s="157">
        <f>G117*(1+L117/100)</f>
        <v>0</v>
      </c>
      <c r="N117" s="147">
        <v>0</v>
      </c>
      <c r="O117" s="147">
        <f>ROUND(E117*N117,5)</f>
        <v>0</v>
      </c>
      <c r="P117" s="147">
        <v>0.28499999999999998</v>
      </c>
      <c r="Q117" s="147">
        <f>ROUND(E117*P117,5)</f>
        <v>0.28499999999999998</v>
      </c>
      <c r="R117" s="147"/>
      <c r="S117" s="147"/>
      <c r="T117" s="148">
        <v>1.8480000000000001</v>
      </c>
      <c r="U117" s="147">
        <f>ROUND(E117*T117,2)</f>
        <v>1.85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110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ht="22.5" outlineLevel="1" x14ac:dyDescent="0.2">
      <c r="A118" s="140">
        <v>53</v>
      </c>
      <c r="B118" s="140" t="s">
        <v>255</v>
      </c>
      <c r="C118" s="178" t="s">
        <v>256</v>
      </c>
      <c r="D118" s="146" t="s">
        <v>257</v>
      </c>
      <c r="E118" s="153">
        <v>194.25</v>
      </c>
      <c r="F118" s="156">
        <f>H118+J118</f>
        <v>0</v>
      </c>
      <c r="G118" s="157">
        <f>ROUND(E118*F118,2)</f>
        <v>0</v>
      </c>
      <c r="H118" s="157"/>
      <c r="I118" s="157">
        <f>ROUND(E118*H118,2)</f>
        <v>0</v>
      </c>
      <c r="J118" s="157"/>
      <c r="K118" s="157">
        <f>ROUND(E118*J118,2)</f>
        <v>0</v>
      </c>
      <c r="L118" s="157">
        <v>0</v>
      </c>
      <c r="M118" s="157">
        <f>G118*(1+L118/100)</f>
        <v>0</v>
      </c>
      <c r="N118" s="147">
        <v>5.0000000000000002E-5</v>
      </c>
      <c r="O118" s="147">
        <f>ROUND(E118*N118,5)</f>
        <v>9.7099999999999999E-3</v>
      </c>
      <c r="P118" s="147">
        <v>1E-3</v>
      </c>
      <c r="Q118" s="147">
        <f>ROUND(E118*P118,5)</f>
        <v>0.19425000000000001</v>
      </c>
      <c r="R118" s="147"/>
      <c r="S118" s="147"/>
      <c r="T118" s="148">
        <v>9.7000000000000003E-2</v>
      </c>
      <c r="U118" s="147">
        <f>ROUND(E118*T118,2)</f>
        <v>18.84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110</v>
      </c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">
      <c r="A119" s="140"/>
      <c r="B119" s="140"/>
      <c r="C119" s="179" t="s">
        <v>258</v>
      </c>
      <c r="D119" s="149"/>
      <c r="E119" s="154">
        <v>194.25</v>
      </c>
      <c r="F119" s="157"/>
      <c r="G119" s="157"/>
      <c r="H119" s="157"/>
      <c r="I119" s="157"/>
      <c r="J119" s="157"/>
      <c r="K119" s="157"/>
      <c r="L119" s="157"/>
      <c r="M119" s="157"/>
      <c r="N119" s="147"/>
      <c r="O119" s="147"/>
      <c r="P119" s="147"/>
      <c r="Q119" s="147"/>
      <c r="R119" s="147"/>
      <c r="S119" s="147"/>
      <c r="T119" s="148"/>
      <c r="U119" s="147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112</v>
      </c>
      <c r="AF119" s="139">
        <v>0</v>
      </c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ht="22.5" outlineLevel="1" x14ac:dyDescent="0.2">
      <c r="A120" s="140">
        <v>54</v>
      </c>
      <c r="B120" s="140" t="s">
        <v>259</v>
      </c>
      <c r="C120" s="178" t="s">
        <v>260</v>
      </c>
      <c r="D120" s="146" t="s">
        <v>257</v>
      </c>
      <c r="E120" s="153">
        <v>96</v>
      </c>
      <c r="F120" s="156">
        <f>H120+J120</f>
        <v>0</v>
      </c>
      <c r="G120" s="157">
        <f>ROUND(E120*F120,2)</f>
        <v>0</v>
      </c>
      <c r="H120" s="157"/>
      <c r="I120" s="157">
        <f>ROUND(E120*H120,2)</f>
        <v>0</v>
      </c>
      <c r="J120" s="157"/>
      <c r="K120" s="157">
        <f>ROUND(E120*J120,2)</f>
        <v>0</v>
      </c>
      <c r="L120" s="157">
        <v>0</v>
      </c>
      <c r="M120" s="157">
        <f>G120*(1+L120/100)</f>
        <v>0</v>
      </c>
      <c r="N120" s="147">
        <v>5.0000000000000002E-5</v>
      </c>
      <c r="O120" s="147">
        <f>ROUND(E120*N120,5)</f>
        <v>4.7999999999999996E-3</v>
      </c>
      <c r="P120" s="147">
        <v>1E-3</v>
      </c>
      <c r="Q120" s="147">
        <f>ROUND(E120*P120,5)</f>
        <v>9.6000000000000002E-2</v>
      </c>
      <c r="R120" s="147"/>
      <c r="S120" s="147"/>
      <c r="T120" s="148">
        <v>0.05</v>
      </c>
      <c r="U120" s="147">
        <f>ROUND(E120*T120,2)</f>
        <v>4.8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110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/>
      <c r="B121" s="140"/>
      <c r="C121" s="179" t="s">
        <v>261</v>
      </c>
      <c r="D121" s="149"/>
      <c r="E121" s="154">
        <v>96</v>
      </c>
      <c r="F121" s="157"/>
      <c r="G121" s="157"/>
      <c r="H121" s="157"/>
      <c r="I121" s="157"/>
      <c r="J121" s="157"/>
      <c r="K121" s="157"/>
      <c r="L121" s="157"/>
      <c r="M121" s="157"/>
      <c r="N121" s="147"/>
      <c r="O121" s="147"/>
      <c r="P121" s="147"/>
      <c r="Q121" s="147"/>
      <c r="R121" s="147"/>
      <c r="S121" s="147"/>
      <c r="T121" s="148"/>
      <c r="U121" s="147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112</v>
      </c>
      <c r="AF121" s="139">
        <v>0</v>
      </c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ht="22.5" outlineLevel="1" x14ac:dyDescent="0.2">
      <c r="A122" s="140">
        <v>55</v>
      </c>
      <c r="B122" s="140" t="s">
        <v>262</v>
      </c>
      <c r="C122" s="178" t="s">
        <v>263</v>
      </c>
      <c r="D122" s="146" t="s">
        <v>144</v>
      </c>
      <c r="E122" s="153">
        <v>433</v>
      </c>
      <c r="F122" s="156">
        <f>H122+J122</f>
        <v>0</v>
      </c>
      <c r="G122" s="157">
        <f>ROUND(E122*F122,2)</f>
        <v>0</v>
      </c>
      <c r="H122" s="157"/>
      <c r="I122" s="157">
        <f>ROUND(E122*H122,2)</f>
        <v>0</v>
      </c>
      <c r="J122" s="157"/>
      <c r="K122" s="157">
        <f>ROUND(E122*J122,2)</f>
        <v>0</v>
      </c>
      <c r="L122" s="157">
        <v>0</v>
      </c>
      <c r="M122" s="157">
        <f>G122*(1+L122/100)</f>
        <v>0</v>
      </c>
      <c r="N122" s="147">
        <v>0</v>
      </c>
      <c r="O122" s="147">
        <f>ROUND(E122*N122,5)</f>
        <v>0</v>
      </c>
      <c r="P122" s="147">
        <v>0</v>
      </c>
      <c r="Q122" s="147">
        <f>ROUND(E122*P122,5)</f>
        <v>0</v>
      </c>
      <c r="R122" s="147"/>
      <c r="S122" s="147"/>
      <c r="T122" s="148">
        <v>0</v>
      </c>
      <c r="U122" s="147">
        <f>ROUND(E122*T122,2)</f>
        <v>0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110</v>
      </c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ht="22.5" outlineLevel="1" x14ac:dyDescent="0.2">
      <c r="A123" s="140">
        <v>56</v>
      </c>
      <c r="B123" s="140" t="s">
        <v>264</v>
      </c>
      <c r="C123" s="178" t="s">
        <v>265</v>
      </c>
      <c r="D123" s="146" t="s">
        <v>252</v>
      </c>
      <c r="E123" s="153">
        <v>1</v>
      </c>
      <c r="F123" s="156">
        <f>H123+J123</f>
        <v>0</v>
      </c>
      <c r="G123" s="157">
        <f>ROUND(E123*F123,2)</f>
        <v>0</v>
      </c>
      <c r="H123" s="157"/>
      <c r="I123" s="157">
        <f>ROUND(E123*H123,2)</f>
        <v>0</v>
      </c>
      <c r="J123" s="157"/>
      <c r="K123" s="157">
        <f>ROUND(E123*J123,2)</f>
        <v>0</v>
      </c>
      <c r="L123" s="157">
        <v>0</v>
      </c>
      <c r="M123" s="157">
        <f>G123*(1+L123/100)</f>
        <v>0</v>
      </c>
      <c r="N123" s="147">
        <v>0</v>
      </c>
      <c r="O123" s="147">
        <f>ROUND(E123*N123,5)</f>
        <v>0</v>
      </c>
      <c r="P123" s="147">
        <v>0</v>
      </c>
      <c r="Q123" s="147">
        <f>ROUND(E123*P123,5)</f>
        <v>0</v>
      </c>
      <c r="R123" s="147"/>
      <c r="S123" s="147"/>
      <c r="T123" s="148">
        <v>1.88</v>
      </c>
      <c r="U123" s="147">
        <f>ROUND(E123*T123,2)</f>
        <v>1.88</v>
      </c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110</v>
      </c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ht="22.5" outlineLevel="1" x14ac:dyDescent="0.2">
      <c r="A124" s="140">
        <v>57</v>
      </c>
      <c r="B124" s="140" t="s">
        <v>264</v>
      </c>
      <c r="C124" s="178" t="s">
        <v>266</v>
      </c>
      <c r="D124" s="146" t="s">
        <v>252</v>
      </c>
      <c r="E124" s="153">
        <v>1</v>
      </c>
      <c r="F124" s="156">
        <f>H124+J124</f>
        <v>0</v>
      </c>
      <c r="G124" s="157">
        <f>ROUND(E124*F124,2)</f>
        <v>0</v>
      </c>
      <c r="H124" s="157"/>
      <c r="I124" s="157">
        <f>ROUND(E124*H124,2)</f>
        <v>0</v>
      </c>
      <c r="J124" s="157"/>
      <c r="K124" s="157">
        <f>ROUND(E124*J124,2)</f>
        <v>0</v>
      </c>
      <c r="L124" s="157">
        <v>0</v>
      </c>
      <c r="M124" s="157">
        <f>G124*(1+L124/100)</f>
        <v>0</v>
      </c>
      <c r="N124" s="147">
        <v>0</v>
      </c>
      <c r="O124" s="147">
        <f>ROUND(E124*N124,5)</f>
        <v>0</v>
      </c>
      <c r="P124" s="147">
        <v>0</v>
      </c>
      <c r="Q124" s="147">
        <f>ROUND(E124*P124,5)</f>
        <v>0</v>
      </c>
      <c r="R124" s="147"/>
      <c r="S124" s="147"/>
      <c r="T124" s="148">
        <v>1.88</v>
      </c>
      <c r="U124" s="147">
        <f>ROUND(E124*T124,2)</f>
        <v>1.88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110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ht="22.5" outlineLevel="1" x14ac:dyDescent="0.2">
      <c r="A125" s="140">
        <v>58</v>
      </c>
      <c r="B125" s="140" t="s">
        <v>267</v>
      </c>
      <c r="C125" s="178" t="s">
        <v>268</v>
      </c>
      <c r="D125" s="146" t="s">
        <v>257</v>
      </c>
      <c r="E125" s="153">
        <v>150</v>
      </c>
      <c r="F125" s="156">
        <f>H125+J125</f>
        <v>0</v>
      </c>
      <c r="G125" s="157">
        <f>ROUND(E125*F125,2)</f>
        <v>0</v>
      </c>
      <c r="H125" s="157"/>
      <c r="I125" s="157">
        <f>ROUND(E125*H125,2)</f>
        <v>0</v>
      </c>
      <c r="J125" s="157"/>
      <c r="K125" s="157">
        <f>ROUND(E125*J125,2)</f>
        <v>0</v>
      </c>
      <c r="L125" s="157">
        <v>0</v>
      </c>
      <c r="M125" s="157">
        <f>G125*(1+L125/100)</f>
        <v>0</v>
      </c>
      <c r="N125" s="147">
        <v>5.0000000000000002E-5</v>
      </c>
      <c r="O125" s="147">
        <f>ROUND(E125*N125,5)</f>
        <v>7.4999999999999997E-3</v>
      </c>
      <c r="P125" s="147">
        <v>0</v>
      </c>
      <c r="Q125" s="147">
        <f>ROUND(E125*P125,5)</f>
        <v>0</v>
      </c>
      <c r="R125" s="147"/>
      <c r="S125" s="147"/>
      <c r="T125" s="148">
        <v>0.1</v>
      </c>
      <c r="U125" s="147">
        <f>ROUND(E125*T125,2)</f>
        <v>15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110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">
      <c r="A126" s="140"/>
      <c r="B126" s="140"/>
      <c r="C126" s="179" t="s">
        <v>269</v>
      </c>
      <c r="D126" s="149"/>
      <c r="E126" s="154">
        <v>150</v>
      </c>
      <c r="F126" s="157"/>
      <c r="G126" s="157"/>
      <c r="H126" s="157"/>
      <c r="I126" s="157"/>
      <c r="J126" s="157"/>
      <c r="K126" s="157"/>
      <c r="L126" s="157"/>
      <c r="M126" s="157"/>
      <c r="N126" s="147"/>
      <c r="O126" s="147"/>
      <c r="P126" s="147"/>
      <c r="Q126" s="147"/>
      <c r="R126" s="147"/>
      <c r="S126" s="147"/>
      <c r="T126" s="148"/>
      <c r="U126" s="147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112</v>
      </c>
      <c r="AF126" s="139">
        <v>0</v>
      </c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ht="22.5" outlineLevel="1" x14ac:dyDescent="0.2">
      <c r="A127" s="140">
        <v>59</v>
      </c>
      <c r="B127" s="140" t="s">
        <v>267</v>
      </c>
      <c r="C127" s="178" t="s">
        <v>270</v>
      </c>
      <c r="D127" s="146" t="s">
        <v>148</v>
      </c>
      <c r="E127" s="153">
        <v>1</v>
      </c>
      <c r="F127" s="156">
        <f>H127+J127</f>
        <v>0</v>
      </c>
      <c r="G127" s="157">
        <f>ROUND(E127*F127,2)</f>
        <v>0</v>
      </c>
      <c r="H127" s="157"/>
      <c r="I127" s="157">
        <f>ROUND(E127*H127,2)</f>
        <v>0</v>
      </c>
      <c r="J127" s="157"/>
      <c r="K127" s="157">
        <f>ROUND(E127*J127,2)</f>
        <v>0</v>
      </c>
      <c r="L127" s="157">
        <v>0</v>
      </c>
      <c r="M127" s="157">
        <f>G127*(1+L127/100)</f>
        <v>0</v>
      </c>
      <c r="N127" s="147">
        <v>5.0000000000000002E-5</v>
      </c>
      <c r="O127" s="147">
        <f>ROUND(E127*N127,5)</f>
        <v>5.0000000000000002E-5</v>
      </c>
      <c r="P127" s="147">
        <v>0</v>
      </c>
      <c r="Q127" s="147">
        <f>ROUND(E127*P127,5)</f>
        <v>0</v>
      </c>
      <c r="R127" s="147"/>
      <c r="S127" s="147"/>
      <c r="T127" s="148">
        <v>0.1</v>
      </c>
      <c r="U127" s="147">
        <f>ROUND(E127*T127,2)</f>
        <v>0.1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110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ht="22.5" outlineLevel="1" x14ac:dyDescent="0.2">
      <c r="A128" s="140">
        <v>60</v>
      </c>
      <c r="B128" s="140" t="s">
        <v>267</v>
      </c>
      <c r="C128" s="178" t="s">
        <v>271</v>
      </c>
      <c r="D128" s="146" t="s">
        <v>257</v>
      </c>
      <c r="E128" s="153">
        <v>2273.15</v>
      </c>
      <c r="F128" s="156">
        <f>H128+J128</f>
        <v>0</v>
      </c>
      <c r="G128" s="157">
        <f>ROUND(E128*F128,2)</f>
        <v>0</v>
      </c>
      <c r="H128" s="157"/>
      <c r="I128" s="157">
        <f>ROUND(E128*H128,2)</f>
        <v>0</v>
      </c>
      <c r="J128" s="157"/>
      <c r="K128" s="157">
        <f>ROUND(E128*J128,2)</f>
        <v>0</v>
      </c>
      <c r="L128" s="157">
        <v>0</v>
      </c>
      <c r="M128" s="157">
        <f>G128*(1+L128/100)</f>
        <v>0</v>
      </c>
      <c r="N128" s="147">
        <v>5.0000000000000002E-5</v>
      </c>
      <c r="O128" s="147">
        <f>ROUND(E128*N128,5)</f>
        <v>0.11366</v>
      </c>
      <c r="P128" s="147">
        <v>0</v>
      </c>
      <c r="Q128" s="147">
        <f>ROUND(E128*P128,5)</f>
        <v>0</v>
      </c>
      <c r="R128" s="147"/>
      <c r="S128" s="147"/>
      <c r="T128" s="148">
        <v>0.1</v>
      </c>
      <c r="U128" s="147">
        <f>ROUND(E128*T128,2)</f>
        <v>227.32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110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 x14ac:dyDescent="0.2">
      <c r="A129" s="140"/>
      <c r="B129" s="140"/>
      <c r="C129" s="179" t="s">
        <v>272</v>
      </c>
      <c r="D129" s="149"/>
      <c r="E129" s="154">
        <v>811.8</v>
      </c>
      <c r="F129" s="157"/>
      <c r="G129" s="157"/>
      <c r="H129" s="157"/>
      <c r="I129" s="157"/>
      <c r="J129" s="157"/>
      <c r="K129" s="157"/>
      <c r="L129" s="157"/>
      <c r="M129" s="157"/>
      <c r="N129" s="147"/>
      <c r="O129" s="147"/>
      <c r="P129" s="147"/>
      <c r="Q129" s="147"/>
      <c r="R129" s="147"/>
      <c r="S129" s="147"/>
      <c r="T129" s="148"/>
      <c r="U129" s="147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112</v>
      </c>
      <c r="AF129" s="139">
        <v>0</v>
      </c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 x14ac:dyDescent="0.2">
      <c r="A130" s="140"/>
      <c r="B130" s="140"/>
      <c r="C130" s="179" t="s">
        <v>273</v>
      </c>
      <c r="D130" s="149"/>
      <c r="E130" s="154">
        <v>1103.3</v>
      </c>
      <c r="F130" s="157"/>
      <c r="G130" s="157"/>
      <c r="H130" s="157"/>
      <c r="I130" s="157"/>
      <c r="J130" s="157"/>
      <c r="K130" s="157"/>
      <c r="L130" s="157"/>
      <c r="M130" s="157"/>
      <c r="N130" s="147"/>
      <c r="O130" s="147"/>
      <c r="P130" s="147"/>
      <c r="Q130" s="147"/>
      <c r="R130" s="147"/>
      <c r="S130" s="147"/>
      <c r="T130" s="148"/>
      <c r="U130" s="147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112</v>
      </c>
      <c r="AF130" s="139">
        <v>0</v>
      </c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outlineLevel="1" x14ac:dyDescent="0.2">
      <c r="A131" s="140"/>
      <c r="B131" s="140"/>
      <c r="C131" s="179" t="s">
        <v>274</v>
      </c>
      <c r="D131" s="149"/>
      <c r="E131" s="154">
        <v>358.05</v>
      </c>
      <c r="F131" s="157"/>
      <c r="G131" s="157"/>
      <c r="H131" s="157"/>
      <c r="I131" s="157"/>
      <c r="J131" s="157"/>
      <c r="K131" s="157"/>
      <c r="L131" s="157"/>
      <c r="M131" s="157"/>
      <c r="N131" s="147"/>
      <c r="O131" s="147"/>
      <c r="P131" s="147"/>
      <c r="Q131" s="147"/>
      <c r="R131" s="147"/>
      <c r="S131" s="147"/>
      <c r="T131" s="148"/>
      <c r="U131" s="147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 t="s">
        <v>112</v>
      </c>
      <c r="AF131" s="139">
        <v>0</v>
      </c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</row>
    <row r="132" spans="1:60" ht="22.5" outlineLevel="1" x14ac:dyDescent="0.2">
      <c r="A132" s="140">
        <v>61</v>
      </c>
      <c r="B132" s="140" t="s">
        <v>267</v>
      </c>
      <c r="C132" s="178" t="s">
        <v>275</v>
      </c>
      <c r="D132" s="146" t="s">
        <v>257</v>
      </c>
      <c r="E132" s="153">
        <v>388.27800000000002</v>
      </c>
      <c r="F132" s="156">
        <f>H132+J132</f>
        <v>0</v>
      </c>
      <c r="G132" s="157">
        <f>ROUND(E132*F132,2)</f>
        <v>0</v>
      </c>
      <c r="H132" s="157"/>
      <c r="I132" s="157">
        <f>ROUND(E132*H132,2)</f>
        <v>0</v>
      </c>
      <c r="J132" s="157"/>
      <c r="K132" s="157">
        <f>ROUND(E132*J132,2)</f>
        <v>0</v>
      </c>
      <c r="L132" s="157">
        <v>0</v>
      </c>
      <c r="M132" s="157">
        <f>G132*(1+L132/100)</f>
        <v>0</v>
      </c>
      <c r="N132" s="147">
        <v>5.0000000000000002E-5</v>
      </c>
      <c r="O132" s="147">
        <f>ROUND(E132*N132,5)</f>
        <v>1.941E-2</v>
      </c>
      <c r="P132" s="147">
        <v>0</v>
      </c>
      <c r="Q132" s="147">
        <f>ROUND(E132*P132,5)</f>
        <v>0</v>
      </c>
      <c r="R132" s="147"/>
      <c r="S132" s="147"/>
      <c r="T132" s="148">
        <v>0.1</v>
      </c>
      <c r="U132" s="147">
        <f>ROUND(E132*T132,2)</f>
        <v>38.83</v>
      </c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110</v>
      </c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/>
      <c r="B133" s="140"/>
      <c r="C133" s="179" t="s">
        <v>276</v>
      </c>
      <c r="D133" s="149"/>
      <c r="E133" s="154">
        <v>388.27800000000002</v>
      </c>
      <c r="F133" s="157"/>
      <c r="G133" s="157"/>
      <c r="H133" s="157"/>
      <c r="I133" s="157"/>
      <c r="J133" s="157"/>
      <c r="K133" s="157"/>
      <c r="L133" s="157"/>
      <c r="M133" s="157"/>
      <c r="N133" s="147"/>
      <c r="O133" s="147"/>
      <c r="P133" s="147"/>
      <c r="Q133" s="147"/>
      <c r="R133" s="147"/>
      <c r="S133" s="147"/>
      <c r="T133" s="148"/>
      <c r="U133" s="147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112</v>
      </c>
      <c r="AF133" s="139">
        <v>0</v>
      </c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ht="22.5" outlineLevel="1" x14ac:dyDescent="0.2">
      <c r="A134" s="140">
        <v>62</v>
      </c>
      <c r="B134" s="140" t="s">
        <v>267</v>
      </c>
      <c r="C134" s="178" t="s">
        <v>277</v>
      </c>
      <c r="D134" s="146" t="s">
        <v>257</v>
      </c>
      <c r="E134" s="153">
        <v>79.92</v>
      </c>
      <c r="F134" s="156">
        <f>H134+J134</f>
        <v>0</v>
      </c>
      <c r="G134" s="157">
        <f>ROUND(E134*F134,2)</f>
        <v>0</v>
      </c>
      <c r="H134" s="157"/>
      <c r="I134" s="157">
        <f>ROUND(E134*H134,2)</f>
        <v>0</v>
      </c>
      <c r="J134" s="157"/>
      <c r="K134" s="157">
        <f>ROUND(E134*J134,2)</f>
        <v>0</v>
      </c>
      <c r="L134" s="157">
        <v>0</v>
      </c>
      <c r="M134" s="157">
        <f>G134*(1+L134/100)</f>
        <v>0</v>
      </c>
      <c r="N134" s="147">
        <v>5.0000000000000002E-5</v>
      </c>
      <c r="O134" s="147">
        <f>ROUND(E134*N134,5)</f>
        <v>4.0000000000000001E-3</v>
      </c>
      <c r="P134" s="147">
        <v>0</v>
      </c>
      <c r="Q134" s="147">
        <f>ROUND(E134*P134,5)</f>
        <v>0</v>
      </c>
      <c r="R134" s="147"/>
      <c r="S134" s="147"/>
      <c r="T134" s="148">
        <v>0.1</v>
      </c>
      <c r="U134" s="147">
        <f>ROUND(E134*T134,2)</f>
        <v>7.99</v>
      </c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 t="s">
        <v>110</v>
      </c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outlineLevel="1" x14ac:dyDescent="0.2">
      <c r="A135" s="140"/>
      <c r="B135" s="140"/>
      <c r="C135" s="179" t="s">
        <v>278</v>
      </c>
      <c r="D135" s="149"/>
      <c r="E135" s="154">
        <v>79.92</v>
      </c>
      <c r="F135" s="157"/>
      <c r="G135" s="157"/>
      <c r="H135" s="157"/>
      <c r="I135" s="157"/>
      <c r="J135" s="157"/>
      <c r="K135" s="157"/>
      <c r="L135" s="157"/>
      <c r="M135" s="157"/>
      <c r="N135" s="147"/>
      <c r="O135" s="147"/>
      <c r="P135" s="147"/>
      <c r="Q135" s="147"/>
      <c r="R135" s="147"/>
      <c r="S135" s="147"/>
      <c r="T135" s="148"/>
      <c r="U135" s="147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112</v>
      </c>
      <c r="AF135" s="139">
        <v>0</v>
      </c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">
      <c r="A136" s="140">
        <v>63</v>
      </c>
      <c r="B136" s="140" t="s">
        <v>279</v>
      </c>
      <c r="C136" s="178" t="s">
        <v>280</v>
      </c>
      <c r="D136" s="146" t="s">
        <v>225</v>
      </c>
      <c r="E136" s="153">
        <v>1</v>
      </c>
      <c r="F136" s="156">
        <f>H136+J136</f>
        <v>0</v>
      </c>
      <c r="G136" s="157">
        <f>ROUND(E136*F136,2)</f>
        <v>0</v>
      </c>
      <c r="H136" s="157"/>
      <c r="I136" s="157">
        <f>ROUND(E136*H136,2)</f>
        <v>0</v>
      </c>
      <c r="J136" s="157"/>
      <c r="K136" s="157">
        <f>ROUND(E136*J136,2)</f>
        <v>0</v>
      </c>
      <c r="L136" s="157">
        <v>0</v>
      </c>
      <c r="M136" s="157">
        <f>G136*(1+L136/100)</f>
        <v>0</v>
      </c>
      <c r="N136" s="147">
        <v>0</v>
      </c>
      <c r="O136" s="147">
        <f>ROUND(E136*N136,5)</f>
        <v>0</v>
      </c>
      <c r="P136" s="147">
        <v>0</v>
      </c>
      <c r="Q136" s="147">
        <f>ROUND(E136*P136,5)</f>
        <v>0</v>
      </c>
      <c r="R136" s="147"/>
      <c r="S136" s="147"/>
      <c r="T136" s="148">
        <v>0</v>
      </c>
      <c r="U136" s="147">
        <f>ROUND(E136*T136,2)</f>
        <v>0</v>
      </c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110</v>
      </c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x14ac:dyDescent="0.2">
      <c r="A137" s="141" t="s">
        <v>105</v>
      </c>
      <c r="B137" s="141" t="s">
        <v>76</v>
      </c>
      <c r="C137" s="180" t="s">
        <v>77</v>
      </c>
      <c r="D137" s="150"/>
      <c r="E137" s="155"/>
      <c r="F137" s="158"/>
      <c r="G137" s="158">
        <f>SUMIF(AE138:AE140,"&lt;&gt;NOR",G138:G140)</f>
        <v>0</v>
      </c>
      <c r="H137" s="158"/>
      <c r="I137" s="158">
        <f>SUM(I138:I140)</f>
        <v>0</v>
      </c>
      <c r="J137" s="158"/>
      <c r="K137" s="158">
        <f>SUM(K138:K140)</f>
        <v>0</v>
      </c>
      <c r="L137" s="158"/>
      <c r="M137" s="158">
        <f>SUM(M138:M140)</f>
        <v>0</v>
      </c>
      <c r="N137" s="151"/>
      <c r="O137" s="151">
        <f>SUM(O138:O140)</f>
        <v>6.0950000000000004E-2</v>
      </c>
      <c r="P137" s="151"/>
      <c r="Q137" s="151">
        <f>SUM(Q138:Q140)</f>
        <v>0</v>
      </c>
      <c r="R137" s="151"/>
      <c r="S137" s="151"/>
      <c r="T137" s="152"/>
      <c r="U137" s="151">
        <f>SUM(U138:U140)</f>
        <v>55.94</v>
      </c>
      <c r="AE137" t="s">
        <v>106</v>
      </c>
    </row>
    <row r="138" spans="1:60" ht="22.5" outlineLevel="1" x14ac:dyDescent="0.2">
      <c r="A138" s="140">
        <v>64</v>
      </c>
      <c r="B138" s="140" t="s">
        <v>281</v>
      </c>
      <c r="C138" s="178" t="s">
        <v>282</v>
      </c>
      <c r="D138" s="146" t="s">
        <v>144</v>
      </c>
      <c r="E138" s="153">
        <v>20</v>
      </c>
      <c r="F138" s="156">
        <f>H138+J138</f>
        <v>0</v>
      </c>
      <c r="G138" s="157">
        <f>ROUND(E138*F138,2)</f>
        <v>0</v>
      </c>
      <c r="H138" s="157"/>
      <c r="I138" s="157">
        <f>ROUND(E138*H138,2)</f>
        <v>0</v>
      </c>
      <c r="J138" s="157"/>
      <c r="K138" s="157">
        <f>ROUND(E138*J138,2)</f>
        <v>0</v>
      </c>
      <c r="L138" s="157">
        <v>0</v>
      </c>
      <c r="M138" s="157">
        <f>G138*(1+L138/100)</f>
        <v>0</v>
      </c>
      <c r="N138" s="147">
        <v>1.6000000000000001E-4</v>
      </c>
      <c r="O138" s="147">
        <f>ROUND(E138*N138,5)</f>
        <v>3.2000000000000002E-3</v>
      </c>
      <c r="P138" s="147">
        <v>0</v>
      </c>
      <c r="Q138" s="147">
        <f>ROUND(E138*P138,5)</f>
        <v>0</v>
      </c>
      <c r="R138" s="147"/>
      <c r="S138" s="147"/>
      <c r="T138" s="148">
        <v>0.09</v>
      </c>
      <c r="U138" s="147">
        <f>ROUND(E138*T138,2)</f>
        <v>1.8</v>
      </c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110</v>
      </c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ht="22.5" outlineLevel="1" x14ac:dyDescent="0.2">
      <c r="A139" s="140">
        <v>65</v>
      </c>
      <c r="B139" s="140" t="s">
        <v>283</v>
      </c>
      <c r="C139" s="178" t="s">
        <v>284</v>
      </c>
      <c r="D139" s="146" t="s">
        <v>144</v>
      </c>
      <c r="E139" s="153">
        <v>180.48</v>
      </c>
      <c r="F139" s="156">
        <f>H139+J139</f>
        <v>0</v>
      </c>
      <c r="G139" s="157">
        <f>ROUND(E139*F139,2)</f>
        <v>0</v>
      </c>
      <c r="H139" s="157"/>
      <c r="I139" s="157">
        <f>ROUND(E139*H139,2)</f>
        <v>0</v>
      </c>
      <c r="J139" s="157"/>
      <c r="K139" s="157">
        <f>ROUND(E139*J139,2)</f>
        <v>0</v>
      </c>
      <c r="L139" s="157">
        <v>0</v>
      </c>
      <c r="M139" s="157">
        <f>G139*(1+L139/100)</f>
        <v>0</v>
      </c>
      <c r="N139" s="147">
        <v>3.2000000000000003E-4</v>
      </c>
      <c r="O139" s="147">
        <f>ROUND(E139*N139,5)</f>
        <v>5.7750000000000003E-2</v>
      </c>
      <c r="P139" s="147">
        <v>0</v>
      </c>
      <c r="Q139" s="147">
        <f>ROUND(E139*P139,5)</f>
        <v>0</v>
      </c>
      <c r="R139" s="147"/>
      <c r="S139" s="147"/>
      <c r="T139" s="148">
        <v>0.3</v>
      </c>
      <c r="U139" s="147">
        <f>ROUND(E139*T139,2)</f>
        <v>54.14</v>
      </c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145</v>
      </c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outlineLevel="1" x14ac:dyDescent="0.2">
      <c r="A140" s="140"/>
      <c r="B140" s="140"/>
      <c r="C140" s="179" t="s">
        <v>285</v>
      </c>
      <c r="D140" s="149"/>
      <c r="E140" s="154">
        <v>180.48</v>
      </c>
      <c r="F140" s="157"/>
      <c r="G140" s="157"/>
      <c r="H140" s="157"/>
      <c r="I140" s="157"/>
      <c r="J140" s="157"/>
      <c r="K140" s="157"/>
      <c r="L140" s="157"/>
      <c r="M140" s="157"/>
      <c r="N140" s="147"/>
      <c r="O140" s="147"/>
      <c r="P140" s="147"/>
      <c r="Q140" s="147"/>
      <c r="R140" s="147"/>
      <c r="S140" s="147"/>
      <c r="T140" s="148"/>
      <c r="U140" s="147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112</v>
      </c>
      <c r="AF140" s="139">
        <v>0</v>
      </c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x14ac:dyDescent="0.2">
      <c r="A141" s="141" t="s">
        <v>105</v>
      </c>
      <c r="B141" s="141" t="s">
        <v>78</v>
      </c>
      <c r="C141" s="180" t="s">
        <v>23</v>
      </c>
      <c r="D141" s="150"/>
      <c r="E141" s="155"/>
      <c r="F141" s="158"/>
      <c r="G141" s="158">
        <f>SUMIF(AE142:AE146,"&lt;&gt;NOR",G142:G146)</f>
        <v>0</v>
      </c>
      <c r="H141" s="158"/>
      <c r="I141" s="158">
        <f>SUM(I142:I146)</f>
        <v>0</v>
      </c>
      <c r="J141" s="158"/>
      <c r="K141" s="158">
        <f>SUM(K142:K146)</f>
        <v>0</v>
      </c>
      <c r="L141" s="158"/>
      <c r="M141" s="158">
        <f>SUM(M142:M146)</f>
        <v>0</v>
      </c>
      <c r="N141" s="151"/>
      <c r="O141" s="151">
        <f>SUM(O142:O146)</f>
        <v>0</v>
      </c>
      <c r="P141" s="151"/>
      <c r="Q141" s="151">
        <f>SUM(Q142:Q146)</f>
        <v>0</v>
      </c>
      <c r="R141" s="151"/>
      <c r="S141" s="151"/>
      <c r="T141" s="152"/>
      <c r="U141" s="151">
        <f>SUM(U142:U146)</f>
        <v>0</v>
      </c>
      <c r="AE141" t="s">
        <v>106</v>
      </c>
    </row>
    <row r="142" spans="1:60" outlineLevel="1" x14ac:dyDescent="0.2">
      <c r="A142" s="140">
        <v>66</v>
      </c>
      <c r="B142" s="140" t="s">
        <v>286</v>
      </c>
      <c r="C142" s="178" t="s">
        <v>287</v>
      </c>
      <c r="D142" s="146" t="s">
        <v>225</v>
      </c>
      <c r="E142" s="153">
        <v>1</v>
      </c>
      <c r="F142" s="156">
        <f>H142+J142</f>
        <v>0</v>
      </c>
      <c r="G142" s="157">
        <f>ROUND(E142*F142,2)</f>
        <v>0</v>
      </c>
      <c r="H142" s="157"/>
      <c r="I142" s="157">
        <f>ROUND(E142*H142,2)</f>
        <v>0</v>
      </c>
      <c r="J142" s="157"/>
      <c r="K142" s="157">
        <f>ROUND(E142*J142,2)</f>
        <v>0</v>
      </c>
      <c r="L142" s="157">
        <v>0</v>
      </c>
      <c r="M142" s="157">
        <f>G142*(1+L142/100)</f>
        <v>0</v>
      </c>
      <c r="N142" s="147">
        <v>0</v>
      </c>
      <c r="O142" s="147">
        <f>ROUND(E142*N142,5)</f>
        <v>0</v>
      </c>
      <c r="P142" s="147">
        <v>0</v>
      </c>
      <c r="Q142" s="147">
        <f>ROUND(E142*P142,5)</f>
        <v>0</v>
      </c>
      <c r="R142" s="147"/>
      <c r="S142" s="147"/>
      <c r="T142" s="148">
        <v>0</v>
      </c>
      <c r="U142" s="147">
        <f>ROUND(E142*T142,2)</f>
        <v>0</v>
      </c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110</v>
      </c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 x14ac:dyDescent="0.2">
      <c r="A143" s="140">
        <v>67</v>
      </c>
      <c r="B143" s="140" t="s">
        <v>288</v>
      </c>
      <c r="C143" s="178" t="s">
        <v>289</v>
      </c>
      <c r="D143" s="146" t="s">
        <v>225</v>
      </c>
      <c r="E143" s="153">
        <v>1</v>
      </c>
      <c r="F143" s="156">
        <f>H143+J143</f>
        <v>0</v>
      </c>
      <c r="G143" s="157">
        <f>ROUND(E143*F143,2)</f>
        <v>0</v>
      </c>
      <c r="H143" s="157"/>
      <c r="I143" s="157">
        <f>ROUND(E143*H143,2)</f>
        <v>0</v>
      </c>
      <c r="J143" s="157"/>
      <c r="K143" s="157">
        <f>ROUND(E143*J143,2)</f>
        <v>0</v>
      </c>
      <c r="L143" s="157">
        <v>0</v>
      </c>
      <c r="M143" s="157">
        <f>G143*(1+L143/100)</f>
        <v>0</v>
      </c>
      <c r="N143" s="147">
        <v>0</v>
      </c>
      <c r="O143" s="147">
        <f>ROUND(E143*N143,5)</f>
        <v>0</v>
      </c>
      <c r="P143" s="147">
        <v>0</v>
      </c>
      <c r="Q143" s="147">
        <f>ROUND(E143*P143,5)</f>
        <v>0</v>
      </c>
      <c r="R143" s="147"/>
      <c r="S143" s="147"/>
      <c r="T143" s="148">
        <v>0</v>
      </c>
      <c r="U143" s="147">
        <f>ROUND(E143*T143,2)</f>
        <v>0</v>
      </c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110</v>
      </c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">
      <c r="A144" s="140">
        <v>68</v>
      </c>
      <c r="B144" s="140" t="s">
        <v>64</v>
      </c>
      <c r="C144" s="178" t="s">
        <v>290</v>
      </c>
      <c r="D144" s="146" t="s">
        <v>225</v>
      </c>
      <c r="E144" s="153">
        <v>1</v>
      </c>
      <c r="F144" s="156">
        <f>H144+J144</f>
        <v>0</v>
      </c>
      <c r="G144" s="157">
        <f>ROUND(E144*F144,2)</f>
        <v>0</v>
      </c>
      <c r="H144" s="157"/>
      <c r="I144" s="157">
        <f>ROUND(E144*H144,2)</f>
        <v>0</v>
      </c>
      <c r="J144" s="157"/>
      <c r="K144" s="157">
        <f>ROUND(E144*J144,2)</f>
        <v>0</v>
      </c>
      <c r="L144" s="157">
        <v>0</v>
      </c>
      <c r="M144" s="157">
        <f>G144*(1+L144/100)</f>
        <v>0</v>
      </c>
      <c r="N144" s="147">
        <v>0</v>
      </c>
      <c r="O144" s="147">
        <f>ROUND(E144*N144,5)</f>
        <v>0</v>
      </c>
      <c r="P144" s="147">
        <v>0</v>
      </c>
      <c r="Q144" s="147">
        <f>ROUND(E144*P144,5)</f>
        <v>0</v>
      </c>
      <c r="R144" s="147"/>
      <c r="S144" s="147"/>
      <c r="T144" s="148">
        <v>0</v>
      </c>
      <c r="U144" s="147">
        <f>ROUND(E144*T144,2)</f>
        <v>0</v>
      </c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110</v>
      </c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outlineLevel="1" x14ac:dyDescent="0.2">
      <c r="A145" s="140">
        <v>69</v>
      </c>
      <c r="B145" s="140" t="s">
        <v>291</v>
      </c>
      <c r="C145" s="178" t="s">
        <v>292</v>
      </c>
      <c r="D145" s="146" t="s">
        <v>225</v>
      </c>
      <c r="E145" s="153">
        <v>1</v>
      </c>
      <c r="F145" s="156">
        <f>H145+J145</f>
        <v>0</v>
      </c>
      <c r="G145" s="157">
        <f>ROUND(E145*F145,2)</f>
        <v>0</v>
      </c>
      <c r="H145" s="157"/>
      <c r="I145" s="157">
        <f>ROUND(E145*H145,2)</f>
        <v>0</v>
      </c>
      <c r="J145" s="157"/>
      <c r="K145" s="157">
        <f>ROUND(E145*J145,2)</f>
        <v>0</v>
      </c>
      <c r="L145" s="157">
        <v>0</v>
      </c>
      <c r="M145" s="157">
        <f>G145*(1+L145/100)</f>
        <v>0</v>
      </c>
      <c r="N145" s="147">
        <v>0</v>
      </c>
      <c r="O145" s="147">
        <f>ROUND(E145*N145,5)</f>
        <v>0</v>
      </c>
      <c r="P145" s="147">
        <v>0</v>
      </c>
      <c r="Q145" s="147">
        <f>ROUND(E145*P145,5)</f>
        <v>0</v>
      </c>
      <c r="R145" s="147"/>
      <c r="S145" s="147"/>
      <c r="T145" s="148">
        <v>0</v>
      </c>
      <c r="U145" s="147">
        <f>ROUND(E145*T145,2)</f>
        <v>0</v>
      </c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110</v>
      </c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outlineLevel="1" x14ac:dyDescent="0.2">
      <c r="A146" s="167">
        <v>70</v>
      </c>
      <c r="B146" s="167" t="s">
        <v>293</v>
      </c>
      <c r="C146" s="181" t="s">
        <v>294</v>
      </c>
      <c r="D146" s="168" t="s">
        <v>225</v>
      </c>
      <c r="E146" s="169">
        <v>1</v>
      </c>
      <c r="F146" s="170">
        <v>0</v>
      </c>
      <c r="G146" s="171">
        <f>ROUND(E146*F146,2)</f>
        <v>0</v>
      </c>
      <c r="H146" s="171"/>
      <c r="I146" s="171">
        <f>ROUND(E146*H146,2)</f>
        <v>0</v>
      </c>
      <c r="J146" s="171"/>
      <c r="K146" s="171">
        <f>ROUND(E146*J146,2)</f>
        <v>0</v>
      </c>
      <c r="L146" s="171">
        <v>0</v>
      </c>
      <c r="M146" s="171">
        <f>G146*(1+L146/100)</f>
        <v>0</v>
      </c>
      <c r="N146" s="172">
        <v>0</v>
      </c>
      <c r="O146" s="172">
        <f>ROUND(E146*N146,5)</f>
        <v>0</v>
      </c>
      <c r="P146" s="172">
        <v>0</v>
      </c>
      <c r="Q146" s="172">
        <f>ROUND(E146*P146,5)</f>
        <v>0</v>
      </c>
      <c r="R146" s="172"/>
      <c r="S146" s="172"/>
      <c r="T146" s="173">
        <v>0</v>
      </c>
      <c r="U146" s="172">
        <f>ROUND(E146*T146,2)</f>
        <v>0</v>
      </c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110</v>
      </c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x14ac:dyDescent="0.2">
      <c r="A147" s="4"/>
      <c r="B147" s="5" t="s">
        <v>295</v>
      </c>
      <c r="C147" s="182" t="s">
        <v>295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AC147">
        <v>15</v>
      </c>
      <c r="AD147">
        <v>21</v>
      </c>
    </row>
    <row r="148" spans="1:60" x14ac:dyDescent="0.2">
      <c r="A148" s="174"/>
      <c r="B148" s="175" t="s">
        <v>25</v>
      </c>
      <c r="C148" s="183" t="s">
        <v>295</v>
      </c>
      <c r="D148" s="176"/>
      <c r="E148" s="176"/>
      <c r="F148" s="176"/>
      <c r="G148" s="177">
        <f>G8+G35+G45+G61+G71+G73+G90+G98+G102+G105+G109+G113+G137+G141</f>
        <v>0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AC148">
        <f>SUMIF(L7:L146,AC147,G7:G146)</f>
        <v>0</v>
      </c>
      <c r="AD148">
        <f>SUMIF(L7:L146,AD147,G7:G146)</f>
        <v>0</v>
      </c>
      <c r="AE148" t="s">
        <v>296</v>
      </c>
    </row>
    <row r="149" spans="1:60" x14ac:dyDescent="0.2">
      <c r="A149" s="4"/>
      <c r="B149" s="5" t="s">
        <v>295</v>
      </c>
      <c r="C149" s="182" t="s">
        <v>295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60" x14ac:dyDescent="0.2">
      <c r="A150" s="4"/>
      <c r="B150" s="5" t="s">
        <v>295</v>
      </c>
      <c r="C150" s="182" t="s">
        <v>295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60" x14ac:dyDescent="0.2">
      <c r="A151" s="256" t="s">
        <v>297</v>
      </c>
      <c r="B151" s="256"/>
      <c r="C151" s="25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60" x14ac:dyDescent="0.2">
      <c r="A152" s="237"/>
      <c r="B152" s="238"/>
      <c r="C152" s="239"/>
      <c r="D152" s="238"/>
      <c r="E152" s="238"/>
      <c r="F152" s="238"/>
      <c r="G152" s="24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AE152" t="s">
        <v>298</v>
      </c>
    </row>
    <row r="153" spans="1:60" x14ac:dyDescent="0.2">
      <c r="A153" s="241"/>
      <c r="B153" s="242"/>
      <c r="C153" s="243"/>
      <c r="D153" s="242"/>
      <c r="E153" s="242"/>
      <c r="F153" s="242"/>
      <c r="G153" s="24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60" x14ac:dyDescent="0.2">
      <c r="A154" s="241"/>
      <c r="B154" s="242"/>
      <c r="C154" s="243"/>
      <c r="D154" s="242"/>
      <c r="E154" s="242"/>
      <c r="F154" s="242"/>
      <c r="G154" s="24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60" x14ac:dyDescent="0.2">
      <c r="A155" s="241"/>
      <c r="B155" s="242"/>
      <c r="C155" s="243"/>
      <c r="D155" s="242"/>
      <c r="E155" s="242"/>
      <c r="F155" s="242"/>
      <c r="G155" s="24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60" x14ac:dyDescent="0.2">
      <c r="A156" s="245"/>
      <c r="B156" s="246"/>
      <c r="C156" s="247"/>
      <c r="D156" s="246"/>
      <c r="E156" s="246"/>
      <c r="F156" s="246"/>
      <c r="G156" s="24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60" x14ac:dyDescent="0.2">
      <c r="A157" s="4"/>
      <c r="B157" s="5" t="s">
        <v>295</v>
      </c>
      <c r="C157" s="182" t="s">
        <v>295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60" x14ac:dyDescent="0.2">
      <c r="C158" s="184"/>
      <c r="AE158" t="s">
        <v>299</v>
      </c>
    </row>
  </sheetData>
  <sheetProtection algorithmName="SHA-512" hashValue="y/wG+YFrO9r0aKIQDkvZfJdpwsaT/CvqTFoZ6QRLo3apYsBSweGLMnJCTnBSKxK4d7e8QSKd4o0+Dey4up9kHw==" saltValue="za5mfss0MgXHVkqw8blPTg==" spinCount="100000" sheet="1" objects="1" scenarios="1"/>
  <mergeCells count="6">
    <mergeCell ref="A152:G156"/>
    <mergeCell ref="A1:G1"/>
    <mergeCell ref="C2:G2"/>
    <mergeCell ref="C3:G3"/>
    <mergeCell ref="C4:G4"/>
    <mergeCell ref="A151:C151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7CF08-2105-46E5-AF07-F165E0347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CA961-A742-4ADD-B38A-CEEB0A37FE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Smejkalová Kateřina</cp:lastModifiedBy>
  <cp:lastPrinted>2014-02-28T09:52:57Z</cp:lastPrinted>
  <dcterms:created xsi:type="dcterms:W3CDTF">2009-04-08T07:15:50Z</dcterms:created>
  <dcterms:modified xsi:type="dcterms:W3CDTF">2024-11-04T15:30:54Z</dcterms:modified>
</cp:coreProperties>
</file>