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Víceúčelové hřiště Borek/VZ + SOD/III. vysvětlení ZD/"/>
    </mc:Choice>
  </mc:AlternateContent>
  <xr:revisionPtr revIDLastSave="23" documentId="8_{37C8991D-B12A-4076-9CAF-3C24332EED56}" xr6:coauthVersionLast="47" xr6:coauthVersionMax="47" xr10:uidLastSave="{42AA1EE0-C419-4611-AA7D-F4B6AB08E44A}"/>
  <bookViews>
    <workbookView xWindow="-120" yWindow="-120" windowWidth="29040" windowHeight="15720" activeTab="1" xr2:uid="{51DBA124-E950-416D-B86F-4A8F7E7F178A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Stavba!$H$38</definedName>
    <definedName name="CenaCelkem">Stavba!$G$27</definedName>
    <definedName name="CenaCelkemBezDPH">Stavba!$G$26</definedName>
    <definedName name="CenaCelkemVypocet" localSheetId="1">Stavba!$I$38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Stavba!$G$23</definedName>
    <definedName name="DPHZakl">Stavba!$G$24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'Rozpočet Pol'!$A$1:$U$147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Stavba!$E$22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Stavba!$G$22</definedName>
    <definedName name="ZakladDPHSniVypocet" localSheetId="1">Stavba!$F$38</definedName>
    <definedName name="ZakladDPHZakl">Stavba!#REF!</definedName>
    <definedName name="ZakladDPHZaklVypocet" localSheetId="1">Stavba!$G$38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2" l="1"/>
  <c r="AC137" i="12"/>
  <c r="F37" i="1" s="1"/>
  <c r="AD137" i="12"/>
  <c r="G37" i="1" s="1"/>
  <c r="G38" i="1" s="1"/>
  <c r="F9" i="12"/>
  <c r="G9" i="12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19" i="12"/>
  <c r="G19" i="12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5" i="12"/>
  <c r="G25" i="12"/>
  <c r="M25" i="12" s="1"/>
  <c r="I25" i="12"/>
  <c r="K25" i="12"/>
  <c r="O25" i="12"/>
  <c r="Q25" i="12"/>
  <c r="U25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2" i="12"/>
  <c r="G32" i="12" s="1"/>
  <c r="M32" i="12" s="1"/>
  <c r="I32" i="12"/>
  <c r="K32" i="12"/>
  <c r="O32" i="12"/>
  <c r="Q32" i="12"/>
  <c r="U32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4" i="12"/>
  <c r="G44" i="12" s="1"/>
  <c r="I44" i="12"/>
  <c r="K44" i="12"/>
  <c r="O44" i="12"/>
  <c r="Q44" i="12"/>
  <c r="U44" i="12"/>
  <c r="F47" i="12"/>
  <c r="G47" i="12" s="1"/>
  <c r="M47" i="12" s="1"/>
  <c r="I47" i="12"/>
  <c r="K47" i="12"/>
  <c r="O47" i="12"/>
  <c r="Q47" i="12"/>
  <c r="U47" i="12"/>
  <c r="F49" i="12"/>
  <c r="G49" i="12" s="1"/>
  <c r="M49" i="12" s="1"/>
  <c r="I49" i="12"/>
  <c r="K49" i="12"/>
  <c r="O49" i="12"/>
  <c r="Q49" i="12"/>
  <c r="U49" i="12"/>
  <c r="F53" i="12"/>
  <c r="G53" i="12" s="1"/>
  <c r="M53" i="12" s="1"/>
  <c r="I53" i="12"/>
  <c r="K53" i="12"/>
  <c r="O53" i="12"/>
  <c r="Q53" i="12"/>
  <c r="U53" i="12"/>
  <c r="F55" i="12"/>
  <c r="G55" i="12"/>
  <c r="M55" i="12" s="1"/>
  <c r="I55" i="12"/>
  <c r="K55" i="12"/>
  <c r="O55" i="12"/>
  <c r="O54" i="12" s="1"/>
  <c r="Q55" i="12"/>
  <c r="Q54" i="12" s="1"/>
  <c r="U55" i="12"/>
  <c r="F60" i="12"/>
  <c r="G60" i="12"/>
  <c r="M60" i="12" s="1"/>
  <c r="I60" i="12"/>
  <c r="K60" i="12"/>
  <c r="O60" i="12"/>
  <c r="Q60" i="12"/>
  <c r="U60" i="12"/>
  <c r="F64" i="12"/>
  <c r="G64" i="12" s="1"/>
  <c r="G63" i="12" s="1"/>
  <c r="I49" i="1" s="1"/>
  <c r="I64" i="12"/>
  <c r="I63" i="12" s="1"/>
  <c r="K64" i="12"/>
  <c r="K63" i="12" s="1"/>
  <c r="O64" i="12"/>
  <c r="O63" i="12" s="1"/>
  <c r="Q64" i="12"/>
  <c r="Q63" i="12" s="1"/>
  <c r="U64" i="12"/>
  <c r="U63" i="12" s="1"/>
  <c r="F66" i="12"/>
  <c r="G66" i="12" s="1"/>
  <c r="I66" i="12"/>
  <c r="K66" i="12"/>
  <c r="O66" i="12"/>
  <c r="Q66" i="12"/>
  <c r="U66" i="12"/>
  <c r="F68" i="12"/>
  <c r="G68" i="12"/>
  <c r="M68" i="12" s="1"/>
  <c r="I68" i="12"/>
  <c r="K68" i="12"/>
  <c r="O68" i="12"/>
  <c r="Q68" i="12"/>
  <c r="U68" i="12"/>
  <c r="F70" i="12"/>
  <c r="G70" i="12"/>
  <c r="M70" i="12" s="1"/>
  <c r="I70" i="12"/>
  <c r="K70" i="12"/>
  <c r="O70" i="12"/>
  <c r="Q70" i="12"/>
  <c r="U70" i="12"/>
  <c r="F72" i="12"/>
  <c r="G72" i="12" s="1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8" i="12"/>
  <c r="G78" i="12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2" i="12"/>
  <c r="G82" i="12" s="1"/>
  <c r="I82" i="12"/>
  <c r="K82" i="12"/>
  <c r="O82" i="12"/>
  <c r="Q82" i="12"/>
  <c r="U82" i="12"/>
  <c r="F84" i="12"/>
  <c r="G84" i="12" s="1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90" i="12"/>
  <c r="G90" i="12" s="1"/>
  <c r="I90" i="12"/>
  <c r="I89" i="12" s="1"/>
  <c r="K90" i="12"/>
  <c r="K89" i="12" s="1"/>
  <c r="O90" i="12"/>
  <c r="O89" i="12" s="1"/>
  <c r="Q90" i="12"/>
  <c r="Q89" i="12" s="1"/>
  <c r="U90" i="12"/>
  <c r="U89" i="12" s="1"/>
  <c r="F94" i="12"/>
  <c r="G94" i="12"/>
  <c r="M94" i="12" s="1"/>
  <c r="M93" i="12" s="1"/>
  <c r="I94" i="12"/>
  <c r="K94" i="12"/>
  <c r="O94" i="12"/>
  <c r="Q94" i="12"/>
  <c r="U94" i="12"/>
  <c r="F96" i="12"/>
  <c r="G96" i="12"/>
  <c r="M96" i="12" s="1"/>
  <c r="I96" i="12"/>
  <c r="K96" i="12"/>
  <c r="O96" i="12"/>
  <c r="Q96" i="12"/>
  <c r="U96" i="12"/>
  <c r="F99" i="12"/>
  <c r="G99" i="12"/>
  <c r="M99" i="12" s="1"/>
  <c r="I99" i="12"/>
  <c r="K99" i="12"/>
  <c r="O99" i="12"/>
  <c r="Q99" i="12"/>
  <c r="U99" i="12"/>
  <c r="F100" i="12"/>
  <c r="G100" i="12"/>
  <c r="M100" i="12" s="1"/>
  <c r="I100" i="12"/>
  <c r="K100" i="12"/>
  <c r="O100" i="12"/>
  <c r="Q100" i="12"/>
  <c r="U100" i="12"/>
  <c r="F103" i="12"/>
  <c r="G103" i="12" s="1"/>
  <c r="I103" i="12"/>
  <c r="K103" i="12"/>
  <c r="O103" i="12"/>
  <c r="Q103" i="12"/>
  <c r="U103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9" i="12"/>
  <c r="G109" i="12" s="1"/>
  <c r="M109" i="12" s="1"/>
  <c r="I109" i="12"/>
  <c r="K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21" i="12"/>
  <c r="G121" i="12" s="1"/>
  <c r="M121" i="12" s="1"/>
  <c r="I121" i="12"/>
  <c r="K121" i="12"/>
  <c r="O121" i="12"/>
  <c r="Q121" i="12"/>
  <c r="U121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F127" i="12"/>
  <c r="G127" i="12" s="1"/>
  <c r="I127" i="12"/>
  <c r="K127" i="12"/>
  <c r="K126" i="12" s="1"/>
  <c r="O127" i="12"/>
  <c r="O126" i="12" s="1"/>
  <c r="Q127" i="12"/>
  <c r="U127" i="12"/>
  <c r="G128" i="12"/>
  <c r="M128" i="12" s="1"/>
  <c r="I128" i="12"/>
  <c r="K128" i="12"/>
  <c r="O128" i="12"/>
  <c r="Q128" i="12"/>
  <c r="U128" i="12"/>
  <c r="G131" i="12"/>
  <c r="M131" i="12" s="1"/>
  <c r="I131" i="12"/>
  <c r="K131" i="12"/>
  <c r="O131" i="12"/>
  <c r="Q131" i="12"/>
  <c r="U131" i="12"/>
  <c r="F132" i="12"/>
  <c r="G132" i="12"/>
  <c r="M132" i="12" s="1"/>
  <c r="I132" i="12"/>
  <c r="K132" i="12"/>
  <c r="O132" i="12"/>
  <c r="Q132" i="12"/>
  <c r="U132" i="12"/>
  <c r="F133" i="12"/>
  <c r="G133" i="12" s="1"/>
  <c r="M133" i="12" s="1"/>
  <c r="I133" i="12"/>
  <c r="K133" i="12"/>
  <c r="O133" i="12"/>
  <c r="Q133" i="12"/>
  <c r="U133" i="12"/>
  <c r="F134" i="12"/>
  <c r="G134" i="12" s="1"/>
  <c r="M134" i="12" s="1"/>
  <c r="I134" i="12"/>
  <c r="K134" i="12"/>
  <c r="O134" i="12"/>
  <c r="Q134" i="12"/>
  <c r="U134" i="12"/>
  <c r="F135" i="12"/>
  <c r="G135" i="12"/>
  <c r="M135" i="12" s="1"/>
  <c r="I135" i="12"/>
  <c r="K135" i="12"/>
  <c r="O135" i="12"/>
  <c r="Q135" i="12"/>
  <c r="U135" i="12"/>
  <c r="I20" i="1"/>
  <c r="I18" i="1"/>
  <c r="G25" i="1"/>
  <c r="H38" i="1"/>
  <c r="J26" i="1"/>
  <c r="J24" i="1"/>
  <c r="G36" i="1"/>
  <c r="F36" i="1"/>
  <c r="J22" i="1"/>
  <c r="J23" i="1"/>
  <c r="J25" i="1"/>
  <c r="E23" i="1"/>
  <c r="G23" i="1"/>
  <c r="E24" i="1"/>
  <c r="G24" i="1"/>
  <c r="G81" i="12" l="1"/>
  <c r="I51" i="1" s="1"/>
  <c r="M82" i="12"/>
  <c r="M81" i="12" s="1"/>
  <c r="M127" i="12"/>
  <c r="G126" i="12"/>
  <c r="I56" i="1" s="1"/>
  <c r="G65" i="12"/>
  <c r="I50" i="1" s="1"/>
  <c r="M98" i="12"/>
  <c r="M33" i="12"/>
  <c r="F38" i="1"/>
  <c r="I37" i="1"/>
  <c r="I38" i="1" s="1"/>
  <c r="J37" i="1" s="1"/>
  <c r="J38" i="1" s="1"/>
  <c r="O130" i="12"/>
  <c r="Q102" i="12"/>
  <c r="Q81" i="12"/>
  <c r="I81" i="12"/>
  <c r="K65" i="12"/>
  <c r="Q43" i="12"/>
  <c r="Q8" i="12"/>
  <c r="G8" i="12"/>
  <c r="K130" i="12"/>
  <c r="G130" i="12"/>
  <c r="I57" i="1" s="1"/>
  <c r="I19" i="1" s="1"/>
  <c r="U126" i="12"/>
  <c r="I126" i="12"/>
  <c r="O102" i="12"/>
  <c r="U98" i="12"/>
  <c r="K98" i="12"/>
  <c r="U93" i="12"/>
  <c r="K93" i="12"/>
  <c r="O81" i="12"/>
  <c r="U65" i="12"/>
  <c r="I65" i="12"/>
  <c r="K54" i="12"/>
  <c r="O43" i="12"/>
  <c r="U33" i="12"/>
  <c r="K33" i="12"/>
  <c r="O8" i="12"/>
  <c r="U130" i="12"/>
  <c r="I130" i="12"/>
  <c r="Q126" i="12"/>
  <c r="K102" i="12"/>
  <c r="Q98" i="12"/>
  <c r="I98" i="12"/>
  <c r="Q93" i="12"/>
  <c r="I93" i="12"/>
  <c r="Q65" i="12"/>
  <c r="U54" i="12"/>
  <c r="I54" i="12"/>
  <c r="K43" i="12"/>
  <c r="Q33" i="12"/>
  <c r="I33" i="12"/>
  <c r="K8" i="12"/>
  <c r="Q130" i="12"/>
  <c r="U102" i="12"/>
  <c r="I102" i="12"/>
  <c r="O98" i="12"/>
  <c r="G98" i="12"/>
  <c r="I54" i="1" s="1"/>
  <c r="O93" i="12"/>
  <c r="G93" i="12"/>
  <c r="I53" i="1" s="1"/>
  <c r="U81" i="12"/>
  <c r="K81" i="12"/>
  <c r="O65" i="12"/>
  <c r="U43" i="12"/>
  <c r="I43" i="12"/>
  <c r="O33" i="12"/>
  <c r="G33" i="12"/>
  <c r="I46" i="1" s="1"/>
  <c r="U8" i="12"/>
  <c r="I8" i="12"/>
  <c r="G89" i="12"/>
  <c r="I52" i="1" s="1"/>
  <c r="M90" i="12"/>
  <c r="M89" i="12" s="1"/>
  <c r="M126" i="12"/>
  <c r="M103" i="12"/>
  <c r="M102" i="12" s="1"/>
  <c r="G102" i="12"/>
  <c r="I55" i="1" s="1"/>
  <c r="M130" i="12"/>
  <c r="M54" i="12"/>
  <c r="M44" i="12"/>
  <c r="M43" i="12" s="1"/>
  <c r="G43" i="12"/>
  <c r="I47" i="1" s="1"/>
  <c r="M64" i="12"/>
  <c r="M63" i="12" s="1"/>
  <c r="M66" i="12"/>
  <c r="M65" i="12" s="1"/>
  <c r="G54" i="12"/>
  <c r="I48" i="1" s="1"/>
  <c r="M9" i="12"/>
  <c r="M8" i="12" s="1"/>
  <c r="I17" i="1" l="1"/>
  <c r="I45" i="1"/>
  <c r="G137" i="12"/>
  <c r="I16" i="1" l="1"/>
  <c r="I21" i="1" s="1"/>
  <c r="I58" i="1"/>
  <c r="G22" i="1" l="1"/>
  <c r="G27" i="1" s="1"/>
  <c r="G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2F7F3EEE-2341-47C5-9C3C-119ADA8982D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F283D363-34FD-44D3-A0CE-F76B07693A3F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8BED4FD-69F7-4A64-B8D5-99530F52738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10D53DA4-37DB-40D6-A99B-D1362CE8A633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A061E73A-2FB0-4D64-9EB6-57181634E05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16F56F20-DB75-423A-B88E-419EA485660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<sst xmlns="http://schemas.openxmlformats.org/spreadsheetml/2006/main" count="570" uniqueCount="289">
  <si>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</si>
  <si>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</si>
  <si>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</si>
  <si>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</si>
  <si>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</si>
  <si>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</si>
  <si>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</si>
  <si>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</si>
  <si>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</si>
  <si>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</si>
  <si>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</si>
  <si>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 xml:space="preserve">Snížená DPH 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</si>
  <si>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</si>
  <si>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</si>
  <si>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</si>
  <si>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</si>
  <si>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</si>
  <si>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</si>
  <si>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</si>
  <si>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</si>
  <si>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</si>
  <si>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</si>
  <si>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</si>
  <si>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</si>
  <si>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</si>
  <si>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</si>
  <si>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</si>
  <si>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</si>
  <si>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</si>
  <si>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</si>
  <si>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</si>
  <si>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</si>
  <si>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</si>
  <si>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</si>
  <si>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</si>
  <si>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</si>
  <si>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</si>
  <si>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</si>
  <si>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</si>
  <si>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</si>
  <si>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Borek u Dačic</t>
  </si>
  <si>
    <t>Rozpočet:</t>
  </si>
  <si>
    <t>Misto</t>
  </si>
  <si>
    <t>Víceúčelové sportovní hřiště Borek u Dačic</t>
  </si>
  <si>
    <t>Město Dačice</t>
  </si>
  <si>
    <t>Krajířova 27</t>
  </si>
  <si>
    <t>Dačice</t>
  </si>
  <si>
    <t>38013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</si>
  <si>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</si>
  <si>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</si>
  <si>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</si>
  <si>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</si>
  <si>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</si>
  <si>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</si>
  <si>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</si>
  <si>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12</t>
  </si>
  <si>
    <t>Sportovní vybavení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</si>
  <si>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</si>
  <si>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</si>
  <si>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</si>
  <si>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</si>
  <si>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</si>
  <si>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</si>
  <si>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</si>
  <si>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</si>
  <si>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</si>
  <si>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</si>
  <si>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</si>
  <si>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</si>
  <si>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</si>
  <si>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</si>
  <si>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</si>
  <si>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</si>
  <si>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</si>
  <si>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</si>
  <si>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</si>
  <si>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</si>
  <si>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</si>
  <si>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</si>
  <si>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</si>
  <si>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</si>
  <si>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</si>
  <si>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</si>
  <si>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</si>
  <si>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</si>
  <si>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</si>
  <si>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</si>
  <si>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</si>
  <si>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</si>
  <si>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</si>
  <si>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</si>
  <si>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</si>
  <si>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</si>
  <si>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</si>
  <si>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</si>
  <si>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</si>
  <si>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</si>
  <si>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</si>
  <si>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</si>
  <si>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</si>
  <si>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</si>
  <si>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</si>
  <si>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</si>
  <si>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</si>
  <si>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</si>
  <si>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</si>
  <si>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131301111R00</t>
  </si>
  <si>
    <t>Hloubení nezapaž. jam hor.4 do 100 m3, STROJNĚ</t>
  </si>
  <si>
    <t>m3</t>
  </si>
  <si>
    <t>POL1_0</t>
  </si>
  <si>
    <t>odebrání zeminy:17,3*15,6*0,3</t>
  </si>
  <si>
    <t>VV</t>
  </si>
  <si>
    <t>131301110R00</t>
  </si>
  <si>
    <t>Hloubení nezapaž. jam hor.4 do 50 m3, STROJNĚ, odtežení násypu J-V strana</t>
  </si>
  <si>
    <t>násyp J-V:1,6*0,4*15,6</t>
  </si>
  <si>
    <t>171101103R00</t>
  </si>
  <si>
    <t>Uložení sypaniny do násypů zhutněných na 100% PS, terénní úpravy , navážky</t>
  </si>
  <si>
    <t>6,6*0,13*15,6</t>
  </si>
  <si>
    <t>132301111R00</t>
  </si>
  <si>
    <t>Hloubení rýh š.do 60 cm v hor.4 do 100 m3,STROJNĚ, základové pasy</t>
  </si>
  <si>
    <t>pasy:(64,1+31,4)*0,3*0,7</t>
  </si>
  <si>
    <t>patky dopočet 26 ks:0,15*0,5*0,7*26</t>
  </si>
  <si>
    <t>pasy:11,5*0,3*0,8</t>
  </si>
  <si>
    <t>Hloubení rýh š.do 60 cm v hor.4 do 100 m3,STROJNĚ, patky -síť</t>
  </si>
  <si>
    <t>4 ks:0,6*0,6*1,1*4</t>
  </si>
  <si>
    <t>Hloubení rýh š.do 60 cm v hor.4 do 100 m3,STROJNĚ, drenážní rýhy</t>
  </si>
  <si>
    <t>(29,7+29,7+16,6)*0,36*1,35</t>
  </si>
  <si>
    <t>132301119R00</t>
  </si>
  <si>
    <t>Přípl.za lepivost,hloubení rýh 60 cm,hor.4,STROJNĚ, cca 50%výkopu</t>
  </si>
  <si>
    <t>(21,4+1,58+36,9)/2</t>
  </si>
  <si>
    <t>Hloubení nezapaž. jam hor.4 do 50 m3, STROJNĚ</t>
  </si>
  <si>
    <t>vsakovací jáma:4*5*3</t>
  </si>
  <si>
    <t>revizní šachta:3</t>
  </si>
  <si>
    <t>131301119R00</t>
  </si>
  <si>
    <t>Příplatek za lepivost - hloubení nezap.jam v hor.4</t>
  </si>
  <si>
    <t>174101101R00</t>
  </si>
  <si>
    <t>Zásyp jam, rýh, šachet se zhutněním</t>
  </si>
  <si>
    <t>vsak.jáma:4*5*2,1</t>
  </si>
  <si>
    <t>rev.šachta:2,3</t>
  </si>
  <si>
    <t>180400110RA0</t>
  </si>
  <si>
    <t>Založení trávníku lučního, rovina, s odplevelením</t>
  </si>
  <si>
    <t>m2</t>
  </si>
  <si>
    <t>POL2_0</t>
  </si>
  <si>
    <t>10</t>
  </si>
  <si>
    <t>D+M koště na umělou trávu</t>
  </si>
  <si>
    <t>ks</t>
  </si>
  <si>
    <t>15</t>
  </si>
  <si>
    <t>D+M branek pro malou kopanou vč.sítě a kotvení</t>
  </si>
  <si>
    <t>16</t>
  </si>
  <si>
    <t xml:space="preserve">D+M volejbal ,víceúčelový sloup pro voljbal ,tenis, nonejbal </t>
  </si>
  <si>
    <t>sada</t>
  </si>
  <si>
    <t>22</t>
  </si>
  <si>
    <t>D+M pouzdra pro sloupky volejbal, tenis</t>
  </si>
  <si>
    <t>17</t>
  </si>
  <si>
    <t>D+M sítě na tenis vč.tašky</t>
  </si>
  <si>
    <t>18</t>
  </si>
  <si>
    <t>D+M síť na volejbal vč.tašky</t>
  </si>
  <si>
    <t>19</t>
  </si>
  <si>
    <t>D+M modré lajny 72 m</t>
  </si>
  <si>
    <t>20</t>
  </si>
  <si>
    <t>D+M bílé lajny 147 m</t>
  </si>
  <si>
    <t>21</t>
  </si>
  <si>
    <t>D+M žluté lajny 128 m</t>
  </si>
  <si>
    <t>271571111R00</t>
  </si>
  <si>
    <t>Polštář základu ze štěrkopísku tříděného, základy,patky</t>
  </si>
  <si>
    <t>základy:(96*0,3*0,1)+(2*0,1)</t>
  </si>
  <si>
    <t>patky:(1*0,1)+(0,91*0,1)</t>
  </si>
  <si>
    <t>212571121R00</t>
  </si>
  <si>
    <t>Výplň odvodňov. trativodů ,drenážních rýh, fr.16-32</t>
  </si>
  <si>
    <t>272313611R00</t>
  </si>
  <si>
    <t>Beton základových kleneb prostý C 16/20</t>
  </si>
  <si>
    <t>pasy:(96*0,3*0,5)+(0,3*0,5*0,75)*26</t>
  </si>
  <si>
    <t>patky 4ks, 7 ks:(0,5*0,5*1,1)*4+(0,3*0,5*0,75)*7</t>
  </si>
  <si>
    <t>Beton základových kleneb prostý C 16/20, pod schody</t>
  </si>
  <si>
    <t>311112320RT2</t>
  </si>
  <si>
    <t>Stěna z tvárnic ztraceného bednění  tl. 200 mm, zalití tvárnic betonem C 16/20</t>
  </si>
  <si>
    <t>sokl:(25,5*0,25)+(6,7*0,5)+(15,7*0,75)</t>
  </si>
  <si>
    <t>sokl:(16,4*0,75)+(10,8*0,5)+(4,9*0,25)</t>
  </si>
  <si>
    <t>sokl vysoký:(15,7*1,25)</t>
  </si>
  <si>
    <t>sokl:(8,5*0,5)+(3,5*0,75)</t>
  </si>
  <si>
    <t>311361821R00</t>
  </si>
  <si>
    <t>Výztuž nadzákladových zdí z betonářské oceli B500B (10 505), pruty pr.10 mm</t>
  </si>
  <si>
    <t>t</t>
  </si>
  <si>
    <t>vodorovná:(30+14+46+46+22+5+80)*0,65*0,001</t>
  </si>
  <si>
    <t>svislá:(26+9+31+33+22+5+45)*0,65*0,001</t>
  </si>
  <si>
    <t>430000000RA0</t>
  </si>
  <si>
    <t>Stupeň betonový 30 x 15 cm, včetně bednění, dva stupně dl.130 cm</t>
  </si>
  <si>
    <t>m</t>
  </si>
  <si>
    <t>564801112RT2</t>
  </si>
  <si>
    <t>Podklad ze štěrkodrti po zhutnění tloušťky 3 cm, štěrkodrť frakce 0-4 mm</t>
  </si>
  <si>
    <t>15,16*32,16</t>
  </si>
  <si>
    <t>564831111R00</t>
  </si>
  <si>
    <t>Podklad ze štěrkodrti po zhutnění tloušťky 10 cm, fr.8-16</t>
  </si>
  <si>
    <t>564851111R00</t>
  </si>
  <si>
    <t>Podklad ze štěrkodrti po zhutnění tloušťky 15 cm, fr.32-63</t>
  </si>
  <si>
    <t>564791111R00</t>
  </si>
  <si>
    <t>Podklad pro zpevněné plochy z kam.drceného 32-63, vsakovací jáma</t>
  </si>
  <si>
    <t>vsak.jáma:4*5*0,9</t>
  </si>
  <si>
    <t>568111111R00</t>
  </si>
  <si>
    <t>Zřízení vrstvy z geotextilie skl.do 1:5, š.do 3 m, 200g/m2</t>
  </si>
  <si>
    <t>hřiště:487,6</t>
  </si>
  <si>
    <t>drenáže:102,6+102,6+27</t>
  </si>
  <si>
    <t>vsakovací jáma:20+20+18</t>
  </si>
  <si>
    <t>589181411R00</t>
  </si>
  <si>
    <t xml:space="preserve">Kryt sport.ploch,um.trávník,multifunkční </t>
  </si>
  <si>
    <t>D+M vsyp křemičitý písek trávník</t>
  </si>
  <si>
    <t>487,6*0,01</t>
  </si>
  <si>
    <t>871318111R00</t>
  </si>
  <si>
    <t>Kladení drenážního potrubí z plastických hmot, PVC DN 160</t>
  </si>
  <si>
    <t>29,7+29,7+16,6</t>
  </si>
  <si>
    <t>28611225.AR</t>
  </si>
  <si>
    <t>Trubka PVC drenážní flexibilní d 160 mm</t>
  </si>
  <si>
    <t>POL3_0</t>
  </si>
  <si>
    <t>Dodávka a montáž revizní šachty PVC 600, vč.2 přechodek na dren</t>
  </si>
  <si>
    <t>soubor</t>
  </si>
  <si>
    <t>Dodávka a montáž litinového poklopu šachty 12,5 t</t>
  </si>
  <si>
    <t>14</t>
  </si>
  <si>
    <t>Trubka PVC 200, do patek sloupky pro sítě dl 50 cm</t>
  </si>
  <si>
    <t>Trubka PVC D 40, do patek sloupky pro sítě dl 50 cm</t>
  </si>
  <si>
    <t>961044111R00</t>
  </si>
  <si>
    <t>Bourání základů z betonu prostého, patky</t>
  </si>
  <si>
    <t>patky sloupky 35 ks:0,5*0,5*0,6*35</t>
  </si>
  <si>
    <t>patky branky 4 ks:0,6*0,6*1*4</t>
  </si>
  <si>
    <t>998227111R00</t>
  </si>
  <si>
    <t>Přesun hmot,umělé sportovní povrchy,kryt z dílců</t>
  </si>
  <si>
    <t>134,2+29,38+428,5+1,67</t>
  </si>
  <si>
    <t>998227115R00</t>
  </si>
  <si>
    <t>Přesun hmot,umělý povrch dílce,přípl.za další 1km</t>
  </si>
  <si>
    <t>585,8*2</t>
  </si>
  <si>
    <t>762112110R00</t>
  </si>
  <si>
    <t>Montáž konstrukce stěn z řeziva hraněn. do 120 cm2</t>
  </si>
  <si>
    <t>60513331R</t>
  </si>
  <si>
    <t>Fošna hoblovaná SM tl. do 50 mm, š. do 200 mm, 3 až 5 m</t>
  </si>
  <si>
    <t>0,04*0,2*94*4</t>
  </si>
  <si>
    <t>767911821R00</t>
  </si>
  <si>
    <t>Demontáž drátěného pletiva výšky do 1,6 m</t>
  </si>
  <si>
    <t>výška opl.3 m:(16+26+45)*2</t>
  </si>
  <si>
    <t>767920810R00</t>
  </si>
  <si>
    <t>Demontáž vrat k oplocení plochy do 2 m2, branka</t>
  </si>
  <si>
    <t>kus</t>
  </si>
  <si>
    <t>767920840R00</t>
  </si>
  <si>
    <t>Demontáž vrat k oplocení plochy do 10 m2, brána</t>
  </si>
  <si>
    <t>767996801R00</t>
  </si>
  <si>
    <t>Demontáž atypických ocelových konstr. do 50 kg, sloupky</t>
  </si>
  <si>
    <t>kg</t>
  </si>
  <si>
    <t>35 ks sloupků:3,7*1,5*35</t>
  </si>
  <si>
    <t>767996802R00</t>
  </si>
  <si>
    <t>Demontáž atypických ocelových konstr. do100 kg, fotbalová branka 2 ks</t>
  </si>
  <si>
    <t>2 ks branky:12*4*2</t>
  </si>
  <si>
    <t>23</t>
  </si>
  <si>
    <t>D+M síť z vysokopevno PP tl.3 mm,, oka 45/45 ,nehořlavá ,barva zelená v 3,95 m</t>
  </si>
  <si>
    <t>767920210R00</t>
  </si>
  <si>
    <t>Montáž vrat na ocelové sloupky, plochy do 2 m2, stávající branka</t>
  </si>
  <si>
    <t>Montáž vrat na ocelové sloupky, plochy do 2 m2, nová branka</t>
  </si>
  <si>
    <t>767995104R00</t>
  </si>
  <si>
    <t>Výroba a montáž kov. atypických konstr. do 50 kg, nová branka 80x200 cm  2 ks vč.pozink.</t>
  </si>
  <si>
    <t>75*2</t>
  </si>
  <si>
    <t xml:space="preserve"> Montáž kov. atypických konstr. , stávající brána 380x300 cm  1 ks </t>
  </si>
  <si>
    <t>Výroba a montáž kov. atypických konstr. do 50 kg, sloupky, jekl 80x80x4 mm vč.pozinkování</t>
  </si>
  <si>
    <t>12 ks dl.6,15:12*6,15*11</t>
  </si>
  <si>
    <t>17 ks dl.5,9:17*5,9*11</t>
  </si>
  <si>
    <t>7 ks dl.4,65:7*4,65*11</t>
  </si>
  <si>
    <t>Výroba a montáž kov. atypických konstr. do 50 kg, vodorovné ztužení  tr.pr.48/ 3 mm vč.pozink.</t>
  </si>
  <si>
    <t>(32*2+15*2+12)*3,33*1,1</t>
  </si>
  <si>
    <t>Výroba a montáž kov. atypických konstr. do 50 kg, vzpěry  tr.pr.48/ 3 mm vč.pozink.</t>
  </si>
  <si>
    <t>8 ks dl. 3 m:8*3*3,33</t>
  </si>
  <si>
    <t>13</t>
  </si>
  <si>
    <t>Spojovací materiál pro uchycení fošen</t>
  </si>
  <si>
    <t>783897122R00</t>
  </si>
  <si>
    <t>Nátěr bet.povrchů vodoodpudivý impregnace 1x, ochranný nátěr horní část soklu</t>
  </si>
  <si>
    <t>783620020RA0</t>
  </si>
  <si>
    <t>Nátěr truhlářských výrobků lazurovacím lakem, např.Luxolem 2x</t>
  </si>
  <si>
    <t>0,48*4*(32*2+15*2)</t>
  </si>
  <si>
    <t>6</t>
  </si>
  <si>
    <t>Zařízení staveniště</t>
  </si>
  <si>
    <t>7</t>
  </si>
  <si>
    <t>Odstranění zařízení staveniště</t>
  </si>
  <si>
    <t>Stížený přístup na staveniště</t>
  </si>
  <si>
    <t>9</t>
  </si>
  <si>
    <t>Geotechnické měření únosnosti pláně a podkl.vrstev</t>
  </si>
  <si>
    <t>11</t>
  </si>
  <si>
    <t>Dokumentace skutečného provedení</t>
  </si>
  <si>
    <t/>
  </si>
  <si>
    <t>SUM</t>
  </si>
  <si>
    <t>Poznámky uchazeče k zadání</t>
  </si>
  <si>
    <t>POPUZIV</t>
  </si>
  <si>
    <t>END</t>
  </si>
  <si>
    <t>Cena celkem vč. DPH</t>
  </si>
  <si>
    <t>DPH ve výši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</si>
</sst>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0" fontId="0" fillId="0" borderId="43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1" xfId="0" applyFill="1" applyBorder="1"/>
    <xf numFmtId="49" fontId="0" fillId="3" borderId="31" xfId="0" applyNumberFormat="1" applyFill="1" applyBorder="1"/>
    <xf numFmtId="0" fontId="0" fillId="3" borderId="32" xfId="0" applyFill="1" applyBorder="1"/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49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0" fillId="3" borderId="48" xfId="0" applyFill="1" applyBorder="1" applyAlignment="1">
      <alignment vertical="top"/>
    </xf>
    <xf numFmtId="0" fontId="17" fillId="0" borderId="26" xfId="0" applyFont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17" fillId="0" borderId="35" xfId="0" applyFont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7" fillId="0" borderId="0" xfId="0" applyFont="1"/>
    <xf numFmtId="0" fontId="18" fillId="0" borderId="34" xfId="0" quotePrefix="1" applyFont="1" applyBorder="1" applyAlignment="1">
      <alignment horizontal="left" vertical="top" wrapText="1"/>
    </xf>
    <xf numFmtId="0" fontId="18" fillId="0" borderId="35" xfId="0" applyFont="1" applyBorder="1" applyAlignment="1">
      <alignment vertical="top" wrapText="1" shrinkToFit="1"/>
    </xf>
    <xf numFmtId="164" fontId="18" fillId="0" borderId="34" xfId="0" applyNumberFormat="1" applyFont="1" applyBorder="1" applyAlignment="1">
      <alignment vertical="top" wrapText="1" shrinkToFit="1"/>
    </xf>
    <xf numFmtId="0" fontId="0" fillId="3" borderId="10" xfId="0" applyFill="1" applyBorder="1" applyAlignment="1">
      <alignment vertical="top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horizontal="left" vertical="top" wrapText="1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0" fillId="0" borderId="20" xfId="0" applyBorder="1"/>
    <xf numFmtId="0" fontId="0" fillId="0" borderId="1" xfId="0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left" inden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3" fontId="0" fillId="0" borderId="26" xfId="0" applyNumberFormat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0" fillId="0" borderId="29" xfId="0" applyNumberFormat="1" applyBorder="1"/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3" fontId="0" fillId="5" borderId="30" xfId="0" applyNumberFormat="1" applyFill="1" applyBorder="1"/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49" fontId="7" fillId="0" borderId="32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0" borderId="26" xfId="0" applyFont="1" applyBorder="1"/>
    <xf numFmtId="0" fontId="7" fillId="5" borderId="10" xfId="0" applyFont="1" applyFill="1" applyBorder="1"/>
    <xf numFmtId="0" fontId="7" fillId="5" borderId="6" xfId="0" applyFont="1" applyFill="1" applyBorder="1"/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" fontId="0" fillId="0" borderId="0" xfId="0" applyNumberFormat="1"/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5" borderId="38" xfId="0" applyNumberFormat="1" applyFont="1" applyFill="1" applyBorder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D85EC670-88E5-4D78-8981-F9B0B9FA72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4D77-2026-4AB4-A9B8-C80578429AF7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35</v>
      </c>
    </row>
    <row r="2" spans="1:7" ht="57.75" customHeight="1" x14ac:dyDescent="0.2">
      <c r="A2" s="185" t="s">
        <v>36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AAB6-A963-4B42-A561-DFE40C448A80}">
  <sheetPr codeName="List5112">
    <tabColor rgb="FF66FF66"/>
  </sheetPr>
  <dimension ref="A1:O61"/>
  <sheetViews>
    <sheetView showGridLines="0" tabSelected="1" topLeftCell="B12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33</v>
      </c>
      <c r="B1" s="205" t="s">
        <v>39</v>
      </c>
      <c r="C1" s="206"/>
      <c r="D1" s="206"/>
      <c r="E1" s="206"/>
      <c r="F1" s="206"/>
      <c r="G1" s="206"/>
      <c r="H1" s="206"/>
      <c r="I1" s="206"/>
      <c r="J1" s="207"/>
    </row>
    <row r="2" spans="1:15" ht="23.25" customHeight="1" x14ac:dyDescent="0.2">
      <c r="A2" s="68"/>
      <c r="B2" s="69" t="s">
        <v>37</v>
      </c>
      <c r="C2" s="70"/>
      <c r="D2" s="224" t="s">
        <v>43</v>
      </c>
      <c r="E2" s="225"/>
      <c r="F2" s="225"/>
      <c r="G2" s="225"/>
      <c r="H2" s="225"/>
      <c r="I2" s="225"/>
      <c r="J2" s="226"/>
      <c r="O2" s="71"/>
    </row>
    <row r="3" spans="1:15" ht="23.25" customHeight="1" x14ac:dyDescent="0.2">
      <c r="A3" s="68"/>
      <c r="B3" s="72" t="s">
        <v>42</v>
      </c>
      <c r="C3" s="73"/>
      <c r="D3" s="221" t="s">
        <v>40</v>
      </c>
      <c r="E3" s="222"/>
      <c r="F3" s="222"/>
      <c r="G3" s="222"/>
      <c r="H3" s="222"/>
      <c r="I3" s="222"/>
      <c r="J3" s="223"/>
    </row>
    <row r="4" spans="1:15" ht="23.25" hidden="1" customHeight="1" x14ac:dyDescent="0.2">
      <c r="A4" s="68"/>
      <c r="B4" s="74" t="s">
        <v>41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68"/>
      <c r="B5" s="79" t="s">
        <v>19</v>
      </c>
      <c r="D5" s="80" t="s">
        <v>44</v>
      </c>
      <c r="E5" s="81"/>
      <c r="F5" s="81"/>
      <c r="G5" s="81"/>
      <c r="H5" s="82" t="s">
        <v>30</v>
      </c>
      <c r="I5" s="80"/>
      <c r="J5" s="83"/>
    </row>
    <row r="6" spans="1:15" ht="15.75" customHeight="1" x14ac:dyDescent="0.2">
      <c r="A6" s="68"/>
      <c r="B6" s="84"/>
      <c r="C6" s="81"/>
      <c r="D6" s="80" t="s">
        <v>45</v>
      </c>
      <c r="E6" s="81"/>
      <c r="F6" s="81"/>
      <c r="G6" s="81"/>
      <c r="H6" s="82" t="s">
        <v>31</v>
      </c>
      <c r="I6" s="80"/>
      <c r="J6" s="83"/>
    </row>
    <row r="7" spans="1:15" ht="15.75" customHeight="1" x14ac:dyDescent="0.2">
      <c r="A7" s="68"/>
      <c r="B7" s="85"/>
      <c r="C7" s="86" t="s">
        <v>47</v>
      </c>
      <c r="D7" s="87" t="s">
        <v>46</v>
      </c>
      <c r="E7" s="88"/>
      <c r="F7" s="88"/>
      <c r="G7" s="88"/>
      <c r="H7" s="89"/>
      <c r="I7" s="88"/>
      <c r="J7" s="90"/>
    </row>
    <row r="8" spans="1:15" ht="24" hidden="1" customHeight="1" x14ac:dyDescent="0.2">
      <c r="A8" s="68"/>
      <c r="B8" s="79" t="s">
        <v>17</v>
      </c>
      <c r="D8" s="91"/>
      <c r="H8" s="82" t="s">
        <v>30</v>
      </c>
      <c r="I8" s="91"/>
      <c r="J8" s="83"/>
    </row>
    <row r="9" spans="1:15" ht="15.75" hidden="1" customHeight="1" x14ac:dyDescent="0.2">
      <c r="A9" s="68"/>
      <c r="B9" s="68"/>
      <c r="D9" s="91"/>
      <c r="H9" s="82" t="s">
        <v>31</v>
      </c>
      <c r="I9" s="91"/>
      <c r="J9" s="83"/>
    </row>
    <row r="10" spans="1:15" ht="15.75" hidden="1" customHeight="1" x14ac:dyDescent="0.2">
      <c r="A10" s="68"/>
      <c r="B10" s="92"/>
      <c r="C10" s="93"/>
      <c r="D10" s="94"/>
      <c r="E10" s="89"/>
      <c r="F10" s="89"/>
      <c r="G10" s="95"/>
      <c r="H10" s="95"/>
      <c r="I10" s="96"/>
      <c r="J10" s="90"/>
    </row>
    <row r="11" spans="1:15" ht="24" customHeight="1" x14ac:dyDescent="0.2">
      <c r="A11" s="68"/>
      <c r="B11" s="79" t="s">
        <v>16</v>
      </c>
      <c r="D11" s="215"/>
      <c r="E11" s="215"/>
      <c r="F11" s="215"/>
      <c r="G11" s="215"/>
      <c r="H11" s="82" t="s">
        <v>30</v>
      </c>
      <c r="I11" s="9"/>
      <c r="J11" s="83"/>
    </row>
    <row r="12" spans="1:15" ht="15.75" customHeight="1" x14ac:dyDescent="0.2">
      <c r="A12" s="68"/>
      <c r="B12" s="84"/>
      <c r="C12" s="81"/>
      <c r="D12" s="231"/>
      <c r="E12" s="231"/>
      <c r="F12" s="231"/>
      <c r="G12" s="231"/>
      <c r="H12" s="82" t="s">
        <v>31</v>
      </c>
      <c r="I12" s="9"/>
      <c r="J12" s="83"/>
    </row>
    <row r="13" spans="1:15" ht="15.75" customHeight="1" x14ac:dyDescent="0.2">
      <c r="A13" s="68"/>
      <c r="B13" s="85"/>
      <c r="C13" s="10"/>
      <c r="D13" s="232"/>
      <c r="E13" s="232"/>
      <c r="F13" s="232"/>
      <c r="G13" s="232"/>
      <c r="H13" s="97"/>
      <c r="I13" s="88"/>
      <c r="J13" s="90"/>
    </row>
    <row r="14" spans="1:15" ht="24" hidden="1" customHeight="1" x14ac:dyDescent="0.2">
      <c r="A14" s="68"/>
      <c r="B14" s="98" t="s">
        <v>18</v>
      </c>
      <c r="C14" s="99"/>
      <c r="D14" s="100"/>
      <c r="E14" s="101"/>
      <c r="F14" s="101"/>
      <c r="G14" s="101"/>
      <c r="H14" s="102"/>
      <c r="I14" s="101"/>
      <c r="J14" s="103"/>
    </row>
    <row r="15" spans="1:15" ht="32.25" customHeight="1" x14ac:dyDescent="0.2">
      <c r="A15" s="68"/>
      <c r="B15" s="92" t="s">
        <v>29</v>
      </c>
      <c r="C15" s="104"/>
      <c r="D15" s="95"/>
      <c r="E15" s="227"/>
      <c r="F15" s="227"/>
      <c r="G15" s="229"/>
      <c r="H15" s="229"/>
      <c r="I15" s="229" t="s">
        <v>26</v>
      </c>
      <c r="J15" s="230"/>
    </row>
    <row r="16" spans="1:15" ht="23.25" customHeight="1" x14ac:dyDescent="0.2">
      <c r="A16" s="105" t="s">
        <v>21</v>
      </c>
      <c r="B16" s="106" t="s">
        <v>21</v>
      </c>
      <c r="C16" s="107"/>
      <c r="D16" s="108"/>
      <c r="E16" s="195"/>
      <c r="F16" s="196"/>
      <c r="G16" s="195"/>
      <c r="H16" s="196"/>
      <c r="I16" s="195">
        <f>SUMIF(F45:F57,A16,I45:I57)+SUMIF(F45:F57,"PSU",I45:I57)</f>
        <v>0</v>
      </c>
      <c r="J16" s="212"/>
    </row>
    <row r="17" spans="1:10" ht="23.25" customHeight="1" x14ac:dyDescent="0.2">
      <c r="A17" s="105" t="s">
        <v>22</v>
      </c>
      <c r="B17" s="106" t="s">
        <v>22</v>
      </c>
      <c r="C17" s="107"/>
      <c r="D17" s="108"/>
      <c r="E17" s="195"/>
      <c r="F17" s="196"/>
      <c r="G17" s="195"/>
      <c r="H17" s="196"/>
      <c r="I17" s="195">
        <f>SUMIF(F45:F57,A17,I45:I57)</f>
        <v>0</v>
      </c>
      <c r="J17" s="212"/>
    </row>
    <row r="18" spans="1:10" ht="23.25" customHeight="1" x14ac:dyDescent="0.2">
      <c r="A18" s="105" t="s">
        <v>23</v>
      </c>
      <c r="B18" s="106" t="s">
        <v>23</v>
      </c>
      <c r="C18" s="107"/>
      <c r="D18" s="108"/>
      <c r="E18" s="195"/>
      <c r="F18" s="196"/>
      <c r="G18" s="195"/>
      <c r="H18" s="196"/>
      <c r="I18" s="195">
        <f>SUMIF(F45:F57,A18,I45:I57)</f>
        <v>0</v>
      </c>
      <c r="J18" s="212"/>
    </row>
    <row r="19" spans="1:10" ht="23.25" customHeight="1" x14ac:dyDescent="0.2">
      <c r="A19" s="105" t="s">
        <v>77</v>
      </c>
      <c r="B19" s="106" t="s">
        <v>24</v>
      </c>
      <c r="C19" s="107"/>
      <c r="D19" s="108"/>
      <c r="E19" s="195"/>
      <c r="F19" s="196"/>
      <c r="G19" s="195"/>
      <c r="H19" s="196"/>
      <c r="I19" s="195">
        <f>SUMIF(F45:F57,A19,I45:I57)</f>
        <v>0</v>
      </c>
      <c r="J19" s="212"/>
    </row>
    <row r="20" spans="1:10" ht="23.25" customHeight="1" x14ac:dyDescent="0.2">
      <c r="A20" s="105" t="s">
        <v>78</v>
      </c>
      <c r="B20" s="106" t="s">
        <v>25</v>
      </c>
      <c r="C20" s="107"/>
      <c r="D20" s="108"/>
      <c r="E20" s="195"/>
      <c r="F20" s="196"/>
      <c r="G20" s="195"/>
      <c r="H20" s="196"/>
      <c r="I20" s="195">
        <f>SUMIF(F45:F57,A20,I45:I57)</f>
        <v>0</v>
      </c>
      <c r="J20" s="212"/>
    </row>
    <row r="21" spans="1:10" ht="23.25" customHeight="1" x14ac:dyDescent="0.2">
      <c r="A21" s="68"/>
      <c r="B21" s="109" t="s">
        <v>20</v>
      </c>
      <c r="C21" s="110"/>
      <c r="D21" s="111"/>
      <c r="E21" s="213"/>
      <c r="F21" s="214"/>
      <c r="G21" s="213"/>
      <c r="H21" s="214"/>
      <c r="I21" s="213">
        <f>SUM(I16:J20)</f>
        <v>0</v>
      </c>
      <c r="J21" s="220"/>
    </row>
    <row r="22" spans="1:10" ht="23.25" customHeight="1" thickBot="1" x14ac:dyDescent="0.25">
      <c r="A22" s="68"/>
      <c r="B22" s="112" t="s">
        <v>288</v>
      </c>
      <c r="C22" s="107"/>
      <c r="D22" s="108"/>
      <c r="E22" s="113">
        <v>21</v>
      </c>
      <c r="F22" s="114" t="s">
        <v>0</v>
      </c>
      <c r="G22" s="218">
        <f>I21*0.21</f>
        <v>0</v>
      </c>
      <c r="H22" s="219"/>
      <c r="I22" s="219"/>
      <c r="J22" s="115" t="str">
        <f t="shared" ref="J22:J26" si="0">Mena</f>
        <v>CZK</v>
      </c>
    </row>
    <row r="23" spans="1:10" ht="23.25" hidden="1" customHeight="1" x14ac:dyDescent="0.2">
      <c r="A23" s="68"/>
      <c r="B23" s="112" t="s">
        <v>11</v>
      </c>
      <c r="C23" s="107"/>
      <c r="D23" s="108"/>
      <c r="E23" s="113">
        <f>SazbaDPH1</f>
        <v>21</v>
      </c>
      <c r="F23" s="114" t="s">
        <v>0</v>
      </c>
      <c r="G23" s="216">
        <f>I22*E22/100</f>
        <v>0</v>
      </c>
      <c r="H23" s="217"/>
      <c r="I23" s="217"/>
      <c r="J23" s="115" t="str">
        <f t="shared" si="0"/>
        <v>CZK</v>
      </c>
    </row>
    <row r="24" spans="1:10" ht="23.25" hidden="1" customHeight="1" x14ac:dyDescent="0.2">
      <c r="A24" s="68"/>
      <c r="B24" s="116" t="s">
        <v>12</v>
      </c>
      <c r="C24" s="117"/>
      <c r="D24" s="95"/>
      <c r="E24" s="118" t="e">
        <f>SazbaDPH2</f>
        <v>#REF!</v>
      </c>
      <c r="F24" s="119" t="s">
        <v>0</v>
      </c>
      <c r="G24" s="208" t="e">
        <f>#REF!*#REF!/100</f>
        <v>#REF!</v>
      </c>
      <c r="H24" s="209"/>
      <c r="I24" s="209"/>
      <c r="J24" s="120" t="str">
        <f t="shared" si="0"/>
        <v>CZK</v>
      </c>
    </row>
    <row r="25" spans="1:10" ht="23.25" hidden="1" customHeight="1" thickBot="1" x14ac:dyDescent="0.25">
      <c r="A25" s="68"/>
      <c r="B25" s="79" t="s">
        <v>4</v>
      </c>
      <c r="C25" s="121"/>
      <c r="D25" s="122"/>
      <c r="E25" s="121"/>
      <c r="F25" s="123"/>
      <c r="G25" s="210">
        <f>0</f>
        <v>0</v>
      </c>
      <c r="H25" s="210"/>
      <c r="I25" s="210"/>
      <c r="J25" s="124" t="str">
        <f t="shared" si="0"/>
        <v>CZK</v>
      </c>
    </row>
    <row r="26" spans="1:10" ht="27.75" customHeight="1" thickBot="1" x14ac:dyDescent="0.25">
      <c r="A26" s="68"/>
      <c r="B26" s="125" t="s">
        <v>287</v>
      </c>
      <c r="C26" s="126"/>
      <c r="D26" s="126"/>
      <c r="E26" s="127"/>
      <c r="F26" s="128"/>
      <c r="G26" s="228">
        <f>I21+ZakladDPHSni</f>
        <v>0</v>
      </c>
      <c r="H26" s="228"/>
      <c r="I26" s="228"/>
      <c r="J26" s="129" t="str">
        <f t="shared" si="0"/>
        <v>CZK</v>
      </c>
    </row>
    <row r="27" spans="1:10" ht="27.75" hidden="1" customHeight="1" thickBot="1" x14ac:dyDescent="0.25">
      <c r="A27" s="68"/>
      <c r="B27" s="125" t="s">
        <v>32</v>
      </c>
      <c r="C27" s="130"/>
      <c r="D27" s="130"/>
      <c r="E27" s="130"/>
      <c r="F27" s="130"/>
      <c r="G27" s="211" t="e">
        <f>ZakladDPHSni+DPHSni+ZakladDPHZakl+DPHZakl+Zaokrouhleni</f>
        <v>#REF!</v>
      </c>
      <c r="H27" s="211"/>
      <c r="I27" s="211"/>
      <c r="J27" s="131" t="s">
        <v>50</v>
      </c>
    </row>
    <row r="28" spans="1:10" ht="12.75" customHeight="1" x14ac:dyDescent="0.2">
      <c r="A28" s="68"/>
      <c r="B28" s="68"/>
      <c r="J28" s="132"/>
    </row>
    <row r="29" spans="1:10" ht="30" customHeight="1" x14ac:dyDescent="0.2">
      <c r="A29" s="68"/>
      <c r="B29" s="68"/>
      <c r="J29" s="132"/>
    </row>
    <row r="30" spans="1:10" ht="18.75" customHeight="1" x14ac:dyDescent="0.2">
      <c r="A30" s="68"/>
      <c r="B30" s="133"/>
      <c r="C30" s="134" t="s">
        <v>10</v>
      </c>
      <c r="D30" s="135"/>
      <c r="E30" s="135"/>
      <c r="F30" s="134" t="s">
        <v>9</v>
      </c>
      <c r="G30" s="135"/>
      <c r="H30" s="136"/>
      <c r="I30" s="135"/>
      <c r="J30" s="132"/>
    </row>
    <row r="31" spans="1:10" ht="47.25" customHeight="1" x14ac:dyDescent="0.2">
      <c r="A31" s="68"/>
      <c r="B31" s="68"/>
      <c r="J31" s="132"/>
    </row>
    <row r="32" spans="1:10" s="6" customFormat="1" ht="18.75" customHeight="1" x14ac:dyDescent="0.2">
      <c r="A32" s="137"/>
      <c r="B32" s="137"/>
      <c r="D32" s="193"/>
      <c r="E32" s="193"/>
      <c r="G32" s="193"/>
      <c r="H32" s="193"/>
      <c r="I32" s="193"/>
      <c r="J32" s="138"/>
    </row>
    <row r="33" spans="1:10" ht="12.75" customHeight="1" x14ac:dyDescent="0.2">
      <c r="A33" s="68"/>
      <c r="B33" s="68"/>
      <c r="D33" s="194" t="s">
        <v>2</v>
      </c>
      <c r="E33" s="194"/>
      <c r="H33" s="139" t="s">
        <v>3</v>
      </c>
      <c r="J33" s="132"/>
    </row>
    <row r="34" spans="1:10" ht="13.5" customHeight="1" thickBot="1" x14ac:dyDescent="0.25">
      <c r="A34" s="140"/>
      <c r="B34" s="140"/>
      <c r="C34" s="141"/>
      <c r="D34" s="141"/>
      <c r="E34" s="141"/>
      <c r="F34" s="141"/>
      <c r="G34" s="141"/>
      <c r="H34" s="141"/>
      <c r="I34" s="141"/>
      <c r="J34" s="142"/>
    </row>
    <row r="35" spans="1:10" ht="27" hidden="1" customHeight="1" x14ac:dyDescent="0.25">
      <c r="B35" s="143" t="s">
        <v>13</v>
      </c>
      <c r="C35" s="144"/>
      <c r="D35" s="144"/>
      <c r="E35" s="144"/>
      <c r="F35" s="145"/>
      <c r="G35" s="145"/>
      <c r="H35" s="145"/>
      <c r="I35" s="145"/>
      <c r="J35" s="144"/>
    </row>
    <row r="36" spans="1:10" ht="25.5" hidden="1" customHeight="1" x14ac:dyDescent="0.2">
      <c r="A36" s="146" t="s">
        <v>34</v>
      </c>
      <c r="B36" s="147" t="s">
        <v>14</v>
      </c>
      <c r="C36" s="148" t="s">
        <v>5</v>
      </c>
      <c r="D36" s="149"/>
      <c r="E36" s="149"/>
      <c r="F36" s="150" t="str">
        <f>B22</f>
        <v>DPH ve výši</v>
      </c>
      <c r="G36" s="150" t="e">
        <f>#REF!</f>
        <v>#REF!</v>
      </c>
      <c r="H36" s="151" t="s">
        <v>15</v>
      </c>
      <c r="I36" s="152" t="s">
        <v>1</v>
      </c>
      <c r="J36" s="153" t="s">
        <v>0</v>
      </c>
    </row>
    <row r="37" spans="1:10" ht="25.5" hidden="1" customHeight="1" x14ac:dyDescent="0.2">
      <c r="A37" s="146">
        <v>1</v>
      </c>
      <c r="B37" s="154" t="s">
        <v>48</v>
      </c>
      <c r="C37" s="197" t="s">
        <v>43</v>
      </c>
      <c r="D37" s="198"/>
      <c r="E37" s="198"/>
      <c r="F37" s="155">
        <f>'Rozpočet Pol'!AC137</f>
        <v>0</v>
      </c>
      <c r="G37" s="156">
        <f>'Rozpočet Pol'!AD137</f>
        <v>0</v>
      </c>
      <c r="H37" s="157"/>
      <c r="I37" s="158">
        <f>F37+G37+H37</f>
        <v>0</v>
      </c>
      <c r="J37" s="159" t="str">
        <f>IF(CenaCelkemVypocet=0,"",I37/CenaCelkemVypocet*100)</f>
        <v/>
      </c>
    </row>
    <row r="38" spans="1:10" ht="25.5" hidden="1" customHeight="1" x14ac:dyDescent="0.2">
      <c r="A38" s="146"/>
      <c r="B38" s="199" t="s">
        <v>49</v>
      </c>
      <c r="C38" s="200"/>
      <c r="D38" s="200"/>
      <c r="E38" s="200"/>
      <c r="F38" s="160">
        <f>SUMIF(A37:A37,"=1",F37:F37)</f>
        <v>0</v>
      </c>
      <c r="G38" s="161">
        <f>SUMIF(A37:A37,"=1",G37:G37)</f>
        <v>0</v>
      </c>
      <c r="H38" s="161">
        <f>SUMIF(A37:A37,"=1",H37:H37)</f>
        <v>0</v>
      </c>
      <c r="I38" s="162">
        <f>SUMIF(A37:A37,"=1",I37:I37)</f>
        <v>0</v>
      </c>
      <c r="J38" s="163">
        <f>SUMIF(A37:A37,"=1",J37:J37)</f>
        <v>0</v>
      </c>
    </row>
    <row r="42" spans="1:10" ht="15.75" x14ac:dyDescent="0.25">
      <c r="B42" s="164" t="s">
        <v>51</v>
      </c>
    </row>
    <row r="44" spans="1:10" ht="25.5" customHeight="1" x14ac:dyDescent="0.2">
      <c r="A44" s="165"/>
      <c r="B44" s="166" t="s">
        <v>14</v>
      </c>
      <c r="C44" s="166" t="s">
        <v>5</v>
      </c>
      <c r="D44" s="167"/>
      <c r="E44" s="167"/>
      <c r="F44" s="168" t="s">
        <v>52</v>
      </c>
      <c r="G44" s="168"/>
      <c r="H44" s="168"/>
      <c r="I44" s="201" t="s">
        <v>26</v>
      </c>
      <c r="J44" s="201"/>
    </row>
    <row r="45" spans="1:10" ht="25.5" customHeight="1" x14ac:dyDescent="0.2">
      <c r="A45" s="169"/>
      <c r="B45" s="170" t="s">
        <v>53</v>
      </c>
      <c r="C45" s="203" t="s">
        <v>54</v>
      </c>
      <c r="D45" s="204"/>
      <c r="E45" s="204"/>
      <c r="F45" s="171" t="s">
        <v>21</v>
      </c>
      <c r="G45" s="172"/>
      <c r="H45" s="172"/>
      <c r="I45" s="202">
        <f>'Rozpočet Pol'!G8</f>
        <v>0</v>
      </c>
      <c r="J45" s="202"/>
    </row>
    <row r="46" spans="1:10" ht="25.5" customHeight="1" x14ac:dyDescent="0.2">
      <c r="A46" s="169"/>
      <c r="B46" s="173" t="s">
        <v>55</v>
      </c>
      <c r="C46" s="187" t="s">
        <v>56</v>
      </c>
      <c r="D46" s="188"/>
      <c r="E46" s="188"/>
      <c r="F46" s="174" t="s">
        <v>21</v>
      </c>
      <c r="G46" s="175"/>
      <c r="H46" s="175"/>
      <c r="I46" s="186">
        <f>'Rozpočet Pol'!G33</f>
        <v>0</v>
      </c>
      <c r="J46" s="186"/>
    </row>
    <row r="47" spans="1:10" ht="25.5" customHeight="1" x14ac:dyDescent="0.2">
      <c r="A47" s="169"/>
      <c r="B47" s="173" t="s">
        <v>57</v>
      </c>
      <c r="C47" s="187" t="s">
        <v>58</v>
      </c>
      <c r="D47" s="188"/>
      <c r="E47" s="188"/>
      <c r="F47" s="174" t="s">
        <v>21</v>
      </c>
      <c r="G47" s="175"/>
      <c r="H47" s="175"/>
      <c r="I47" s="186">
        <f>'Rozpočet Pol'!G43</f>
        <v>0</v>
      </c>
      <c r="J47" s="186"/>
    </row>
    <row r="48" spans="1:10" ht="25.5" customHeight="1" x14ac:dyDescent="0.2">
      <c r="A48" s="169"/>
      <c r="B48" s="173" t="s">
        <v>59</v>
      </c>
      <c r="C48" s="187" t="s">
        <v>60</v>
      </c>
      <c r="D48" s="188"/>
      <c r="E48" s="188"/>
      <c r="F48" s="174" t="s">
        <v>21</v>
      </c>
      <c r="G48" s="175"/>
      <c r="H48" s="175"/>
      <c r="I48" s="186">
        <f>'Rozpočet Pol'!G54</f>
        <v>0</v>
      </c>
      <c r="J48" s="186"/>
    </row>
    <row r="49" spans="1:10" ht="25.5" customHeight="1" x14ac:dyDescent="0.2">
      <c r="A49" s="169"/>
      <c r="B49" s="173" t="s">
        <v>61</v>
      </c>
      <c r="C49" s="187" t="s">
        <v>62</v>
      </c>
      <c r="D49" s="188"/>
      <c r="E49" s="188"/>
      <c r="F49" s="174" t="s">
        <v>21</v>
      </c>
      <c r="G49" s="175"/>
      <c r="H49" s="175"/>
      <c r="I49" s="186">
        <f>'Rozpočet Pol'!G63</f>
        <v>0</v>
      </c>
      <c r="J49" s="186"/>
    </row>
    <row r="50" spans="1:10" ht="25.5" customHeight="1" x14ac:dyDescent="0.2">
      <c r="A50" s="169"/>
      <c r="B50" s="173" t="s">
        <v>63</v>
      </c>
      <c r="C50" s="187" t="s">
        <v>64</v>
      </c>
      <c r="D50" s="188"/>
      <c r="E50" s="188"/>
      <c r="F50" s="174" t="s">
        <v>21</v>
      </c>
      <c r="G50" s="175"/>
      <c r="H50" s="175"/>
      <c r="I50" s="186">
        <f>'Rozpočet Pol'!G65</f>
        <v>0</v>
      </c>
      <c r="J50" s="186"/>
    </row>
    <row r="51" spans="1:10" ht="25.5" customHeight="1" x14ac:dyDescent="0.2">
      <c r="A51" s="169"/>
      <c r="B51" s="173" t="s">
        <v>65</v>
      </c>
      <c r="C51" s="187" t="s">
        <v>66</v>
      </c>
      <c r="D51" s="188"/>
      <c r="E51" s="188"/>
      <c r="F51" s="174" t="s">
        <v>21</v>
      </c>
      <c r="G51" s="175"/>
      <c r="H51" s="175"/>
      <c r="I51" s="186">
        <f>'Rozpočet Pol'!G81</f>
        <v>0</v>
      </c>
      <c r="J51" s="186"/>
    </row>
    <row r="52" spans="1:10" ht="25.5" customHeight="1" x14ac:dyDescent="0.2">
      <c r="A52" s="169"/>
      <c r="B52" s="173" t="s">
        <v>67</v>
      </c>
      <c r="C52" s="187" t="s">
        <v>68</v>
      </c>
      <c r="D52" s="188"/>
      <c r="E52" s="188"/>
      <c r="F52" s="174" t="s">
        <v>21</v>
      </c>
      <c r="G52" s="175"/>
      <c r="H52" s="175"/>
      <c r="I52" s="186">
        <f>'Rozpočet Pol'!G89</f>
        <v>0</v>
      </c>
      <c r="J52" s="186"/>
    </row>
    <row r="53" spans="1:10" ht="25.5" customHeight="1" x14ac:dyDescent="0.2">
      <c r="A53" s="169"/>
      <c r="B53" s="173" t="s">
        <v>69</v>
      </c>
      <c r="C53" s="187" t="s">
        <v>70</v>
      </c>
      <c r="D53" s="188"/>
      <c r="E53" s="188"/>
      <c r="F53" s="174" t="s">
        <v>21</v>
      </c>
      <c r="G53" s="175"/>
      <c r="H53" s="175"/>
      <c r="I53" s="186">
        <f>'Rozpočet Pol'!G93</f>
        <v>0</v>
      </c>
      <c r="J53" s="186"/>
    </row>
    <row r="54" spans="1:10" ht="25.5" customHeight="1" x14ac:dyDescent="0.2">
      <c r="A54" s="169"/>
      <c r="B54" s="173" t="s">
        <v>71</v>
      </c>
      <c r="C54" s="187" t="s">
        <v>72</v>
      </c>
      <c r="D54" s="188"/>
      <c r="E54" s="188"/>
      <c r="F54" s="174" t="s">
        <v>22</v>
      </c>
      <c r="G54" s="175"/>
      <c r="H54" s="175"/>
      <c r="I54" s="186">
        <f>'Rozpočet Pol'!G98</f>
        <v>0</v>
      </c>
      <c r="J54" s="186"/>
    </row>
    <row r="55" spans="1:10" ht="25.5" customHeight="1" x14ac:dyDescent="0.2">
      <c r="A55" s="169"/>
      <c r="B55" s="173" t="s">
        <v>73</v>
      </c>
      <c r="C55" s="187" t="s">
        <v>74</v>
      </c>
      <c r="D55" s="188"/>
      <c r="E55" s="188"/>
      <c r="F55" s="174" t="s">
        <v>22</v>
      </c>
      <c r="G55" s="175"/>
      <c r="H55" s="175"/>
      <c r="I55" s="186">
        <f>'Rozpočet Pol'!G102</f>
        <v>0</v>
      </c>
      <c r="J55" s="186"/>
    </row>
    <row r="56" spans="1:10" ht="25.5" customHeight="1" x14ac:dyDescent="0.2">
      <c r="A56" s="169"/>
      <c r="B56" s="173" t="s">
        <v>75</v>
      </c>
      <c r="C56" s="187" t="s">
        <v>76</v>
      </c>
      <c r="D56" s="188"/>
      <c r="E56" s="188"/>
      <c r="F56" s="174" t="s">
        <v>22</v>
      </c>
      <c r="G56" s="175"/>
      <c r="H56" s="175"/>
      <c r="I56" s="186">
        <f>'Rozpočet Pol'!G126</f>
        <v>0</v>
      </c>
      <c r="J56" s="186"/>
    </row>
    <row r="57" spans="1:10" ht="25.5" customHeight="1" x14ac:dyDescent="0.2">
      <c r="A57" s="169"/>
      <c r="B57" s="176" t="s">
        <v>77</v>
      </c>
      <c r="C57" s="191" t="s">
        <v>24</v>
      </c>
      <c r="D57" s="192"/>
      <c r="E57" s="192"/>
      <c r="F57" s="177" t="s">
        <v>77</v>
      </c>
      <c r="G57" s="178"/>
      <c r="H57" s="178"/>
      <c r="I57" s="190">
        <f>'Rozpočet Pol'!G130</f>
        <v>0</v>
      </c>
      <c r="J57" s="190"/>
    </row>
    <row r="58" spans="1:10" ht="25.5" customHeight="1" x14ac:dyDescent="0.2">
      <c r="A58" s="179"/>
      <c r="B58" s="180" t="s">
        <v>1</v>
      </c>
      <c r="C58" s="180"/>
      <c r="D58" s="181"/>
      <c r="E58" s="181"/>
      <c r="F58" s="182"/>
      <c r="G58" s="183"/>
      <c r="H58" s="183"/>
      <c r="I58" s="189">
        <f>SUM(I45:I57)</f>
        <v>0</v>
      </c>
      <c r="J58" s="189"/>
    </row>
    <row r="59" spans="1:10" x14ac:dyDescent="0.2">
      <c r="F59" s="184"/>
      <c r="G59" s="184"/>
      <c r="H59" s="184"/>
      <c r="I59" s="184"/>
      <c r="J59" s="184"/>
    </row>
    <row r="60" spans="1:10" x14ac:dyDescent="0.2">
      <c r="F60" s="184"/>
      <c r="G60" s="184"/>
      <c r="H60" s="184"/>
      <c r="I60" s="184"/>
      <c r="J60" s="184"/>
    </row>
    <row r="61" spans="1:10" x14ac:dyDescent="0.2">
      <c r="F61" s="184"/>
      <c r="G61" s="184"/>
      <c r="H61" s="184"/>
      <c r="I61" s="184"/>
      <c r="J61" s="184"/>
    </row>
  </sheetData>
  <sheetProtection algorithmName="SHA-512" hashValue="ftE28J2BIwXWoxyCGUf6wRfuo032o11R4tF5NWKD5kyizwZAkl1jeMm58selrYbHPaecS2i20uE6RIXLyotL5Q==" saltValue="AMj4j8AH9LXHtQzAxvIuUw==" spinCount="100000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G15:H15"/>
    <mergeCell ref="I15:J15"/>
    <mergeCell ref="E16:F16"/>
    <mergeCell ref="D12:G12"/>
    <mergeCell ref="D13:G13"/>
    <mergeCell ref="B1:J1"/>
    <mergeCell ref="G24:I24"/>
    <mergeCell ref="G25:I25"/>
    <mergeCell ref="G27:I27"/>
    <mergeCell ref="I16:J16"/>
    <mergeCell ref="I19:J19"/>
    <mergeCell ref="E21:F21"/>
    <mergeCell ref="G21:H21"/>
    <mergeCell ref="D11:G11"/>
    <mergeCell ref="G23:I23"/>
    <mergeCell ref="G22:I22"/>
    <mergeCell ref="E19:F19"/>
    <mergeCell ref="E20:F20"/>
    <mergeCell ref="I20:J20"/>
    <mergeCell ref="I21:J21"/>
    <mergeCell ref="D3:J3"/>
    <mergeCell ref="D32:E32"/>
    <mergeCell ref="D33:E33"/>
    <mergeCell ref="G19:H19"/>
    <mergeCell ref="G20:H20"/>
    <mergeCell ref="I46:J46"/>
    <mergeCell ref="C46:E46"/>
    <mergeCell ref="C37:E37"/>
    <mergeCell ref="B38:E38"/>
    <mergeCell ref="I44:J44"/>
    <mergeCell ref="I45:J45"/>
    <mergeCell ref="C45:E45"/>
    <mergeCell ref="G32:I32"/>
    <mergeCell ref="G26:I26"/>
    <mergeCell ref="I47:J47"/>
    <mergeCell ref="C47:E47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1312-B713-4702-B826-A48268CB2557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8" t="s">
        <v>38</v>
      </c>
      <c r="B2" s="7"/>
      <c r="C2" s="235"/>
      <c r="D2" s="235"/>
      <c r="E2" s="235"/>
      <c r="F2" s="235"/>
      <c r="G2" s="236"/>
    </row>
    <row r="3" spans="1:7" ht="24.95" hidden="1" customHeight="1" x14ac:dyDescent="0.2">
      <c r="A3" s="8" t="s">
        <v>7</v>
      </c>
      <c r="B3" s="7"/>
      <c r="C3" s="235"/>
      <c r="D3" s="235"/>
      <c r="E3" s="235"/>
      <c r="F3" s="235"/>
      <c r="G3" s="236"/>
    </row>
    <row r="4" spans="1:7" ht="24.95" hidden="1" customHeight="1" x14ac:dyDescent="0.2">
      <c r="A4" s="8" t="s">
        <v>8</v>
      </c>
      <c r="B4" s="7"/>
      <c r="C4" s="235"/>
      <c r="D4" s="235"/>
      <c r="E4" s="235"/>
      <c r="F4" s="235"/>
      <c r="G4" s="236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BB79-CCF3-4BB4-8C55-F30FD8303820}">
  <sheetPr>
    <outlinePr summaryBelow="0"/>
  </sheetPr>
  <dimension ref="A1:BH147"/>
  <sheetViews>
    <sheetView topLeftCell="A84" zoomScale="133" workbookViewId="0">
      <selection activeCell="F127" sqref="F127"/>
    </sheetView>
  </sheetViews>
  <sheetFormatPr defaultRowHeight="12.75" outlineLevelRow="1" x14ac:dyDescent="0.2"/>
  <cols>
    <col min="1" max="1" width="4.28515625" customWidth="1"/>
    <col min="2" max="2" width="14.42578125" style="65" customWidth="1"/>
    <col min="3" max="3" width="38.28515625" style="6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80</v>
      </c>
    </row>
    <row r="2" spans="1:60" ht="25.15" customHeight="1" x14ac:dyDescent="0.2">
      <c r="A2" s="13" t="s">
        <v>79</v>
      </c>
      <c r="B2" s="14"/>
      <c r="C2" s="250" t="s">
        <v>43</v>
      </c>
      <c r="D2" s="251"/>
      <c r="E2" s="251"/>
      <c r="F2" s="251"/>
      <c r="G2" s="252"/>
      <c r="AE2" t="s">
        <v>81</v>
      </c>
    </row>
    <row r="3" spans="1:60" ht="25.15" customHeight="1" x14ac:dyDescent="0.2">
      <c r="A3" s="15" t="s">
        <v>7</v>
      </c>
      <c r="B3" s="16"/>
      <c r="C3" s="253" t="s">
        <v>40</v>
      </c>
      <c r="D3" s="254"/>
      <c r="E3" s="254"/>
      <c r="F3" s="254"/>
      <c r="G3" s="255"/>
      <c r="AE3" t="s">
        <v>82</v>
      </c>
    </row>
    <row r="4" spans="1:60" ht="25.15" hidden="1" customHeight="1" x14ac:dyDescent="0.2">
      <c r="A4" s="15" t="s">
        <v>8</v>
      </c>
      <c r="B4" s="16"/>
      <c r="C4" s="253"/>
      <c r="D4" s="254"/>
      <c r="E4" s="254"/>
      <c r="F4" s="254"/>
      <c r="G4" s="255"/>
      <c r="AE4" t="s">
        <v>83</v>
      </c>
    </row>
    <row r="5" spans="1:60" hidden="1" x14ac:dyDescent="0.2">
      <c r="A5" s="17" t="s">
        <v>84</v>
      </c>
      <c r="B5" s="18"/>
      <c r="C5" s="18"/>
      <c r="D5" s="19"/>
      <c r="E5" s="19"/>
      <c r="F5" s="19"/>
      <c r="G5" s="20"/>
      <c r="AE5" t="s">
        <v>85</v>
      </c>
    </row>
    <row r="7" spans="1:60" ht="38.25" x14ac:dyDescent="0.2">
      <c r="A7" s="21" t="s">
        <v>86</v>
      </c>
      <c r="B7" s="22" t="s">
        <v>87</v>
      </c>
      <c r="C7" s="22" t="s">
        <v>88</v>
      </c>
      <c r="D7" s="21" t="s">
        <v>89</v>
      </c>
      <c r="E7" s="21" t="s">
        <v>90</v>
      </c>
      <c r="F7" s="23" t="s">
        <v>91</v>
      </c>
      <c r="G7" s="24" t="s">
        <v>26</v>
      </c>
      <c r="H7" s="25" t="s">
        <v>27</v>
      </c>
      <c r="I7" s="25" t="s">
        <v>92</v>
      </c>
      <c r="J7" s="25" t="s">
        <v>28</v>
      </c>
      <c r="K7" s="25" t="s">
        <v>93</v>
      </c>
      <c r="L7" s="25" t="s">
        <v>94</v>
      </c>
      <c r="M7" s="25" t="s">
        <v>95</v>
      </c>
      <c r="N7" s="25" t="s">
        <v>96</v>
      </c>
      <c r="O7" s="25" t="s">
        <v>97</v>
      </c>
      <c r="P7" s="25" t="s">
        <v>98</v>
      </c>
      <c r="Q7" s="25" t="s">
        <v>99</v>
      </c>
      <c r="R7" s="25" t="s">
        <v>100</v>
      </c>
      <c r="S7" s="25" t="s">
        <v>101</v>
      </c>
      <c r="T7" s="25" t="s">
        <v>102</v>
      </c>
      <c r="U7" s="26" t="s">
        <v>103</v>
      </c>
    </row>
    <row r="8" spans="1:60" x14ac:dyDescent="0.2">
      <c r="A8" s="27" t="s">
        <v>104</v>
      </c>
      <c r="B8" s="28" t="s">
        <v>53</v>
      </c>
      <c r="C8" s="29" t="s">
        <v>54</v>
      </c>
      <c r="D8" s="30"/>
      <c r="E8" s="31"/>
      <c r="F8" s="32"/>
      <c r="G8" s="32">
        <f>SUMIF(AE9:AE32,"&lt;&gt;NOR",G9:G32)</f>
        <v>0</v>
      </c>
      <c r="H8" s="32"/>
      <c r="I8" s="32">
        <f>SUM(I9:I32)</f>
        <v>0</v>
      </c>
      <c r="J8" s="32"/>
      <c r="K8" s="32">
        <f>SUM(K9:K32)</f>
        <v>0</v>
      </c>
      <c r="L8" s="32"/>
      <c r="M8" s="32">
        <f>SUM(M9:M32)</f>
        <v>0</v>
      </c>
      <c r="N8" s="33"/>
      <c r="O8" s="33">
        <f>SUM(O9:O32)</f>
        <v>3.2500000000000001E-2</v>
      </c>
      <c r="P8" s="33"/>
      <c r="Q8" s="33">
        <f>SUM(Q9:Q32)</f>
        <v>0</v>
      </c>
      <c r="R8" s="33"/>
      <c r="S8" s="33"/>
      <c r="T8" s="27"/>
      <c r="U8" s="33">
        <f>SUM(U9:U32)</f>
        <v>104.66</v>
      </c>
      <c r="AE8" t="s">
        <v>105</v>
      </c>
    </row>
    <row r="9" spans="1:60" outlineLevel="1" x14ac:dyDescent="0.2">
      <c r="A9" s="34">
        <v>1</v>
      </c>
      <c r="B9" s="34" t="s">
        <v>106</v>
      </c>
      <c r="C9" s="35" t="s">
        <v>107</v>
      </c>
      <c r="D9" s="36" t="s">
        <v>108</v>
      </c>
      <c r="E9" s="37">
        <v>80.963999999999999</v>
      </c>
      <c r="F9" s="11">
        <f>H9+J9</f>
        <v>0</v>
      </c>
      <c r="G9" s="38">
        <f>ROUND(E9*F9,2)</f>
        <v>0</v>
      </c>
      <c r="H9" s="38"/>
      <c r="I9" s="38">
        <f>ROUND(E9*H9,2)</f>
        <v>0</v>
      </c>
      <c r="J9" s="38"/>
      <c r="K9" s="38">
        <f>ROUND(E9*J9,2)</f>
        <v>0</v>
      </c>
      <c r="L9" s="38">
        <v>0</v>
      </c>
      <c r="M9" s="38">
        <f>G9*(1+L9/100)</f>
        <v>0</v>
      </c>
      <c r="N9" s="39">
        <v>0</v>
      </c>
      <c r="O9" s="39">
        <f>ROUND(E9*N9,5)</f>
        <v>0</v>
      </c>
      <c r="P9" s="39">
        <v>0</v>
      </c>
      <c r="Q9" s="39">
        <f>ROUND(E9*P9,5)</f>
        <v>0</v>
      </c>
      <c r="R9" s="39"/>
      <c r="S9" s="39"/>
      <c r="T9" s="40">
        <v>0.19</v>
      </c>
      <c r="U9" s="39">
        <f>ROUND(E9*T9,2)</f>
        <v>15.38</v>
      </c>
      <c r="V9" s="41"/>
      <c r="W9" s="41"/>
      <c r="X9" s="41"/>
      <c r="Y9" s="41"/>
      <c r="Z9" s="41"/>
      <c r="AA9" s="41"/>
      <c r="AB9" s="41"/>
      <c r="AC9" s="41"/>
      <c r="AD9" s="41"/>
      <c r="AE9" s="41" t="s">
        <v>109</v>
      </c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</row>
    <row r="10" spans="1:60" outlineLevel="1" x14ac:dyDescent="0.2">
      <c r="A10" s="34"/>
      <c r="B10" s="34"/>
      <c r="C10" s="42" t="s">
        <v>110</v>
      </c>
      <c r="D10" s="43"/>
      <c r="E10" s="44">
        <v>80.963999999999999</v>
      </c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  <c r="R10" s="39"/>
      <c r="S10" s="39"/>
      <c r="T10" s="40"/>
      <c r="U10" s="39"/>
      <c r="V10" s="41"/>
      <c r="W10" s="41"/>
      <c r="X10" s="41"/>
      <c r="Y10" s="41"/>
      <c r="Z10" s="41"/>
      <c r="AA10" s="41"/>
      <c r="AB10" s="41"/>
      <c r="AC10" s="41"/>
      <c r="AD10" s="41"/>
      <c r="AE10" s="41" t="s">
        <v>111</v>
      </c>
      <c r="AF10" s="41">
        <v>0</v>
      </c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</row>
    <row r="11" spans="1:60" ht="22.5" outlineLevel="1" x14ac:dyDescent="0.2">
      <c r="A11" s="34">
        <v>2</v>
      </c>
      <c r="B11" s="34" t="s">
        <v>112</v>
      </c>
      <c r="C11" s="35" t="s">
        <v>113</v>
      </c>
      <c r="D11" s="36" t="s">
        <v>108</v>
      </c>
      <c r="E11" s="37">
        <v>9.984</v>
      </c>
      <c r="F11" s="11">
        <f>H11+J11</f>
        <v>0</v>
      </c>
      <c r="G11" s="38">
        <f>ROUND(E11*F11,2)</f>
        <v>0</v>
      </c>
      <c r="H11" s="38"/>
      <c r="I11" s="38">
        <f>ROUND(E11*H11,2)</f>
        <v>0</v>
      </c>
      <c r="J11" s="38"/>
      <c r="K11" s="38">
        <f>ROUND(E11*J11,2)</f>
        <v>0</v>
      </c>
      <c r="L11" s="38">
        <v>0</v>
      </c>
      <c r="M11" s="38">
        <f>G11*(1+L11/100)</f>
        <v>0</v>
      </c>
      <c r="N11" s="39">
        <v>0</v>
      </c>
      <c r="O11" s="39">
        <f>ROUND(E11*N11,5)</f>
        <v>0</v>
      </c>
      <c r="P11" s="39">
        <v>0</v>
      </c>
      <c r="Q11" s="39">
        <f>ROUND(E11*P11,5)</f>
        <v>0</v>
      </c>
      <c r="R11" s="39"/>
      <c r="S11" s="39"/>
      <c r="T11" s="40">
        <v>0.31</v>
      </c>
      <c r="U11" s="39">
        <f>ROUND(E11*T11,2)</f>
        <v>3.1</v>
      </c>
      <c r="V11" s="41"/>
      <c r="W11" s="41"/>
      <c r="X11" s="41"/>
      <c r="Y11" s="41"/>
      <c r="Z11" s="41"/>
      <c r="AA11" s="41"/>
      <c r="AB11" s="41"/>
      <c r="AC11" s="41"/>
      <c r="AD11" s="41"/>
      <c r="AE11" s="41" t="s">
        <v>109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</row>
    <row r="12" spans="1:60" outlineLevel="1" x14ac:dyDescent="0.2">
      <c r="A12" s="34"/>
      <c r="B12" s="34"/>
      <c r="C12" s="42" t="s">
        <v>114</v>
      </c>
      <c r="D12" s="43"/>
      <c r="E12" s="44">
        <v>9.984</v>
      </c>
      <c r="F12" s="38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  <c r="R12" s="39"/>
      <c r="S12" s="39"/>
      <c r="T12" s="40"/>
      <c r="U12" s="39"/>
      <c r="V12" s="41"/>
      <c r="W12" s="41"/>
      <c r="X12" s="41"/>
      <c r="Y12" s="41"/>
      <c r="Z12" s="41"/>
      <c r="AA12" s="41"/>
      <c r="AB12" s="41"/>
      <c r="AC12" s="41"/>
      <c r="AD12" s="41"/>
      <c r="AE12" s="41" t="s">
        <v>111</v>
      </c>
      <c r="AF12" s="41">
        <v>0</v>
      </c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</row>
    <row r="13" spans="1:60" ht="22.5" outlineLevel="1" x14ac:dyDescent="0.2">
      <c r="A13" s="34">
        <v>3</v>
      </c>
      <c r="B13" s="34" t="s">
        <v>115</v>
      </c>
      <c r="C13" s="35" t="s">
        <v>116</v>
      </c>
      <c r="D13" s="36" t="s">
        <v>108</v>
      </c>
      <c r="E13" s="37">
        <v>13.3848</v>
      </c>
      <c r="F13" s="11">
        <f>H13+J13</f>
        <v>0</v>
      </c>
      <c r="G13" s="38">
        <f>ROUND(E13*F13,2)</f>
        <v>0</v>
      </c>
      <c r="H13" s="38"/>
      <c r="I13" s="38">
        <f>ROUND(E13*H13,2)</f>
        <v>0</v>
      </c>
      <c r="J13" s="38"/>
      <c r="K13" s="38">
        <f>ROUND(E13*J13,2)</f>
        <v>0</v>
      </c>
      <c r="L13" s="38">
        <v>0</v>
      </c>
      <c r="M13" s="38">
        <f>G13*(1+L13/100)</f>
        <v>0</v>
      </c>
      <c r="N13" s="39">
        <v>0</v>
      </c>
      <c r="O13" s="39">
        <f>ROUND(E13*N13,5)</f>
        <v>0</v>
      </c>
      <c r="P13" s="39">
        <v>0</v>
      </c>
      <c r="Q13" s="39">
        <f>ROUND(E13*P13,5)</f>
        <v>0</v>
      </c>
      <c r="R13" s="39"/>
      <c r="S13" s="39"/>
      <c r="T13" s="40">
        <v>5.3999999999999999E-2</v>
      </c>
      <c r="U13" s="39">
        <f>ROUND(E13*T13,2)</f>
        <v>0.72</v>
      </c>
      <c r="V13" s="41"/>
      <c r="W13" s="41"/>
      <c r="X13" s="41"/>
      <c r="Y13" s="41"/>
      <c r="Z13" s="41"/>
      <c r="AA13" s="41"/>
      <c r="AB13" s="41"/>
      <c r="AC13" s="41"/>
      <c r="AD13" s="41"/>
      <c r="AE13" s="41" t="s">
        <v>109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</row>
    <row r="14" spans="1:60" outlineLevel="1" x14ac:dyDescent="0.2">
      <c r="A14" s="34"/>
      <c r="B14" s="34"/>
      <c r="C14" s="42" t="s">
        <v>117</v>
      </c>
      <c r="D14" s="43"/>
      <c r="E14" s="44">
        <v>13.3848</v>
      </c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40"/>
      <c r="U14" s="39"/>
      <c r="V14" s="41"/>
      <c r="W14" s="41"/>
      <c r="X14" s="41"/>
      <c r="Y14" s="41"/>
      <c r="Z14" s="41"/>
      <c r="AA14" s="41"/>
      <c r="AB14" s="41"/>
      <c r="AC14" s="41"/>
      <c r="AD14" s="41"/>
      <c r="AE14" s="41" t="s">
        <v>111</v>
      </c>
      <c r="AF14" s="41">
        <v>0</v>
      </c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</row>
    <row r="15" spans="1:60" ht="22.5" outlineLevel="1" x14ac:dyDescent="0.2">
      <c r="A15" s="34">
        <v>4</v>
      </c>
      <c r="B15" s="34" t="s">
        <v>118</v>
      </c>
      <c r="C15" s="35" t="s">
        <v>119</v>
      </c>
      <c r="D15" s="36" t="s">
        <v>108</v>
      </c>
      <c r="E15" s="37">
        <v>24.18</v>
      </c>
      <c r="F15" s="11">
        <f>H15+J15</f>
        <v>0</v>
      </c>
      <c r="G15" s="38">
        <f>ROUND(E15*F15,2)</f>
        <v>0</v>
      </c>
      <c r="H15" s="38"/>
      <c r="I15" s="38">
        <f>ROUND(E15*H15,2)</f>
        <v>0</v>
      </c>
      <c r="J15" s="38"/>
      <c r="K15" s="38">
        <f>ROUND(E15*J15,2)</f>
        <v>0</v>
      </c>
      <c r="L15" s="38">
        <v>0</v>
      </c>
      <c r="M15" s="38">
        <f>G15*(1+L15/100)</f>
        <v>0</v>
      </c>
      <c r="N15" s="39">
        <v>0</v>
      </c>
      <c r="O15" s="39">
        <f>ROUND(E15*N15,5)</f>
        <v>0</v>
      </c>
      <c r="P15" s="39">
        <v>0</v>
      </c>
      <c r="Q15" s="39">
        <f>ROUND(E15*P15,5)</f>
        <v>0</v>
      </c>
      <c r="R15" s="39"/>
      <c r="S15" s="39"/>
      <c r="T15" s="40">
        <v>0.39</v>
      </c>
      <c r="U15" s="39">
        <f>ROUND(E15*T15,2)</f>
        <v>9.43</v>
      </c>
      <c r="V15" s="41"/>
      <c r="W15" s="41"/>
      <c r="X15" s="41"/>
      <c r="Y15" s="41"/>
      <c r="Z15" s="41"/>
      <c r="AA15" s="41"/>
      <c r="AB15" s="41"/>
      <c r="AC15" s="41"/>
      <c r="AD15" s="41"/>
      <c r="AE15" s="41" t="s">
        <v>109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</row>
    <row r="16" spans="1:60" outlineLevel="1" x14ac:dyDescent="0.2">
      <c r="A16" s="34"/>
      <c r="B16" s="34"/>
      <c r="C16" s="42" t="s">
        <v>120</v>
      </c>
      <c r="D16" s="43"/>
      <c r="E16" s="44">
        <v>20.055</v>
      </c>
      <c r="F16" s="38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  <c r="R16" s="39"/>
      <c r="S16" s="39"/>
      <c r="T16" s="40"/>
      <c r="U16" s="39"/>
      <c r="V16" s="41"/>
      <c r="W16" s="41"/>
      <c r="X16" s="41"/>
      <c r="Y16" s="41"/>
      <c r="Z16" s="41"/>
      <c r="AA16" s="41"/>
      <c r="AB16" s="41"/>
      <c r="AC16" s="41"/>
      <c r="AD16" s="41"/>
      <c r="AE16" s="41" t="s">
        <v>111</v>
      </c>
      <c r="AF16" s="41">
        <v>0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</row>
    <row r="17" spans="1:60" outlineLevel="1" x14ac:dyDescent="0.2">
      <c r="A17" s="34"/>
      <c r="B17" s="34"/>
      <c r="C17" s="42" t="s">
        <v>121</v>
      </c>
      <c r="D17" s="43"/>
      <c r="E17" s="44">
        <v>1.365</v>
      </c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  <c r="R17" s="39"/>
      <c r="S17" s="39"/>
      <c r="T17" s="40"/>
      <c r="U17" s="39"/>
      <c r="V17" s="41"/>
      <c r="W17" s="41"/>
      <c r="X17" s="41"/>
      <c r="Y17" s="41"/>
      <c r="Z17" s="41"/>
      <c r="AA17" s="41"/>
      <c r="AB17" s="41"/>
      <c r="AC17" s="41"/>
      <c r="AD17" s="41"/>
      <c r="AE17" s="41" t="s">
        <v>111</v>
      </c>
      <c r="AF17" s="41">
        <v>0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</row>
    <row r="18" spans="1:60" outlineLevel="1" x14ac:dyDescent="0.2">
      <c r="A18" s="34"/>
      <c r="B18" s="34"/>
      <c r="C18" s="42" t="s">
        <v>122</v>
      </c>
      <c r="D18" s="43"/>
      <c r="E18" s="44">
        <v>2.76</v>
      </c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  <c r="R18" s="39"/>
      <c r="S18" s="39"/>
      <c r="T18" s="40"/>
      <c r="U18" s="39"/>
      <c r="V18" s="41"/>
      <c r="W18" s="41"/>
      <c r="X18" s="41"/>
      <c r="Y18" s="41"/>
      <c r="Z18" s="41"/>
      <c r="AA18" s="41"/>
      <c r="AB18" s="41"/>
      <c r="AC18" s="41"/>
      <c r="AD18" s="41"/>
      <c r="AE18" s="41" t="s">
        <v>111</v>
      </c>
      <c r="AF18" s="41">
        <v>0</v>
      </c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</row>
    <row r="19" spans="1:60" ht="22.5" outlineLevel="1" x14ac:dyDescent="0.2">
      <c r="A19" s="34">
        <v>5</v>
      </c>
      <c r="B19" s="34" t="s">
        <v>118</v>
      </c>
      <c r="C19" s="35" t="s">
        <v>123</v>
      </c>
      <c r="D19" s="36" t="s">
        <v>108</v>
      </c>
      <c r="E19" s="37">
        <v>1.5840000000000001</v>
      </c>
      <c r="F19" s="11">
        <f>H19+J19</f>
        <v>0</v>
      </c>
      <c r="G19" s="38">
        <f>ROUND(E19*F19,2)</f>
        <v>0</v>
      </c>
      <c r="H19" s="38"/>
      <c r="I19" s="38">
        <f>ROUND(E19*H19,2)</f>
        <v>0</v>
      </c>
      <c r="J19" s="38"/>
      <c r="K19" s="38">
        <f>ROUND(E19*J19,2)</f>
        <v>0</v>
      </c>
      <c r="L19" s="38">
        <v>0</v>
      </c>
      <c r="M19" s="38">
        <f>G19*(1+L19/100)</f>
        <v>0</v>
      </c>
      <c r="N19" s="39">
        <v>0</v>
      </c>
      <c r="O19" s="39">
        <f>ROUND(E19*N19,5)</f>
        <v>0</v>
      </c>
      <c r="P19" s="39">
        <v>0</v>
      </c>
      <c r="Q19" s="39">
        <f>ROUND(E19*P19,5)</f>
        <v>0</v>
      </c>
      <c r="R19" s="39"/>
      <c r="S19" s="39"/>
      <c r="T19" s="40">
        <v>0.39</v>
      </c>
      <c r="U19" s="39">
        <f>ROUND(E19*T19,2)</f>
        <v>0.62</v>
      </c>
      <c r="V19" s="41"/>
      <c r="W19" s="41"/>
      <c r="X19" s="41"/>
      <c r="Y19" s="41"/>
      <c r="Z19" s="41"/>
      <c r="AA19" s="41"/>
      <c r="AB19" s="41"/>
      <c r="AC19" s="41"/>
      <c r="AD19" s="41"/>
      <c r="AE19" s="41" t="s">
        <v>109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</row>
    <row r="20" spans="1:60" outlineLevel="1" x14ac:dyDescent="0.2">
      <c r="A20" s="34"/>
      <c r="B20" s="34"/>
      <c r="C20" s="42" t="s">
        <v>124</v>
      </c>
      <c r="D20" s="43"/>
      <c r="E20" s="44">
        <v>1.5840000000000001</v>
      </c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39"/>
      <c r="S20" s="39"/>
      <c r="T20" s="40"/>
      <c r="U20" s="39"/>
      <c r="V20" s="41"/>
      <c r="W20" s="41"/>
      <c r="X20" s="41"/>
      <c r="Y20" s="41"/>
      <c r="Z20" s="41"/>
      <c r="AA20" s="41"/>
      <c r="AB20" s="41"/>
      <c r="AC20" s="41"/>
      <c r="AD20" s="41"/>
      <c r="AE20" s="41" t="s">
        <v>111</v>
      </c>
      <c r="AF20" s="41">
        <v>0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</row>
    <row r="21" spans="1:60" ht="22.5" outlineLevel="1" x14ac:dyDescent="0.2">
      <c r="A21" s="34">
        <v>6</v>
      </c>
      <c r="B21" s="34" t="s">
        <v>118</v>
      </c>
      <c r="C21" s="35" t="s">
        <v>125</v>
      </c>
      <c r="D21" s="36" t="s">
        <v>108</v>
      </c>
      <c r="E21" s="37">
        <v>36.936</v>
      </c>
      <c r="F21" s="11">
        <f>H21+J21</f>
        <v>0</v>
      </c>
      <c r="G21" s="38">
        <f>ROUND(E21*F21,2)</f>
        <v>0</v>
      </c>
      <c r="H21" s="38"/>
      <c r="I21" s="38">
        <f>ROUND(E21*H21,2)</f>
        <v>0</v>
      </c>
      <c r="J21" s="38"/>
      <c r="K21" s="38">
        <f>ROUND(E21*J21,2)</f>
        <v>0</v>
      </c>
      <c r="L21" s="38">
        <v>0</v>
      </c>
      <c r="M21" s="38">
        <f>G21*(1+L21/100)</f>
        <v>0</v>
      </c>
      <c r="N21" s="39">
        <v>0</v>
      </c>
      <c r="O21" s="39">
        <f>ROUND(E21*N21,5)</f>
        <v>0</v>
      </c>
      <c r="P21" s="39">
        <v>0</v>
      </c>
      <c r="Q21" s="39">
        <f>ROUND(E21*P21,5)</f>
        <v>0</v>
      </c>
      <c r="R21" s="39"/>
      <c r="S21" s="39"/>
      <c r="T21" s="40">
        <v>0.39</v>
      </c>
      <c r="U21" s="39">
        <f>ROUND(E21*T21,2)</f>
        <v>14.41</v>
      </c>
      <c r="V21" s="41"/>
      <c r="W21" s="41"/>
      <c r="X21" s="41"/>
      <c r="Y21" s="41"/>
      <c r="Z21" s="41"/>
      <c r="AA21" s="41"/>
      <c r="AB21" s="41"/>
      <c r="AC21" s="41"/>
      <c r="AD21" s="41"/>
      <c r="AE21" s="41" t="s">
        <v>109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</row>
    <row r="22" spans="1:60" outlineLevel="1" x14ac:dyDescent="0.2">
      <c r="A22" s="34"/>
      <c r="B22" s="34"/>
      <c r="C22" s="42" t="s">
        <v>126</v>
      </c>
      <c r="D22" s="43"/>
      <c r="E22" s="44">
        <v>36.936</v>
      </c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40"/>
      <c r="U22" s="39"/>
      <c r="V22" s="41"/>
      <c r="W22" s="41"/>
      <c r="X22" s="41"/>
      <c r="Y22" s="41"/>
      <c r="Z22" s="41"/>
      <c r="AA22" s="41"/>
      <c r="AB22" s="41"/>
      <c r="AC22" s="41"/>
      <c r="AD22" s="41"/>
      <c r="AE22" s="41" t="s">
        <v>111</v>
      </c>
      <c r="AF22" s="41">
        <v>0</v>
      </c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</row>
    <row r="23" spans="1:60" ht="22.5" outlineLevel="1" x14ac:dyDescent="0.2">
      <c r="A23" s="34">
        <v>7</v>
      </c>
      <c r="B23" s="34" t="s">
        <v>127</v>
      </c>
      <c r="C23" s="35" t="s">
        <v>128</v>
      </c>
      <c r="D23" s="36" t="s">
        <v>108</v>
      </c>
      <c r="E23" s="37">
        <v>29.94</v>
      </c>
      <c r="F23" s="11">
        <f>H23+J23</f>
        <v>0</v>
      </c>
      <c r="G23" s="38">
        <f>ROUND(E23*F23,2)</f>
        <v>0</v>
      </c>
      <c r="H23" s="38"/>
      <c r="I23" s="38">
        <f>ROUND(E23*H23,2)</f>
        <v>0</v>
      </c>
      <c r="J23" s="38"/>
      <c r="K23" s="38">
        <f>ROUND(E23*J23,2)</f>
        <v>0</v>
      </c>
      <c r="L23" s="38">
        <v>0</v>
      </c>
      <c r="M23" s="38">
        <f>G23*(1+L23/100)</f>
        <v>0</v>
      </c>
      <c r="N23" s="39">
        <v>0</v>
      </c>
      <c r="O23" s="39">
        <f>ROUND(E23*N23,5)</f>
        <v>0</v>
      </c>
      <c r="P23" s="39">
        <v>0</v>
      </c>
      <c r="Q23" s="39">
        <f>ROUND(E23*P23,5)</f>
        <v>0</v>
      </c>
      <c r="R23" s="39"/>
      <c r="S23" s="39"/>
      <c r="T23" s="40">
        <v>0.60029999999999994</v>
      </c>
      <c r="U23" s="39">
        <f>ROUND(E23*T23,2)</f>
        <v>17.97</v>
      </c>
      <c r="V23" s="41"/>
      <c r="W23" s="41"/>
      <c r="X23" s="41"/>
      <c r="Y23" s="41"/>
      <c r="Z23" s="41"/>
      <c r="AA23" s="41"/>
      <c r="AB23" s="41"/>
      <c r="AC23" s="41"/>
      <c r="AD23" s="41"/>
      <c r="AE23" s="41" t="s">
        <v>109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</row>
    <row r="24" spans="1:60" outlineLevel="1" x14ac:dyDescent="0.2">
      <c r="A24" s="34"/>
      <c r="B24" s="34"/>
      <c r="C24" s="42" t="s">
        <v>129</v>
      </c>
      <c r="D24" s="43"/>
      <c r="E24" s="44">
        <v>29.94</v>
      </c>
      <c r="F24" s="38"/>
      <c r="G24" s="38"/>
      <c r="H24" s="38"/>
      <c r="I24" s="38"/>
      <c r="J24" s="38"/>
      <c r="K24" s="38"/>
      <c r="L24" s="38"/>
      <c r="M24" s="38"/>
      <c r="N24" s="39"/>
      <c r="O24" s="39"/>
      <c r="P24" s="39"/>
      <c r="Q24" s="39"/>
      <c r="R24" s="39"/>
      <c r="S24" s="39"/>
      <c r="T24" s="40"/>
      <c r="U24" s="39"/>
      <c r="V24" s="41"/>
      <c r="W24" s="41"/>
      <c r="X24" s="41"/>
      <c r="Y24" s="41"/>
      <c r="Z24" s="41"/>
      <c r="AA24" s="41"/>
      <c r="AB24" s="41"/>
      <c r="AC24" s="41"/>
      <c r="AD24" s="41"/>
      <c r="AE24" s="41" t="s">
        <v>111</v>
      </c>
      <c r="AF24" s="41">
        <v>0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</row>
    <row r="25" spans="1:60" outlineLevel="1" x14ac:dyDescent="0.2">
      <c r="A25" s="34">
        <v>8</v>
      </c>
      <c r="B25" s="34" t="s">
        <v>112</v>
      </c>
      <c r="C25" s="35" t="s">
        <v>130</v>
      </c>
      <c r="D25" s="36" t="s">
        <v>108</v>
      </c>
      <c r="E25" s="37">
        <v>63</v>
      </c>
      <c r="F25" s="11">
        <f>H25+J25</f>
        <v>0</v>
      </c>
      <c r="G25" s="38">
        <f>ROUND(E25*F25,2)</f>
        <v>0</v>
      </c>
      <c r="H25" s="38"/>
      <c r="I25" s="38">
        <f>ROUND(E25*H25,2)</f>
        <v>0</v>
      </c>
      <c r="J25" s="38"/>
      <c r="K25" s="38">
        <f>ROUND(E25*J25,2)</f>
        <v>0</v>
      </c>
      <c r="L25" s="38">
        <v>0</v>
      </c>
      <c r="M25" s="38">
        <f>G25*(1+L25/100)</f>
        <v>0</v>
      </c>
      <c r="N25" s="39">
        <v>0</v>
      </c>
      <c r="O25" s="39">
        <f>ROUND(E25*N25,5)</f>
        <v>0</v>
      </c>
      <c r="P25" s="39">
        <v>0</v>
      </c>
      <c r="Q25" s="39">
        <f>ROUND(E25*P25,5)</f>
        <v>0</v>
      </c>
      <c r="R25" s="39"/>
      <c r="S25" s="39"/>
      <c r="T25" s="40">
        <v>0.31</v>
      </c>
      <c r="U25" s="39">
        <f>ROUND(E25*T25,2)</f>
        <v>19.53</v>
      </c>
      <c r="V25" s="41"/>
      <c r="W25" s="41"/>
      <c r="X25" s="41"/>
      <c r="Y25" s="41"/>
      <c r="Z25" s="41"/>
      <c r="AA25" s="41"/>
      <c r="AB25" s="41"/>
      <c r="AC25" s="41"/>
      <c r="AD25" s="41"/>
      <c r="AE25" s="41" t="s">
        <v>109</v>
      </c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</row>
    <row r="26" spans="1:60" outlineLevel="1" x14ac:dyDescent="0.2">
      <c r="A26" s="34"/>
      <c r="B26" s="34"/>
      <c r="C26" s="42" t="s">
        <v>131</v>
      </c>
      <c r="D26" s="43"/>
      <c r="E26" s="44">
        <v>60</v>
      </c>
      <c r="F26" s="38"/>
      <c r="G26" s="38"/>
      <c r="H26" s="38"/>
      <c r="I26" s="38"/>
      <c r="J26" s="38"/>
      <c r="K26" s="38"/>
      <c r="L26" s="38"/>
      <c r="M26" s="38"/>
      <c r="N26" s="39"/>
      <c r="O26" s="39"/>
      <c r="P26" s="39"/>
      <c r="Q26" s="39"/>
      <c r="R26" s="39"/>
      <c r="S26" s="39"/>
      <c r="T26" s="40"/>
      <c r="U26" s="39"/>
      <c r="V26" s="41"/>
      <c r="W26" s="41"/>
      <c r="X26" s="41"/>
      <c r="Y26" s="41"/>
      <c r="Z26" s="41"/>
      <c r="AA26" s="41"/>
      <c r="AB26" s="41"/>
      <c r="AC26" s="41"/>
      <c r="AD26" s="41"/>
      <c r="AE26" s="41" t="s">
        <v>111</v>
      </c>
      <c r="AF26" s="41">
        <v>0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</row>
    <row r="27" spans="1:60" outlineLevel="1" x14ac:dyDescent="0.2">
      <c r="A27" s="34"/>
      <c r="B27" s="34"/>
      <c r="C27" s="42" t="s">
        <v>132</v>
      </c>
      <c r="D27" s="43"/>
      <c r="E27" s="44">
        <v>3</v>
      </c>
      <c r="F27" s="38"/>
      <c r="G27" s="38"/>
      <c r="H27" s="38"/>
      <c r="I27" s="38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40"/>
      <c r="U27" s="39"/>
      <c r="V27" s="41"/>
      <c r="W27" s="41"/>
      <c r="X27" s="41"/>
      <c r="Y27" s="41"/>
      <c r="Z27" s="41"/>
      <c r="AA27" s="41"/>
      <c r="AB27" s="41"/>
      <c r="AC27" s="41"/>
      <c r="AD27" s="41"/>
      <c r="AE27" s="41" t="s">
        <v>111</v>
      </c>
      <c r="AF27" s="41">
        <v>0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</row>
    <row r="28" spans="1:60" outlineLevel="1" x14ac:dyDescent="0.2">
      <c r="A28" s="34">
        <v>9</v>
      </c>
      <c r="B28" s="34" t="s">
        <v>133</v>
      </c>
      <c r="C28" s="35" t="s">
        <v>134</v>
      </c>
      <c r="D28" s="36" t="s">
        <v>108</v>
      </c>
      <c r="E28" s="37">
        <v>63</v>
      </c>
      <c r="F28" s="11">
        <f>H28+J28</f>
        <v>0</v>
      </c>
      <c r="G28" s="38">
        <f>ROUND(E28*F28,2)</f>
        <v>0</v>
      </c>
      <c r="H28" s="38"/>
      <c r="I28" s="38">
        <f>ROUND(E28*H28,2)</f>
        <v>0</v>
      </c>
      <c r="J28" s="38"/>
      <c r="K28" s="38">
        <f>ROUND(E28*J28,2)</f>
        <v>0</v>
      </c>
      <c r="L28" s="38">
        <v>0</v>
      </c>
      <c r="M28" s="38">
        <f>G28*(1+L28/100)</f>
        <v>0</v>
      </c>
      <c r="N28" s="39">
        <v>0</v>
      </c>
      <c r="O28" s="39">
        <f>ROUND(E28*N28,5)</f>
        <v>0</v>
      </c>
      <c r="P28" s="39">
        <v>0</v>
      </c>
      <c r="Q28" s="39">
        <f>ROUND(E28*P28,5)</f>
        <v>0</v>
      </c>
      <c r="R28" s="39"/>
      <c r="S28" s="39"/>
      <c r="T28" s="40">
        <v>0.1024</v>
      </c>
      <c r="U28" s="39">
        <f>ROUND(E28*T28,2)</f>
        <v>6.45</v>
      </c>
      <c r="V28" s="41"/>
      <c r="W28" s="41"/>
      <c r="X28" s="41"/>
      <c r="Y28" s="41"/>
      <c r="Z28" s="41"/>
      <c r="AA28" s="41"/>
      <c r="AB28" s="41"/>
      <c r="AC28" s="41"/>
      <c r="AD28" s="41"/>
      <c r="AE28" s="41" t="s">
        <v>109</v>
      </c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</row>
    <row r="29" spans="1:60" outlineLevel="1" x14ac:dyDescent="0.2">
      <c r="A29" s="34">
        <v>10</v>
      </c>
      <c r="B29" s="34" t="s">
        <v>135</v>
      </c>
      <c r="C29" s="35" t="s">
        <v>136</v>
      </c>
      <c r="D29" s="36" t="s">
        <v>108</v>
      </c>
      <c r="E29" s="37">
        <v>44.3</v>
      </c>
      <c r="F29" s="11">
        <f>H29+J29</f>
        <v>0</v>
      </c>
      <c r="G29" s="38">
        <f>ROUND(E29*F29,2)</f>
        <v>0</v>
      </c>
      <c r="H29" s="38"/>
      <c r="I29" s="38">
        <f>ROUND(E29*H29,2)</f>
        <v>0</v>
      </c>
      <c r="J29" s="38"/>
      <c r="K29" s="38">
        <f>ROUND(E29*J29,2)</f>
        <v>0</v>
      </c>
      <c r="L29" s="38">
        <v>0</v>
      </c>
      <c r="M29" s="38">
        <f>G29*(1+L29/100)</f>
        <v>0</v>
      </c>
      <c r="N29" s="39">
        <v>0</v>
      </c>
      <c r="O29" s="39">
        <f>ROUND(E29*N29,5)</f>
        <v>0</v>
      </c>
      <c r="P29" s="39">
        <v>0</v>
      </c>
      <c r="Q29" s="39">
        <f>ROUND(E29*P29,5)</f>
        <v>0</v>
      </c>
      <c r="R29" s="39"/>
      <c r="S29" s="39"/>
      <c r="T29" s="40">
        <v>0.20200000000000001</v>
      </c>
      <c r="U29" s="39">
        <f>ROUND(E29*T29,2)</f>
        <v>8.9499999999999993</v>
      </c>
      <c r="V29" s="41"/>
      <c r="W29" s="41"/>
      <c r="X29" s="41"/>
      <c r="Y29" s="41"/>
      <c r="Z29" s="41"/>
      <c r="AA29" s="41"/>
      <c r="AB29" s="41"/>
      <c r="AC29" s="41"/>
      <c r="AD29" s="41"/>
      <c r="AE29" s="41" t="s">
        <v>109</v>
      </c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</row>
    <row r="30" spans="1:60" outlineLevel="1" x14ac:dyDescent="0.2">
      <c r="A30" s="34"/>
      <c r="B30" s="34"/>
      <c r="C30" s="42" t="s">
        <v>137</v>
      </c>
      <c r="D30" s="43"/>
      <c r="E30" s="44">
        <v>42</v>
      </c>
      <c r="F30" s="38"/>
      <c r="G30" s="38"/>
      <c r="H30" s="38"/>
      <c r="I30" s="38"/>
      <c r="J30" s="38"/>
      <c r="K30" s="38"/>
      <c r="L30" s="38"/>
      <c r="M30" s="38"/>
      <c r="N30" s="39"/>
      <c r="O30" s="39"/>
      <c r="P30" s="39"/>
      <c r="Q30" s="39"/>
      <c r="R30" s="39"/>
      <c r="S30" s="39"/>
      <c r="T30" s="40"/>
      <c r="U30" s="39"/>
      <c r="V30" s="41"/>
      <c r="W30" s="41"/>
      <c r="X30" s="41"/>
      <c r="Y30" s="41"/>
      <c r="Z30" s="41"/>
      <c r="AA30" s="41"/>
      <c r="AB30" s="41"/>
      <c r="AC30" s="41"/>
      <c r="AD30" s="41"/>
      <c r="AE30" s="41" t="s">
        <v>111</v>
      </c>
      <c r="AF30" s="41">
        <v>0</v>
      </c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</row>
    <row r="31" spans="1:60" outlineLevel="1" x14ac:dyDescent="0.2">
      <c r="A31" s="34"/>
      <c r="B31" s="34"/>
      <c r="C31" s="42" t="s">
        <v>138</v>
      </c>
      <c r="D31" s="43"/>
      <c r="E31" s="44">
        <v>2.2999999999999998</v>
      </c>
      <c r="F31" s="38"/>
      <c r="G31" s="38"/>
      <c r="H31" s="38"/>
      <c r="I31" s="38"/>
      <c r="J31" s="38"/>
      <c r="K31" s="38"/>
      <c r="L31" s="38"/>
      <c r="M31" s="38"/>
      <c r="N31" s="39"/>
      <c r="O31" s="39"/>
      <c r="P31" s="39"/>
      <c r="Q31" s="39"/>
      <c r="R31" s="39"/>
      <c r="S31" s="39"/>
      <c r="T31" s="40"/>
      <c r="U31" s="39"/>
      <c r="V31" s="41"/>
      <c r="W31" s="41"/>
      <c r="X31" s="41"/>
      <c r="Y31" s="41"/>
      <c r="Z31" s="41"/>
      <c r="AA31" s="41"/>
      <c r="AB31" s="41"/>
      <c r="AC31" s="41"/>
      <c r="AD31" s="41"/>
      <c r="AE31" s="41" t="s">
        <v>111</v>
      </c>
      <c r="AF31" s="41">
        <v>0</v>
      </c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</row>
    <row r="32" spans="1:60" outlineLevel="1" x14ac:dyDescent="0.2">
      <c r="A32" s="34">
        <v>11</v>
      </c>
      <c r="B32" s="34" t="s">
        <v>139</v>
      </c>
      <c r="C32" s="35" t="s">
        <v>140</v>
      </c>
      <c r="D32" s="36" t="s">
        <v>141</v>
      </c>
      <c r="E32" s="37">
        <v>250</v>
      </c>
      <c r="F32" s="11">
        <f>H32+J32</f>
        <v>0</v>
      </c>
      <c r="G32" s="38">
        <f>ROUND(E32*F32,2)</f>
        <v>0</v>
      </c>
      <c r="H32" s="38"/>
      <c r="I32" s="38">
        <f>ROUND(E32*H32,2)</f>
        <v>0</v>
      </c>
      <c r="J32" s="38"/>
      <c r="K32" s="38">
        <f>ROUND(E32*J32,2)</f>
        <v>0</v>
      </c>
      <c r="L32" s="38">
        <v>0</v>
      </c>
      <c r="M32" s="38">
        <f>G32*(1+L32/100)</f>
        <v>0</v>
      </c>
      <c r="N32" s="39">
        <v>1.2999999999999999E-4</v>
      </c>
      <c r="O32" s="39">
        <f>ROUND(E32*N32,5)</f>
        <v>3.2500000000000001E-2</v>
      </c>
      <c r="P32" s="39">
        <v>0</v>
      </c>
      <c r="Q32" s="39">
        <f>ROUND(E32*P32,5)</f>
        <v>0</v>
      </c>
      <c r="R32" s="39"/>
      <c r="S32" s="39"/>
      <c r="T32" s="40">
        <v>3.2390000000000002E-2</v>
      </c>
      <c r="U32" s="39">
        <f>ROUND(E32*T32,2)</f>
        <v>8.1</v>
      </c>
      <c r="V32" s="41"/>
      <c r="W32" s="41"/>
      <c r="X32" s="41"/>
      <c r="Y32" s="41"/>
      <c r="Z32" s="41"/>
      <c r="AA32" s="41"/>
      <c r="AB32" s="41"/>
      <c r="AC32" s="41"/>
      <c r="AD32" s="41"/>
      <c r="AE32" s="41" t="s">
        <v>142</v>
      </c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</row>
    <row r="33" spans="1:60" x14ac:dyDescent="0.2">
      <c r="A33" s="45" t="s">
        <v>104</v>
      </c>
      <c r="B33" s="45" t="s">
        <v>55</v>
      </c>
      <c r="C33" s="46" t="s">
        <v>56</v>
      </c>
      <c r="D33" s="47"/>
      <c r="E33" s="48"/>
      <c r="F33" s="49"/>
      <c r="G33" s="49">
        <f>SUMIF(AE34:AE42,"&lt;&gt;NOR",G34:G42)</f>
        <v>0</v>
      </c>
      <c r="H33" s="49"/>
      <c r="I33" s="49">
        <f>SUM(I34:I42)</f>
        <v>0</v>
      </c>
      <c r="J33" s="49"/>
      <c r="K33" s="49">
        <f>SUM(K34:K42)</f>
        <v>0</v>
      </c>
      <c r="L33" s="49"/>
      <c r="M33" s="49">
        <f>SUM(M34:M42)</f>
        <v>0</v>
      </c>
      <c r="N33" s="50"/>
      <c r="O33" s="50">
        <f>SUM(O34:O42)</f>
        <v>0</v>
      </c>
      <c r="P33" s="50"/>
      <c r="Q33" s="50">
        <f>SUM(Q34:Q42)</f>
        <v>0</v>
      </c>
      <c r="R33" s="50"/>
      <c r="S33" s="50"/>
      <c r="T33" s="51"/>
      <c r="U33" s="50">
        <f>SUM(U34:U42)</f>
        <v>0</v>
      </c>
      <c r="AE33" t="s">
        <v>105</v>
      </c>
    </row>
    <row r="34" spans="1:60" outlineLevel="1" x14ac:dyDescent="0.2">
      <c r="A34" s="34">
        <v>12</v>
      </c>
      <c r="B34" s="34" t="s">
        <v>143</v>
      </c>
      <c r="C34" s="35" t="s">
        <v>144</v>
      </c>
      <c r="D34" s="36" t="s">
        <v>145</v>
      </c>
      <c r="E34" s="37">
        <v>1</v>
      </c>
      <c r="F34" s="11">
        <f t="shared" ref="F34:F42" si="0">H34+J34</f>
        <v>0</v>
      </c>
      <c r="G34" s="38">
        <f t="shared" ref="G34:G42" si="1">ROUND(E34*F34,2)</f>
        <v>0</v>
      </c>
      <c r="H34" s="38"/>
      <c r="I34" s="38">
        <f t="shared" ref="I34:I42" si="2">ROUND(E34*H34,2)</f>
        <v>0</v>
      </c>
      <c r="J34" s="38"/>
      <c r="K34" s="38">
        <f t="shared" ref="K34:K42" si="3">ROUND(E34*J34,2)</f>
        <v>0</v>
      </c>
      <c r="L34" s="38">
        <v>0</v>
      </c>
      <c r="M34" s="38">
        <f t="shared" ref="M34:M42" si="4">G34*(1+L34/100)</f>
        <v>0</v>
      </c>
      <c r="N34" s="39">
        <v>0</v>
      </c>
      <c r="O34" s="39">
        <f t="shared" ref="O34:O42" si="5">ROUND(E34*N34,5)</f>
        <v>0</v>
      </c>
      <c r="P34" s="39">
        <v>0</v>
      </c>
      <c r="Q34" s="39">
        <f t="shared" ref="Q34:Q42" si="6">ROUND(E34*P34,5)</f>
        <v>0</v>
      </c>
      <c r="R34" s="39"/>
      <c r="S34" s="39"/>
      <c r="T34" s="40">
        <v>0</v>
      </c>
      <c r="U34" s="39">
        <f t="shared" ref="U34:U42" si="7">ROUND(E34*T34,2)</f>
        <v>0</v>
      </c>
      <c r="V34" s="41"/>
      <c r="W34" s="41"/>
      <c r="X34" s="41"/>
      <c r="Y34" s="41"/>
      <c r="Z34" s="41"/>
      <c r="AA34" s="41"/>
      <c r="AB34" s="41"/>
      <c r="AC34" s="41"/>
      <c r="AD34" s="41"/>
      <c r="AE34" s="41" t="s">
        <v>109</v>
      </c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</row>
    <row r="35" spans="1:60" outlineLevel="1" x14ac:dyDescent="0.2">
      <c r="A35" s="34">
        <v>13</v>
      </c>
      <c r="B35" s="34" t="s">
        <v>146</v>
      </c>
      <c r="C35" s="35" t="s">
        <v>147</v>
      </c>
      <c r="D35" s="36" t="s">
        <v>145</v>
      </c>
      <c r="E35" s="37">
        <v>2</v>
      </c>
      <c r="F35" s="11">
        <f t="shared" si="0"/>
        <v>0</v>
      </c>
      <c r="G35" s="38">
        <f t="shared" si="1"/>
        <v>0</v>
      </c>
      <c r="H35" s="38"/>
      <c r="I35" s="38">
        <f t="shared" si="2"/>
        <v>0</v>
      </c>
      <c r="J35" s="38"/>
      <c r="K35" s="38">
        <f t="shared" si="3"/>
        <v>0</v>
      </c>
      <c r="L35" s="38">
        <v>0</v>
      </c>
      <c r="M35" s="38">
        <f t="shared" si="4"/>
        <v>0</v>
      </c>
      <c r="N35" s="39">
        <v>0</v>
      </c>
      <c r="O35" s="39">
        <f t="shared" si="5"/>
        <v>0</v>
      </c>
      <c r="P35" s="39">
        <v>0</v>
      </c>
      <c r="Q35" s="39">
        <f t="shared" si="6"/>
        <v>0</v>
      </c>
      <c r="R35" s="39"/>
      <c r="S35" s="39"/>
      <c r="T35" s="40">
        <v>0</v>
      </c>
      <c r="U35" s="39">
        <f t="shared" si="7"/>
        <v>0</v>
      </c>
      <c r="V35" s="41"/>
      <c r="W35" s="41"/>
      <c r="X35" s="41"/>
      <c r="Y35" s="41"/>
      <c r="Z35" s="41"/>
      <c r="AA35" s="41"/>
      <c r="AB35" s="41"/>
      <c r="AC35" s="41"/>
      <c r="AD35" s="41"/>
      <c r="AE35" s="41" t="s">
        <v>109</v>
      </c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</row>
    <row r="36" spans="1:60" ht="22.5" outlineLevel="1" x14ac:dyDescent="0.2">
      <c r="A36" s="34">
        <v>14</v>
      </c>
      <c r="B36" s="34" t="s">
        <v>148</v>
      </c>
      <c r="C36" s="35" t="s">
        <v>149</v>
      </c>
      <c r="D36" s="36" t="s">
        <v>150</v>
      </c>
      <c r="E36" s="37">
        <v>1</v>
      </c>
      <c r="F36" s="11">
        <f t="shared" si="0"/>
        <v>0</v>
      </c>
      <c r="G36" s="38">
        <f t="shared" si="1"/>
        <v>0</v>
      </c>
      <c r="H36" s="38"/>
      <c r="I36" s="38">
        <f t="shared" si="2"/>
        <v>0</v>
      </c>
      <c r="J36" s="38"/>
      <c r="K36" s="38">
        <f t="shared" si="3"/>
        <v>0</v>
      </c>
      <c r="L36" s="38">
        <v>0</v>
      </c>
      <c r="M36" s="38">
        <f t="shared" si="4"/>
        <v>0</v>
      </c>
      <c r="N36" s="39">
        <v>0</v>
      </c>
      <c r="O36" s="39">
        <f t="shared" si="5"/>
        <v>0</v>
      </c>
      <c r="P36" s="39">
        <v>0</v>
      </c>
      <c r="Q36" s="39">
        <f t="shared" si="6"/>
        <v>0</v>
      </c>
      <c r="R36" s="39"/>
      <c r="S36" s="39"/>
      <c r="T36" s="40">
        <v>0</v>
      </c>
      <c r="U36" s="39">
        <f t="shared" si="7"/>
        <v>0</v>
      </c>
      <c r="V36" s="41"/>
      <c r="W36" s="41"/>
      <c r="X36" s="41"/>
      <c r="Y36" s="41"/>
      <c r="Z36" s="41"/>
      <c r="AA36" s="41"/>
      <c r="AB36" s="41"/>
      <c r="AC36" s="41"/>
      <c r="AD36" s="41"/>
      <c r="AE36" s="41" t="s">
        <v>109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</row>
    <row r="37" spans="1:60" outlineLevel="1" x14ac:dyDescent="0.2">
      <c r="A37" s="34">
        <v>15</v>
      </c>
      <c r="B37" s="34" t="s">
        <v>151</v>
      </c>
      <c r="C37" s="35" t="s">
        <v>152</v>
      </c>
      <c r="D37" s="36" t="s">
        <v>145</v>
      </c>
      <c r="E37" s="37">
        <v>4</v>
      </c>
      <c r="F37" s="11">
        <f t="shared" si="0"/>
        <v>0</v>
      </c>
      <c r="G37" s="38">
        <f t="shared" si="1"/>
        <v>0</v>
      </c>
      <c r="H37" s="38"/>
      <c r="I37" s="38">
        <f t="shared" si="2"/>
        <v>0</v>
      </c>
      <c r="J37" s="38"/>
      <c r="K37" s="38">
        <f t="shared" si="3"/>
        <v>0</v>
      </c>
      <c r="L37" s="38">
        <v>0</v>
      </c>
      <c r="M37" s="38">
        <f t="shared" si="4"/>
        <v>0</v>
      </c>
      <c r="N37" s="39">
        <v>0</v>
      </c>
      <c r="O37" s="39">
        <f t="shared" si="5"/>
        <v>0</v>
      </c>
      <c r="P37" s="39">
        <v>0</v>
      </c>
      <c r="Q37" s="39">
        <f t="shared" si="6"/>
        <v>0</v>
      </c>
      <c r="R37" s="39"/>
      <c r="S37" s="39"/>
      <c r="T37" s="40">
        <v>0</v>
      </c>
      <c r="U37" s="39">
        <f t="shared" si="7"/>
        <v>0</v>
      </c>
      <c r="V37" s="41"/>
      <c r="W37" s="41"/>
      <c r="X37" s="41"/>
      <c r="Y37" s="41"/>
      <c r="Z37" s="41"/>
      <c r="AA37" s="41"/>
      <c r="AB37" s="41"/>
      <c r="AC37" s="41"/>
      <c r="AD37" s="41"/>
      <c r="AE37" s="41" t="s">
        <v>109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</row>
    <row r="38" spans="1:60" outlineLevel="1" x14ac:dyDescent="0.2">
      <c r="A38" s="34">
        <v>16</v>
      </c>
      <c r="B38" s="34" t="s">
        <v>153</v>
      </c>
      <c r="C38" s="35" t="s">
        <v>154</v>
      </c>
      <c r="D38" s="36" t="s">
        <v>150</v>
      </c>
      <c r="E38" s="37">
        <v>1</v>
      </c>
      <c r="F38" s="11">
        <f t="shared" si="0"/>
        <v>0</v>
      </c>
      <c r="G38" s="38">
        <f t="shared" si="1"/>
        <v>0</v>
      </c>
      <c r="H38" s="38"/>
      <c r="I38" s="38">
        <f t="shared" si="2"/>
        <v>0</v>
      </c>
      <c r="J38" s="38"/>
      <c r="K38" s="38">
        <f t="shared" si="3"/>
        <v>0</v>
      </c>
      <c r="L38" s="38">
        <v>0</v>
      </c>
      <c r="M38" s="38">
        <f t="shared" si="4"/>
        <v>0</v>
      </c>
      <c r="N38" s="39">
        <v>0</v>
      </c>
      <c r="O38" s="39">
        <f t="shared" si="5"/>
        <v>0</v>
      </c>
      <c r="P38" s="39">
        <v>0</v>
      </c>
      <c r="Q38" s="39">
        <f t="shared" si="6"/>
        <v>0</v>
      </c>
      <c r="R38" s="39"/>
      <c r="S38" s="39"/>
      <c r="T38" s="40">
        <v>0</v>
      </c>
      <c r="U38" s="39">
        <f t="shared" si="7"/>
        <v>0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109</v>
      </c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</row>
    <row r="39" spans="1:60" outlineLevel="1" x14ac:dyDescent="0.2">
      <c r="A39" s="34">
        <v>17</v>
      </c>
      <c r="B39" s="34" t="s">
        <v>155</v>
      </c>
      <c r="C39" s="35" t="s">
        <v>156</v>
      </c>
      <c r="D39" s="36" t="s">
        <v>150</v>
      </c>
      <c r="E39" s="37">
        <v>1</v>
      </c>
      <c r="F39" s="11">
        <f t="shared" si="0"/>
        <v>0</v>
      </c>
      <c r="G39" s="38">
        <f t="shared" si="1"/>
        <v>0</v>
      </c>
      <c r="H39" s="38"/>
      <c r="I39" s="38">
        <f t="shared" si="2"/>
        <v>0</v>
      </c>
      <c r="J39" s="38"/>
      <c r="K39" s="38">
        <f t="shared" si="3"/>
        <v>0</v>
      </c>
      <c r="L39" s="38">
        <v>0</v>
      </c>
      <c r="M39" s="38">
        <f t="shared" si="4"/>
        <v>0</v>
      </c>
      <c r="N39" s="39">
        <v>0</v>
      </c>
      <c r="O39" s="39">
        <f t="shared" si="5"/>
        <v>0</v>
      </c>
      <c r="P39" s="39">
        <v>0</v>
      </c>
      <c r="Q39" s="39">
        <f t="shared" si="6"/>
        <v>0</v>
      </c>
      <c r="R39" s="39"/>
      <c r="S39" s="39"/>
      <c r="T39" s="40">
        <v>0</v>
      </c>
      <c r="U39" s="39">
        <f t="shared" si="7"/>
        <v>0</v>
      </c>
      <c r="V39" s="41"/>
      <c r="W39" s="41"/>
      <c r="X39" s="41"/>
      <c r="Y39" s="41"/>
      <c r="Z39" s="41"/>
      <c r="AA39" s="41"/>
      <c r="AB39" s="41"/>
      <c r="AC39" s="41"/>
      <c r="AD39" s="41"/>
      <c r="AE39" s="41" t="s">
        <v>109</v>
      </c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</row>
    <row r="40" spans="1:60" outlineLevel="1" x14ac:dyDescent="0.2">
      <c r="A40" s="34">
        <v>18</v>
      </c>
      <c r="B40" s="34" t="s">
        <v>157</v>
      </c>
      <c r="C40" s="35" t="s">
        <v>158</v>
      </c>
      <c r="D40" s="36" t="s">
        <v>150</v>
      </c>
      <c r="E40" s="37">
        <v>1</v>
      </c>
      <c r="F40" s="11">
        <f t="shared" si="0"/>
        <v>0</v>
      </c>
      <c r="G40" s="38">
        <f t="shared" si="1"/>
        <v>0</v>
      </c>
      <c r="H40" s="38"/>
      <c r="I40" s="38">
        <f t="shared" si="2"/>
        <v>0</v>
      </c>
      <c r="J40" s="38"/>
      <c r="K40" s="38">
        <f t="shared" si="3"/>
        <v>0</v>
      </c>
      <c r="L40" s="38">
        <v>0</v>
      </c>
      <c r="M40" s="38">
        <f t="shared" si="4"/>
        <v>0</v>
      </c>
      <c r="N40" s="39">
        <v>0</v>
      </c>
      <c r="O40" s="39">
        <f t="shared" si="5"/>
        <v>0</v>
      </c>
      <c r="P40" s="39">
        <v>0</v>
      </c>
      <c r="Q40" s="39">
        <f t="shared" si="6"/>
        <v>0</v>
      </c>
      <c r="R40" s="39"/>
      <c r="S40" s="39"/>
      <c r="T40" s="40">
        <v>0</v>
      </c>
      <c r="U40" s="39">
        <f t="shared" si="7"/>
        <v>0</v>
      </c>
      <c r="V40" s="41"/>
      <c r="W40" s="41"/>
      <c r="X40" s="41"/>
      <c r="Y40" s="41"/>
      <c r="Z40" s="41"/>
      <c r="AA40" s="41"/>
      <c r="AB40" s="41"/>
      <c r="AC40" s="41"/>
      <c r="AD40" s="41"/>
      <c r="AE40" s="41" t="s">
        <v>109</v>
      </c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</row>
    <row r="41" spans="1:60" outlineLevel="1" x14ac:dyDescent="0.2">
      <c r="A41" s="34">
        <v>19</v>
      </c>
      <c r="B41" s="34" t="s">
        <v>159</v>
      </c>
      <c r="C41" s="35" t="s">
        <v>160</v>
      </c>
      <c r="D41" s="36" t="s">
        <v>150</v>
      </c>
      <c r="E41" s="37">
        <v>1</v>
      </c>
      <c r="F41" s="11">
        <f t="shared" si="0"/>
        <v>0</v>
      </c>
      <c r="G41" s="38">
        <f t="shared" si="1"/>
        <v>0</v>
      </c>
      <c r="H41" s="38"/>
      <c r="I41" s="38">
        <f t="shared" si="2"/>
        <v>0</v>
      </c>
      <c r="J41" s="38"/>
      <c r="K41" s="38">
        <f t="shared" si="3"/>
        <v>0</v>
      </c>
      <c r="L41" s="38">
        <v>0</v>
      </c>
      <c r="M41" s="38">
        <f t="shared" si="4"/>
        <v>0</v>
      </c>
      <c r="N41" s="39">
        <v>0</v>
      </c>
      <c r="O41" s="39">
        <f t="shared" si="5"/>
        <v>0</v>
      </c>
      <c r="P41" s="39">
        <v>0</v>
      </c>
      <c r="Q41" s="39">
        <f t="shared" si="6"/>
        <v>0</v>
      </c>
      <c r="R41" s="39"/>
      <c r="S41" s="39"/>
      <c r="T41" s="40">
        <v>0</v>
      </c>
      <c r="U41" s="39">
        <f t="shared" si="7"/>
        <v>0</v>
      </c>
      <c r="V41" s="41"/>
      <c r="W41" s="41"/>
      <c r="X41" s="41"/>
      <c r="Y41" s="41"/>
      <c r="Z41" s="41"/>
      <c r="AA41" s="41"/>
      <c r="AB41" s="41"/>
      <c r="AC41" s="41"/>
      <c r="AD41" s="41"/>
      <c r="AE41" s="41" t="s">
        <v>109</v>
      </c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</row>
    <row r="42" spans="1:60" outlineLevel="1" x14ac:dyDescent="0.2">
      <c r="A42" s="34">
        <v>20</v>
      </c>
      <c r="B42" s="34" t="s">
        <v>161</v>
      </c>
      <c r="C42" s="35" t="s">
        <v>162</v>
      </c>
      <c r="D42" s="36" t="s">
        <v>150</v>
      </c>
      <c r="E42" s="37">
        <v>1</v>
      </c>
      <c r="F42" s="11">
        <f t="shared" si="0"/>
        <v>0</v>
      </c>
      <c r="G42" s="38">
        <f t="shared" si="1"/>
        <v>0</v>
      </c>
      <c r="H42" s="38"/>
      <c r="I42" s="38">
        <f t="shared" si="2"/>
        <v>0</v>
      </c>
      <c r="J42" s="38"/>
      <c r="K42" s="38">
        <f t="shared" si="3"/>
        <v>0</v>
      </c>
      <c r="L42" s="38">
        <v>0</v>
      </c>
      <c r="M42" s="38">
        <f t="shared" si="4"/>
        <v>0</v>
      </c>
      <c r="N42" s="39">
        <v>0</v>
      </c>
      <c r="O42" s="39">
        <f t="shared" si="5"/>
        <v>0</v>
      </c>
      <c r="P42" s="39">
        <v>0</v>
      </c>
      <c r="Q42" s="39">
        <f t="shared" si="6"/>
        <v>0</v>
      </c>
      <c r="R42" s="39"/>
      <c r="S42" s="39"/>
      <c r="T42" s="40">
        <v>0</v>
      </c>
      <c r="U42" s="39">
        <f t="shared" si="7"/>
        <v>0</v>
      </c>
      <c r="V42" s="41"/>
      <c r="W42" s="41"/>
      <c r="X42" s="41"/>
      <c r="Y42" s="41"/>
      <c r="Z42" s="41"/>
      <c r="AA42" s="41"/>
      <c r="AB42" s="41"/>
      <c r="AC42" s="41"/>
      <c r="AD42" s="41"/>
      <c r="AE42" s="41" t="s">
        <v>109</v>
      </c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60" x14ac:dyDescent="0.2">
      <c r="A43" s="45" t="s">
        <v>104</v>
      </c>
      <c r="B43" s="45" t="s">
        <v>57</v>
      </c>
      <c r="C43" s="46" t="s">
        <v>58</v>
      </c>
      <c r="D43" s="47"/>
      <c r="E43" s="48"/>
      <c r="F43" s="49"/>
      <c r="G43" s="49">
        <f>SUMIF(AE44:AE53,"&lt;&gt;NOR",G44:G53)</f>
        <v>0</v>
      </c>
      <c r="H43" s="49"/>
      <c r="I43" s="49">
        <f>SUM(I44:I53)</f>
        <v>0</v>
      </c>
      <c r="J43" s="49"/>
      <c r="K43" s="49">
        <f>SUM(K44:K53)</f>
        <v>0</v>
      </c>
      <c r="L43" s="49"/>
      <c r="M43" s="49">
        <f>SUM(M44:M53)</f>
        <v>0</v>
      </c>
      <c r="N43" s="50"/>
      <c r="O43" s="50">
        <f>SUM(O44:O53)</f>
        <v>134.29525000000001</v>
      </c>
      <c r="P43" s="50"/>
      <c r="Q43" s="50">
        <f>SUM(Q44:Q53)</f>
        <v>0</v>
      </c>
      <c r="R43" s="50"/>
      <c r="S43" s="50"/>
      <c r="T43" s="51"/>
      <c r="U43" s="50">
        <f>SUM(U44:U53)</f>
        <v>41.9</v>
      </c>
      <c r="AE43" t="s">
        <v>105</v>
      </c>
    </row>
    <row r="44" spans="1:60" ht="22.5" outlineLevel="1" x14ac:dyDescent="0.2">
      <c r="A44" s="34">
        <v>21</v>
      </c>
      <c r="B44" s="34" t="s">
        <v>163</v>
      </c>
      <c r="C44" s="35" t="s">
        <v>164</v>
      </c>
      <c r="D44" s="36" t="s">
        <v>108</v>
      </c>
      <c r="E44" s="37">
        <v>3.2709999999999999</v>
      </c>
      <c r="F44" s="11">
        <f>H44+J44</f>
        <v>0</v>
      </c>
      <c r="G44" s="38">
        <f>ROUND(E44*F44,2)</f>
        <v>0</v>
      </c>
      <c r="H44" s="38"/>
      <c r="I44" s="38">
        <f>ROUND(E44*H44,2)</f>
        <v>0</v>
      </c>
      <c r="J44" s="38"/>
      <c r="K44" s="38">
        <f>ROUND(E44*J44,2)</f>
        <v>0</v>
      </c>
      <c r="L44" s="38">
        <v>0</v>
      </c>
      <c r="M44" s="38">
        <f>G44*(1+L44/100)</f>
        <v>0</v>
      </c>
      <c r="N44" s="39">
        <v>2.1</v>
      </c>
      <c r="O44" s="39">
        <f>ROUND(E44*N44,5)</f>
        <v>6.8691000000000004</v>
      </c>
      <c r="P44" s="39">
        <v>0</v>
      </c>
      <c r="Q44" s="39">
        <f>ROUND(E44*P44,5)</f>
        <v>0</v>
      </c>
      <c r="R44" s="39"/>
      <c r="S44" s="39"/>
      <c r="T44" s="40">
        <v>0.96499999999999997</v>
      </c>
      <c r="U44" s="39">
        <f>ROUND(E44*T44,2)</f>
        <v>3.16</v>
      </c>
      <c r="V44" s="41"/>
      <c r="W44" s="41"/>
      <c r="X44" s="41"/>
      <c r="Y44" s="41"/>
      <c r="Z44" s="41"/>
      <c r="AA44" s="41"/>
      <c r="AB44" s="41"/>
      <c r="AC44" s="41"/>
      <c r="AD44" s="41"/>
      <c r="AE44" s="41" t="s">
        <v>109</v>
      </c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</row>
    <row r="45" spans="1:60" outlineLevel="1" x14ac:dyDescent="0.2">
      <c r="A45" s="34"/>
      <c r="B45" s="34"/>
      <c r="C45" s="42" t="s">
        <v>165</v>
      </c>
      <c r="D45" s="43"/>
      <c r="E45" s="44">
        <v>3.08</v>
      </c>
      <c r="F45" s="38"/>
      <c r="G45" s="38"/>
      <c r="H45" s="38"/>
      <c r="I45" s="38"/>
      <c r="J45" s="38"/>
      <c r="K45" s="38"/>
      <c r="L45" s="38"/>
      <c r="M45" s="38"/>
      <c r="N45" s="39"/>
      <c r="O45" s="39"/>
      <c r="P45" s="39"/>
      <c r="Q45" s="39"/>
      <c r="R45" s="39"/>
      <c r="S45" s="39"/>
      <c r="T45" s="40"/>
      <c r="U45" s="39"/>
      <c r="V45" s="41"/>
      <c r="W45" s="41"/>
      <c r="X45" s="41"/>
      <c r="Y45" s="41"/>
      <c r="Z45" s="41"/>
      <c r="AA45" s="41"/>
      <c r="AB45" s="41"/>
      <c r="AC45" s="41"/>
      <c r="AD45" s="41"/>
      <c r="AE45" s="41" t="s">
        <v>111</v>
      </c>
      <c r="AF45" s="41">
        <v>0</v>
      </c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</row>
    <row r="46" spans="1:60" outlineLevel="1" x14ac:dyDescent="0.2">
      <c r="A46" s="34"/>
      <c r="B46" s="34"/>
      <c r="C46" s="42" t="s">
        <v>166</v>
      </c>
      <c r="D46" s="43"/>
      <c r="E46" s="44">
        <v>0.191</v>
      </c>
      <c r="F46" s="38"/>
      <c r="G46" s="38"/>
      <c r="H46" s="38"/>
      <c r="I46" s="38"/>
      <c r="J46" s="38"/>
      <c r="K46" s="38"/>
      <c r="L46" s="38"/>
      <c r="M46" s="38"/>
      <c r="N46" s="39"/>
      <c r="O46" s="39"/>
      <c r="P46" s="39"/>
      <c r="Q46" s="39"/>
      <c r="R46" s="39"/>
      <c r="S46" s="39"/>
      <c r="T46" s="40"/>
      <c r="U46" s="39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111</v>
      </c>
      <c r="AF46" s="41">
        <v>0</v>
      </c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</row>
    <row r="47" spans="1:60" outlineLevel="1" x14ac:dyDescent="0.2">
      <c r="A47" s="34">
        <v>22</v>
      </c>
      <c r="B47" s="34" t="s">
        <v>167</v>
      </c>
      <c r="C47" s="35" t="s">
        <v>168</v>
      </c>
      <c r="D47" s="36" t="s">
        <v>108</v>
      </c>
      <c r="E47" s="37">
        <v>36.936</v>
      </c>
      <c r="F47" s="11">
        <f>H47+J47</f>
        <v>0</v>
      </c>
      <c r="G47" s="38">
        <f>ROUND(E47*F47,2)</f>
        <v>0</v>
      </c>
      <c r="H47" s="38"/>
      <c r="I47" s="38">
        <f>ROUND(E47*H47,2)</f>
        <v>0</v>
      </c>
      <c r="J47" s="38"/>
      <c r="K47" s="38">
        <f>ROUND(E47*J47,2)</f>
        <v>0</v>
      </c>
      <c r="L47" s="38">
        <v>0</v>
      </c>
      <c r="M47" s="38">
        <f>G47*(1+L47/100)</f>
        <v>0</v>
      </c>
      <c r="N47" s="39">
        <v>1.9205000000000001</v>
      </c>
      <c r="O47" s="39">
        <f>ROUND(E47*N47,5)</f>
        <v>70.935590000000005</v>
      </c>
      <c r="P47" s="39">
        <v>0</v>
      </c>
      <c r="Q47" s="39">
        <f>ROUND(E47*P47,5)</f>
        <v>0</v>
      </c>
      <c r="R47" s="39"/>
      <c r="S47" s="39"/>
      <c r="T47" s="40">
        <v>0.76</v>
      </c>
      <c r="U47" s="39">
        <f>ROUND(E47*T47,2)</f>
        <v>28.07</v>
      </c>
      <c r="V47" s="41"/>
      <c r="W47" s="41"/>
      <c r="X47" s="41"/>
      <c r="Y47" s="41"/>
      <c r="Z47" s="41"/>
      <c r="AA47" s="41"/>
      <c r="AB47" s="41"/>
      <c r="AC47" s="41"/>
      <c r="AD47" s="41"/>
      <c r="AE47" s="41" t="s">
        <v>109</v>
      </c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</row>
    <row r="48" spans="1:60" outlineLevel="1" x14ac:dyDescent="0.2">
      <c r="A48" s="34"/>
      <c r="B48" s="34"/>
      <c r="C48" s="42" t="s">
        <v>126</v>
      </c>
      <c r="D48" s="43"/>
      <c r="E48" s="44">
        <v>36.936</v>
      </c>
      <c r="F48" s="38"/>
      <c r="G48" s="38"/>
      <c r="H48" s="38"/>
      <c r="I48" s="38"/>
      <c r="J48" s="38"/>
      <c r="K48" s="38"/>
      <c r="L48" s="38"/>
      <c r="M48" s="38"/>
      <c r="N48" s="39"/>
      <c r="O48" s="39"/>
      <c r="P48" s="39"/>
      <c r="Q48" s="39"/>
      <c r="R48" s="39"/>
      <c r="S48" s="39"/>
      <c r="T48" s="40"/>
      <c r="U48" s="39"/>
      <c r="V48" s="41"/>
      <c r="W48" s="41"/>
      <c r="X48" s="41"/>
      <c r="Y48" s="41"/>
      <c r="Z48" s="41"/>
      <c r="AA48" s="41"/>
      <c r="AB48" s="41"/>
      <c r="AC48" s="41"/>
      <c r="AD48" s="41"/>
      <c r="AE48" s="41" t="s">
        <v>111</v>
      </c>
      <c r="AF48" s="41">
        <v>0</v>
      </c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</row>
    <row r="49" spans="1:60" outlineLevel="1" x14ac:dyDescent="0.2">
      <c r="A49" s="34">
        <v>23</v>
      </c>
      <c r="B49" s="34" t="s">
        <v>169</v>
      </c>
      <c r="C49" s="35" t="s">
        <v>170</v>
      </c>
      <c r="D49" s="36" t="s">
        <v>108</v>
      </c>
      <c r="E49" s="37">
        <v>21.9725</v>
      </c>
      <c r="F49" s="11">
        <f>H49+J49</f>
        <v>0</v>
      </c>
      <c r="G49" s="38">
        <f>ROUND(E49*F49,2)</f>
        <v>0</v>
      </c>
      <c r="H49" s="38"/>
      <c r="I49" s="38">
        <f>ROUND(E49*H49,2)</f>
        <v>0</v>
      </c>
      <c r="J49" s="38"/>
      <c r="K49" s="38">
        <f>ROUND(E49*J49,2)</f>
        <v>0</v>
      </c>
      <c r="L49" s="38">
        <v>0</v>
      </c>
      <c r="M49" s="38">
        <f>G49*(1+L49/100)</f>
        <v>0</v>
      </c>
      <c r="N49" s="39">
        <v>2.5249999999999999</v>
      </c>
      <c r="O49" s="39">
        <f>ROUND(E49*N49,5)</f>
        <v>55.480559999999997</v>
      </c>
      <c r="P49" s="39">
        <v>0</v>
      </c>
      <c r="Q49" s="39">
        <f>ROUND(E49*P49,5)</f>
        <v>0</v>
      </c>
      <c r="R49" s="39"/>
      <c r="S49" s="39"/>
      <c r="T49" s="40">
        <v>0.47699999999999998</v>
      </c>
      <c r="U49" s="39">
        <f>ROUND(E49*T49,2)</f>
        <v>10.48</v>
      </c>
      <c r="V49" s="41"/>
      <c r="W49" s="41"/>
      <c r="X49" s="41"/>
      <c r="Y49" s="41"/>
      <c r="Z49" s="41"/>
      <c r="AA49" s="41"/>
      <c r="AB49" s="41"/>
      <c r="AC49" s="41"/>
      <c r="AD49" s="41"/>
      <c r="AE49" s="41" t="s">
        <v>109</v>
      </c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</row>
    <row r="50" spans="1:60" outlineLevel="1" x14ac:dyDescent="0.2">
      <c r="A50" s="34"/>
      <c r="B50" s="34"/>
      <c r="C50" s="42" t="s">
        <v>171</v>
      </c>
      <c r="D50" s="43"/>
      <c r="E50" s="44">
        <v>17.324999999999999</v>
      </c>
      <c r="F50" s="38"/>
      <c r="G50" s="38"/>
      <c r="H50" s="38"/>
      <c r="I50" s="38"/>
      <c r="J50" s="38"/>
      <c r="K50" s="38"/>
      <c r="L50" s="38"/>
      <c r="M50" s="38"/>
      <c r="N50" s="39"/>
      <c r="O50" s="39"/>
      <c r="P50" s="39"/>
      <c r="Q50" s="39"/>
      <c r="R50" s="39"/>
      <c r="S50" s="39"/>
      <c r="T50" s="40"/>
      <c r="U50" s="39"/>
      <c r="V50" s="41"/>
      <c r="W50" s="41"/>
      <c r="X50" s="41"/>
      <c r="Y50" s="41"/>
      <c r="Z50" s="41"/>
      <c r="AA50" s="41"/>
      <c r="AB50" s="41"/>
      <c r="AC50" s="41"/>
      <c r="AD50" s="41"/>
      <c r="AE50" s="41" t="s">
        <v>111</v>
      </c>
      <c r="AF50" s="41">
        <v>0</v>
      </c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</row>
    <row r="51" spans="1:60" outlineLevel="1" x14ac:dyDescent="0.2">
      <c r="A51" s="34"/>
      <c r="B51" s="34"/>
      <c r="C51" s="42" t="s">
        <v>172</v>
      </c>
      <c r="D51" s="43"/>
      <c r="E51" s="44">
        <v>1.8875</v>
      </c>
      <c r="F51" s="38"/>
      <c r="G51" s="38"/>
      <c r="H51" s="38"/>
      <c r="I51" s="38"/>
      <c r="J51" s="38"/>
      <c r="K51" s="38"/>
      <c r="L51" s="38"/>
      <c r="M51" s="38"/>
      <c r="N51" s="39"/>
      <c r="O51" s="39"/>
      <c r="P51" s="39"/>
      <c r="Q51" s="39"/>
      <c r="R51" s="39"/>
      <c r="S51" s="39"/>
      <c r="T51" s="40"/>
      <c r="U51" s="39"/>
      <c r="V51" s="41"/>
      <c r="W51" s="41"/>
      <c r="X51" s="41"/>
      <c r="Y51" s="41"/>
      <c r="Z51" s="41"/>
      <c r="AA51" s="41"/>
      <c r="AB51" s="41"/>
      <c r="AC51" s="41"/>
      <c r="AD51" s="41"/>
      <c r="AE51" s="41" t="s">
        <v>111</v>
      </c>
      <c r="AF51" s="41">
        <v>0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</row>
    <row r="52" spans="1:60" outlineLevel="1" x14ac:dyDescent="0.2">
      <c r="A52" s="34"/>
      <c r="B52" s="34"/>
      <c r="C52" s="42" t="s">
        <v>122</v>
      </c>
      <c r="D52" s="43"/>
      <c r="E52" s="44">
        <v>2.76</v>
      </c>
      <c r="F52" s="38"/>
      <c r="G52" s="38"/>
      <c r="H52" s="38"/>
      <c r="I52" s="38"/>
      <c r="J52" s="38"/>
      <c r="K52" s="38"/>
      <c r="L52" s="38"/>
      <c r="M52" s="38"/>
      <c r="N52" s="39"/>
      <c r="O52" s="39"/>
      <c r="P52" s="39"/>
      <c r="Q52" s="39"/>
      <c r="R52" s="39"/>
      <c r="S52" s="39"/>
      <c r="T52" s="40"/>
      <c r="U52" s="39"/>
      <c r="V52" s="41"/>
      <c r="W52" s="41"/>
      <c r="X52" s="41"/>
      <c r="Y52" s="41"/>
      <c r="Z52" s="41"/>
      <c r="AA52" s="41"/>
      <c r="AB52" s="41"/>
      <c r="AC52" s="41"/>
      <c r="AD52" s="41"/>
      <c r="AE52" s="41" t="s">
        <v>111</v>
      </c>
      <c r="AF52" s="41">
        <v>0</v>
      </c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</row>
    <row r="53" spans="1:60" ht="22.5" outlineLevel="1" x14ac:dyDescent="0.2">
      <c r="A53" s="34">
        <v>24</v>
      </c>
      <c r="B53" s="34" t="s">
        <v>169</v>
      </c>
      <c r="C53" s="35" t="s">
        <v>173</v>
      </c>
      <c r="D53" s="36" t="s">
        <v>108</v>
      </c>
      <c r="E53" s="37">
        <v>0.4</v>
      </c>
      <c r="F53" s="11">
        <f>H53+J53</f>
        <v>0</v>
      </c>
      <c r="G53" s="38">
        <f>ROUND(E53*F53,2)</f>
        <v>0</v>
      </c>
      <c r="H53" s="38"/>
      <c r="I53" s="38">
        <f>ROUND(E53*H53,2)</f>
        <v>0</v>
      </c>
      <c r="J53" s="38"/>
      <c r="K53" s="38">
        <f>ROUND(E53*J53,2)</f>
        <v>0</v>
      </c>
      <c r="L53" s="38">
        <v>0</v>
      </c>
      <c r="M53" s="38">
        <f>G53*(1+L53/100)</f>
        <v>0</v>
      </c>
      <c r="N53" s="39">
        <v>2.5249999999999999</v>
      </c>
      <c r="O53" s="39">
        <f>ROUND(E53*N53,5)</f>
        <v>1.01</v>
      </c>
      <c r="P53" s="39">
        <v>0</v>
      </c>
      <c r="Q53" s="39">
        <f>ROUND(E53*P53,5)</f>
        <v>0</v>
      </c>
      <c r="R53" s="39"/>
      <c r="S53" s="39"/>
      <c r="T53" s="40">
        <v>0.47699999999999998</v>
      </c>
      <c r="U53" s="39">
        <f>ROUND(E53*T53,2)</f>
        <v>0.19</v>
      </c>
      <c r="V53" s="41"/>
      <c r="W53" s="41"/>
      <c r="X53" s="41"/>
      <c r="Y53" s="41"/>
      <c r="Z53" s="41"/>
      <c r="AA53" s="41"/>
      <c r="AB53" s="41"/>
      <c r="AC53" s="41"/>
      <c r="AD53" s="41"/>
      <c r="AE53" s="41" t="s">
        <v>109</v>
      </c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</row>
    <row r="54" spans="1:60" x14ac:dyDescent="0.2">
      <c r="A54" s="45" t="s">
        <v>104</v>
      </c>
      <c r="B54" s="45" t="s">
        <v>59</v>
      </c>
      <c r="C54" s="46" t="s">
        <v>60</v>
      </c>
      <c r="D54" s="47"/>
      <c r="E54" s="48"/>
      <c r="F54" s="49"/>
      <c r="G54" s="49">
        <f>SUMIF(AE55:AE62,"&lt;&gt;NOR",G55:G62)</f>
        <v>0</v>
      </c>
      <c r="H54" s="49"/>
      <c r="I54" s="49">
        <f>SUM(I55:I62)</f>
        <v>0</v>
      </c>
      <c r="J54" s="49"/>
      <c r="K54" s="49">
        <f>SUM(K55:K62)</f>
        <v>0</v>
      </c>
      <c r="L54" s="49"/>
      <c r="M54" s="49">
        <f>SUM(M55:M62)</f>
        <v>0</v>
      </c>
      <c r="N54" s="50"/>
      <c r="O54" s="50">
        <f>SUM(O55:O62)</f>
        <v>32.71311</v>
      </c>
      <c r="P54" s="50"/>
      <c r="Q54" s="50">
        <f>SUM(Q55:Q62)</f>
        <v>0</v>
      </c>
      <c r="R54" s="50"/>
      <c r="S54" s="50"/>
      <c r="T54" s="51"/>
      <c r="U54" s="50">
        <f>SUM(U55:U62)</f>
        <v>53.51</v>
      </c>
      <c r="AE54" t="s">
        <v>105</v>
      </c>
    </row>
    <row r="55" spans="1:60" ht="22.5" outlineLevel="1" x14ac:dyDescent="0.2">
      <c r="A55" s="34">
        <v>25</v>
      </c>
      <c r="B55" s="34" t="s">
        <v>174</v>
      </c>
      <c r="C55" s="35" t="s">
        <v>175</v>
      </c>
      <c r="D55" s="36" t="s">
        <v>141</v>
      </c>
      <c r="E55" s="37">
        <v>66.924999999999997</v>
      </c>
      <c r="F55" s="11">
        <f>H55+J55</f>
        <v>0</v>
      </c>
      <c r="G55" s="38">
        <f>ROUND(E55*F55,2)</f>
        <v>0</v>
      </c>
      <c r="H55" s="38"/>
      <c r="I55" s="38">
        <f>ROUND(E55*H55,2)</f>
        <v>0</v>
      </c>
      <c r="J55" s="38"/>
      <c r="K55" s="38">
        <f>ROUND(E55*J55,2)</f>
        <v>0</v>
      </c>
      <c r="L55" s="38">
        <v>0</v>
      </c>
      <c r="M55" s="38">
        <f>G55*(1+L55/100)</f>
        <v>0</v>
      </c>
      <c r="N55" s="39">
        <v>0.48470000000000002</v>
      </c>
      <c r="O55" s="39">
        <f>ROUND(E55*N55,5)</f>
        <v>32.438549999999999</v>
      </c>
      <c r="P55" s="39">
        <v>0</v>
      </c>
      <c r="Q55" s="39">
        <f>ROUND(E55*P55,5)</f>
        <v>0</v>
      </c>
      <c r="R55" s="39"/>
      <c r="S55" s="39"/>
      <c r="T55" s="40">
        <v>0.69799999999999995</v>
      </c>
      <c r="U55" s="39">
        <f>ROUND(E55*T55,2)</f>
        <v>46.71</v>
      </c>
      <c r="V55" s="41"/>
      <c r="W55" s="41"/>
      <c r="X55" s="41"/>
      <c r="Y55" s="41"/>
      <c r="Z55" s="41"/>
      <c r="AA55" s="41"/>
      <c r="AB55" s="41"/>
      <c r="AC55" s="41"/>
      <c r="AD55" s="41"/>
      <c r="AE55" s="41" t="s">
        <v>109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</row>
    <row r="56" spans="1:60" outlineLevel="1" x14ac:dyDescent="0.2">
      <c r="A56" s="34"/>
      <c r="B56" s="34"/>
      <c r="C56" s="42" t="s">
        <v>176</v>
      </c>
      <c r="D56" s="43"/>
      <c r="E56" s="44">
        <v>21.5</v>
      </c>
      <c r="F56" s="38"/>
      <c r="G56" s="38"/>
      <c r="H56" s="38"/>
      <c r="I56" s="38"/>
      <c r="J56" s="38"/>
      <c r="K56" s="38"/>
      <c r="L56" s="38"/>
      <c r="M56" s="38"/>
      <c r="N56" s="39"/>
      <c r="O56" s="39"/>
      <c r="P56" s="39"/>
      <c r="Q56" s="39"/>
      <c r="R56" s="39"/>
      <c r="S56" s="39"/>
      <c r="T56" s="40"/>
      <c r="U56" s="39"/>
      <c r="V56" s="41"/>
      <c r="W56" s="41"/>
      <c r="X56" s="41"/>
      <c r="Y56" s="41"/>
      <c r="Z56" s="41"/>
      <c r="AA56" s="41"/>
      <c r="AB56" s="41"/>
      <c r="AC56" s="41"/>
      <c r="AD56" s="41"/>
      <c r="AE56" s="41" t="s">
        <v>111</v>
      </c>
      <c r="AF56" s="41">
        <v>0</v>
      </c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</row>
    <row r="57" spans="1:60" outlineLevel="1" x14ac:dyDescent="0.2">
      <c r="A57" s="34"/>
      <c r="B57" s="34"/>
      <c r="C57" s="42" t="s">
        <v>177</v>
      </c>
      <c r="D57" s="43"/>
      <c r="E57" s="44">
        <v>18.925000000000001</v>
      </c>
      <c r="F57" s="38"/>
      <c r="G57" s="38"/>
      <c r="H57" s="38"/>
      <c r="I57" s="38"/>
      <c r="J57" s="38"/>
      <c r="K57" s="38"/>
      <c r="L57" s="38"/>
      <c r="M57" s="38"/>
      <c r="N57" s="39"/>
      <c r="O57" s="39"/>
      <c r="P57" s="39"/>
      <c r="Q57" s="39"/>
      <c r="R57" s="39"/>
      <c r="S57" s="39"/>
      <c r="T57" s="40"/>
      <c r="U57" s="39"/>
      <c r="V57" s="41"/>
      <c r="W57" s="41"/>
      <c r="X57" s="41"/>
      <c r="Y57" s="41"/>
      <c r="Z57" s="41"/>
      <c r="AA57" s="41"/>
      <c r="AB57" s="41"/>
      <c r="AC57" s="41"/>
      <c r="AD57" s="41"/>
      <c r="AE57" s="41" t="s">
        <v>111</v>
      </c>
      <c r="AF57" s="41">
        <v>0</v>
      </c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</row>
    <row r="58" spans="1:60" outlineLevel="1" x14ac:dyDescent="0.2">
      <c r="A58" s="34"/>
      <c r="B58" s="34"/>
      <c r="C58" s="42" t="s">
        <v>178</v>
      </c>
      <c r="D58" s="43"/>
      <c r="E58" s="44">
        <v>19.625</v>
      </c>
      <c r="F58" s="38"/>
      <c r="G58" s="38"/>
      <c r="H58" s="38"/>
      <c r="I58" s="38"/>
      <c r="J58" s="38"/>
      <c r="K58" s="38"/>
      <c r="L58" s="38"/>
      <c r="M58" s="38"/>
      <c r="N58" s="39"/>
      <c r="O58" s="39"/>
      <c r="P58" s="39"/>
      <c r="Q58" s="39"/>
      <c r="R58" s="39"/>
      <c r="S58" s="39"/>
      <c r="T58" s="40"/>
      <c r="U58" s="39"/>
      <c r="V58" s="41"/>
      <c r="W58" s="41"/>
      <c r="X58" s="41"/>
      <c r="Y58" s="41"/>
      <c r="Z58" s="41"/>
      <c r="AA58" s="41"/>
      <c r="AB58" s="41"/>
      <c r="AC58" s="41"/>
      <c r="AD58" s="41"/>
      <c r="AE58" s="41" t="s">
        <v>111</v>
      </c>
      <c r="AF58" s="41">
        <v>0</v>
      </c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</row>
    <row r="59" spans="1:60" outlineLevel="1" x14ac:dyDescent="0.2">
      <c r="A59" s="34"/>
      <c r="B59" s="34"/>
      <c r="C59" s="42" t="s">
        <v>179</v>
      </c>
      <c r="D59" s="43"/>
      <c r="E59" s="44">
        <v>6.875</v>
      </c>
      <c r="F59" s="38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40"/>
      <c r="U59" s="39"/>
      <c r="V59" s="41"/>
      <c r="W59" s="41"/>
      <c r="X59" s="41"/>
      <c r="Y59" s="41"/>
      <c r="Z59" s="41"/>
      <c r="AA59" s="41"/>
      <c r="AB59" s="41"/>
      <c r="AC59" s="41"/>
      <c r="AD59" s="41"/>
      <c r="AE59" s="41" t="s">
        <v>111</v>
      </c>
      <c r="AF59" s="41">
        <v>0</v>
      </c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</row>
    <row r="60" spans="1:60" ht="22.5" outlineLevel="1" x14ac:dyDescent="0.2">
      <c r="A60" s="34">
        <v>26</v>
      </c>
      <c r="B60" s="34" t="s">
        <v>180</v>
      </c>
      <c r="C60" s="35" t="s">
        <v>181</v>
      </c>
      <c r="D60" s="36" t="s">
        <v>182</v>
      </c>
      <c r="E60" s="37">
        <v>0.26910000000000001</v>
      </c>
      <c r="F60" s="11">
        <f>H60+J60</f>
        <v>0</v>
      </c>
      <c r="G60" s="38">
        <f>ROUND(E60*F60,2)</f>
        <v>0</v>
      </c>
      <c r="H60" s="38"/>
      <c r="I60" s="38">
        <f>ROUND(E60*H60,2)</f>
        <v>0</v>
      </c>
      <c r="J60" s="38"/>
      <c r="K60" s="38">
        <f>ROUND(E60*J60,2)</f>
        <v>0</v>
      </c>
      <c r="L60" s="38">
        <v>0</v>
      </c>
      <c r="M60" s="38">
        <f>G60*(1+L60/100)</f>
        <v>0</v>
      </c>
      <c r="N60" s="39">
        <v>1.0202899999999999</v>
      </c>
      <c r="O60" s="39">
        <f>ROUND(E60*N60,5)</f>
        <v>0.27456000000000003</v>
      </c>
      <c r="P60" s="39">
        <v>0</v>
      </c>
      <c r="Q60" s="39">
        <f>ROUND(E60*P60,5)</f>
        <v>0</v>
      </c>
      <c r="R60" s="39"/>
      <c r="S60" s="39"/>
      <c r="T60" s="40">
        <v>25.271000000000001</v>
      </c>
      <c r="U60" s="39">
        <f>ROUND(E60*T60,2)</f>
        <v>6.8</v>
      </c>
      <c r="V60" s="41"/>
      <c r="W60" s="41"/>
      <c r="X60" s="41"/>
      <c r="Y60" s="41"/>
      <c r="Z60" s="41"/>
      <c r="AA60" s="41"/>
      <c r="AB60" s="41"/>
      <c r="AC60" s="41"/>
      <c r="AD60" s="41"/>
      <c r="AE60" s="41" t="s">
        <v>109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</row>
    <row r="61" spans="1:60" outlineLevel="1" x14ac:dyDescent="0.2">
      <c r="A61" s="34"/>
      <c r="B61" s="34"/>
      <c r="C61" s="42" t="s">
        <v>183</v>
      </c>
      <c r="D61" s="43"/>
      <c r="E61" s="44">
        <v>0.15795000000000001</v>
      </c>
      <c r="F61" s="38"/>
      <c r="G61" s="38"/>
      <c r="H61" s="38"/>
      <c r="I61" s="38"/>
      <c r="J61" s="38"/>
      <c r="K61" s="38"/>
      <c r="L61" s="38"/>
      <c r="M61" s="38"/>
      <c r="N61" s="39"/>
      <c r="O61" s="39"/>
      <c r="P61" s="39"/>
      <c r="Q61" s="39"/>
      <c r="R61" s="39"/>
      <c r="S61" s="39"/>
      <c r="T61" s="40"/>
      <c r="U61" s="39"/>
      <c r="V61" s="41"/>
      <c r="W61" s="41"/>
      <c r="X61" s="41"/>
      <c r="Y61" s="41"/>
      <c r="Z61" s="41"/>
      <c r="AA61" s="41"/>
      <c r="AB61" s="41"/>
      <c r="AC61" s="41"/>
      <c r="AD61" s="41"/>
      <c r="AE61" s="41" t="s">
        <v>111</v>
      </c>
      <c r="AF61" s="41">
        <v>0</v>
      </c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</row>
    <row r="62" spans="1:60" outlineLevel="1" x14ac:dyDescent="0.2">
      <c r="A62" s="34"/>
      <c r="B62" s="34"/>
      <c r="C62" s="42" t="s">
        <v>184</v>
      </c>
      <c r="D62" s="43"/>
      <c r="E62" s="44">
        <v>0.11115</v>
      </c>
      <c r="F62" s="38"/>
      <c r="G62" s="38"/>
      <c r="H62" s="38"/>
      <c r="I62" s="38"/>
      <c r="J62" s="38"/>
      <c r="K62" s="38"/>
      <c r="L62" s="38"/>
      <c r="M62" s="38"/>
      <c r="N62" s="39"/>
      <c r="O62" s="39"/>
      <c r="P62" s="39"/>
      <c r="Q62" s="39"/>
      <c r="R62" s="39"/>
      <c r="S62" s="39"/>
      <c r="T62" s="40"/>
      <c r="U62" s="39"/>
      <c r="V62" s="41"/>
      <c r="W62" s="41"/>
      <c r="X62" s="41"/>
      <c r="Y62" s="41"/>
      <c r="Z62" s="41"/>
      <c r="AA62" s="41"/>
      <c r="AB62" s="41"/>
      <c r="AC62" s="41"/>
      <c r="AD62" s="41"/>
      <c r="AE62" s="41" t="s">
        <v>111</v>
      </c>
      <c r="AF62" s="41">
        <v>0</v>
      </c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</row>
    <row r="63" spans="1:60" x14ac:dyDescent="0.2">
      <c r="A63" s="45" t="s">
        <v>104</v>
      </c>
      <c r="B63" s="45" t="s">
        <v>61</v>
      </c>
      <c r="C63" s="46" t="s">
        <v>62</v>
      </c>
      <c r="D63" s="47"/>
      <c r="E63" s="48"/>
      <c r="F63" s="49"/>
      <c r="G63" s="49">
        <f>SUMIF(AE64:AE64,"&lt;&gt;NOR",G64:G64)</f>
        <v>0</v>
      </c>
      <c r="H63" s="49"/>
      <c r="I63" s="49">
        <f>SUM(I64:I64)</f>
        <v>0</v>
      </c>
      <c r="J63" s="49"/>
      <c r="K63" s="49">
        <f>SUM(K64:K64)</f>
        <v>0</v>
      </c>
      <c r="L63" s="49"/>
      <c r="M63" s="49">
        <f>SUM(M64:M64)</f>
        <v>0</v>
      </c>
      <c r="N63" s="50"/>
      <c r="O63" s="50">
        <f>SUM(O64:O64)</f>
        <v>0.31541000000000002</v>
      </c>
      <c r="P63" s="50"/>
      <c r="Q63" s="50">
        <f>SUM(Q64:Q64)</f>
        <v>0</v>
      </c>
      <c r="R63" s="50"/>
      <c r="S63" s="50"/>
      <c r="T63" s="51"/>
      <c r="U63" s="50">
        <f>SUM(U64:U64)</f>
        <v>3.85</v>
      </c>
      <c r="AE63" t="s">
        <v>105</v>
      </c>
    </row>
    <row r="64" spans="1:60" ht="22.5" outlineLevel="1" x14ac:dyDescent="0.2">
      <c r="A64" s="34">
        <v>27</v>
      </c>
      <c r="B64" s="34" t="s">
        <v>185</v>
      </c>
      <c r="C64" s="35" t="s">
        <v>186</v>
      </c>
      <c r="D64" s="36" t="s">
        <v>187</v>
      </c>
      <c r="E64" s="37">
        <v>2.6</v>
      </c>
      <c r="F64" s="11">
        <f>H64+J64</f>
        <v>0</v>
      </c>
      <c r="G64" s="38">
        <f>ROUND(E64*F64,2)</f>
        <v>0</v>
      </c>
      <c r="H64" s="38"/>
      <c r="I64" s="38">
        <f>ROUND(E64*H64,2)</f>
        <v>0</v>
      </c>
      <c r="J64" s="38"/>
      <c r="K64" s="38">
        <f>ROUND(E64*J64,2)</f>
        <v>0</v>
      </c>
      <c r="L64" s="38">
        <v>0</v>
      </c>
      <c r="M64" s="38">
        <f>G64*(1+L64/100)</f>
        <v>0</v>
      </c>
      <c r="N64" s="39">
        <v>0.12131</v>
      </c>
      <c r="O64" s="39">
        <f>ROUND(E64*N64,5)</f>
        <v>0.31541000000000002</v>
      </c>
      <c r="P64" s="39">
        <v>0</v>
      </c>
      <c r="Q64" s="39">
        <f>ROUND(E64*P64,5)</f>
        <v>0</v>
      </c>
      <c r="R64" s="39"/>
      <c r="S64" s="39"/>
      <c r="T64" s="40">
        <v>1.48167</v>
      </c>
      <c r="U64" s="39">
        <f>ROUND(E64*T64,2)</f>
        <v>3.85</v>
      </c>
      <c r="V64" s="41"/>
      <c r="W64" s="41"/>
      <c r="X64" s="41"/>
      <c r="Y64" s="41"/>
      <c r="Z64" s="41"/>
      <c r="AA64" s="41"/>
      <c r="AB64" s="41"/>
      <c r="AC64" s="41"/>
      <c r="AD64" s="41"/>
      <c r="AE64" s="41" t="s">
        <v>142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</row>
    <row r="65" spans="1:60" x14ac:dyDescent="0.2">
      <c r="A65" s="45" t="s">
        <v>104</v>
      </c>
      <c r="B65" s="45" t="s">
        <v>63</v>
      </c>
      <c r="C65" s="46" t="s">
        <v>64</v>
      </c>
      <c r="D65" s="47"/>
      <c r="E65" s="48"/>
      <c r="F65" s="49"/>
      <c r="G65" s="49">
        <f>SUMIF(AE66:AE80,"&lt;&gt;NOR",G66:G80)</f>
        <v>0</v>
      </c>
      <c r="H65" s="49"/>
      <c r="I65" s="49">
        <f>SUM(I66:I80)</f>
        <v>0</v>
      </c>
      <c r="J65" s="49"/>
      <c r="K65" s="49">
        <f>SUM(K66:K80)</f>
        <v>0</v>
      </c>
      <c r="L65" s="49"/>
      <c r="M65" s="49">
        <f>SUM(M66:M80)</f>
        <v>0</v>
      </c>
      <c r="N65" s="50"/>
      <c r="O65" s="50">
        <f>SUM(O66:O80)</f>
        <v>428.53030000000001</v>
      </c>
      <c r="P65" s="50"/>
      <c r="Q65" s="50">
        <f>SUM(Q66:Q80)</f>
        <v>0</v>
      </c>
      <c r="R65" s="50"/>
      <c r="S65" s="50"/>
      <c r="T65" s="51"/>
      <c r="U65" s="50">
        <f>SUM(U66:U80)</f>
        <v>296.78999999999996</v>
      </c>
      <c r="AE65" t="s">
        <v>105</v>
      </c>
    </row>
    <row r="66" spans="1:60" ht="22.5" outlineLevel="1" x14ac:dyDescent="0.2">
      <c r="A66" s="34">
        <v>28</v>
      </c>
      <c r="B66" s="34" t="s">
        <v>188</v>
      </c>
      <c r="C66" s="35" t="s">
        <v>189</v>
      </c>
      <c r="D66" s="36" t="s">
        <v>141</v>
      </c>
      <c r="E66" s="37">
        <v>487.54559999999998</v>
      </c>
      <c r="F66" s="11">
        <f>H66+J66</f>
        <v>0</v>
      </c>
      <c r="G66" s="38">
        <f>ROUND(E66*F66,2)</f>
        <v>0</v>
      </c>
      <c r="H66" s="38"/>
      <c r="I66" s="38">
        <f>ROUND(E66*H66,2)</f>
        <v>0</v>
      </c>
      <c r="J66" s="38"/>
      <c r="K66" s="38">
        <f>ROUND(E66*J66,2)</f>
        <v>0</v>
      </c>
      <c r="L66" s="38">
        <v>0</v>
      </c>
      <c r="M66" s="38">
        <f>G66*(1+L66/100)</f>
        <v>0</v>
      </c>
      <c r="N66" s="39">
        <v>0.1008</v>
      </c>
      <c r="O66" s="39">
        <f>ROUND(E66*N66,5)</f>
        <v>49.144599999999997</v>
      </c>
      <c r="P66" s="39">
        <v>0</v>
      </c>
      <c r="Q66" s="39">
        <f>ROUND(E66*P66,5)</f>
        <v>0</v>
      </c>
      <c r="R66" s="39"/>
      <c r="S66" s="39"/>
      <c r="T66" s="40">
        <v>2.5000000000000001E-2</v>
      </c>
      <c r="U66" s="39">
        <f>ROUND(E66*T66,2)</f>
        <v>12.19</v>
      </c>
      <c r="V66" s="41"/>
      <c r="W66" s="41"/>
      <c r="X66" s="41"/>
      <c r="Y66" s="41"/>
      <c r="Z66" s="41"/>
      <c r="AA66" s="41"/>
      <c r="AB66" s="41"/>
      <c r="AC66" s="41"/>
      <c r="AD66" s="41"/>
      <c r="AE66" s="41" t="s">
        <v>109</v>
      </c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</row>
    <row r="67" spans="1:60" outlineLevel="1" x14ac:dyDescent="0.2">
      <c r="A67" s="34"/>
      <c r="B67" s="34"/>
      <c r="C67" s="42" t="s">
        <v>190</v>
      </c>
      <c r="D67" s="43"/>
      <c r="E67" s="44">
        <v>487.54559999999998</v>
      </c>
      <c r="F67" s="38"/>
      <c r="G67" s="38"/>
      <c r="H67" s="38"/>
      <c r="I67" s="38"/>
      <c r="J67" s="38"/>
      <c r="K67" s="38"/>
      <c r="L67" s="38"/>
      <c r="M67" s="38"/>
      <c r="N67" s="39"/>
      <c r="O67" s="39"/>
      <c r="P67" s="39"/>
      <c r="Q67" s="39"/>
      <c r="R67" s="39"/>
      <c r="S67" s="39"/>
      <c r="T67" s="40"/>
      <c r="U67" s="39"/>
      <c r="V67" s="41"/>
      <c r="W67" s="41"/>
      <c r="X67" s="41"/>
      <c r="Y67" s="41"/>
      <c r="Z67" s="41"/>
      <c r="AA67" s="41"/>
      <c r="AB67" s="41"/>
      <c r="AC67" s="41"/>
      <c r="AD67" s="41"/>
      <c r="AE67" s="41" t="s">
        <v>111</v>
      </c>
      <c r="AF67" s="41">
        <v>0</v>
      </c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60" ht="22.5" outlineLevel="1" x14ac:dyDescent="0.2">
      <c r="A68" s="34">
        <v>29</v>
      </c>
      <c r="B68" s="34" t="s">
        <v>191</v>
      </c>
      <c r="C68" s="35" t="s">
        <v>192</v>
      </c>
      <c r="D68" s="36" t="s">
        <v>141</v>
      </c>
      <c r="E68" s="37">
        <v>487.54559999999998</v>
      </c>
      <c r="F68" s="11">
        <f>H68+J68</f>
        <v>0</v>
      </c>
      <c r="G68" s="38">
        <f>ROUND(E68*F68,2)</f>
        <v>0</v>
      </c>
      <c r="H68" s="38"/>
      <c r="I68" s="38">
        <f>ROUND(E68*H68,2)</f>
        <v>0</v>
      </c>
      <c r="J68" s="38"/>
      <c r="K68" s="38">
        <f>ROUND(E68*J68,2)</f>
        <v>0</v>
      </c>
      <c r="L68" s="38">
        <v>0</v>
      </c>
      <c r="M68" s="38">
        <f>G68*(1+L68/100)</f>
        <v>0</v>
      </c>
      <c r="N68" s="39">
        <v>0.28799999999999998</v>
      </c>
      <c r="O68" s="39">
        <f>ROUND(E68*N68,5)</f>
        <v>140.41313</v>
      </c>
      <c r="P68" s="39">
        <v>0</v>
      </c>
      <c r="Q68" s="39">
        <f>ROUND(E68*P68,5)</f>
        <v>0</v>
      </c>
      <c r="R68" s="39"/>
      <c r="S68" s="39"/>
      <c r="T68" s="40">
        <v>2.3E-2</v>
      </c>
      <c r="U68" s="39">
        <f>ROUND(E68*T68,2)</f>
        <v>11.21</v>
      </c>
      <c r="V68" s="41"/>
      <c r="W68" s="41"/>
      <c r="X68" s="41"/>
      <c r="Y68" s="41"/>
      <c r="Z68" s="41"/>
      <c r="AA68" s="41"/>
      <c r="AB68" s="41"/>
      <c r="AC68" s="41"/>
      <c r="AD68" s="41"/>
      <c r="AE68" s="41" t="s">
        <v>109</v>
      </c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</row>
    <row r="69" spans="1:60" outlineLevel="1" x14ac:dyDescent="0.2">
      <c r="A69" s="34"/>
      <c r="B69" s="34"/>
      <c r="C69" s="42" t="s">
        <v>190</v>
      </c>
      <c r="D69" s="43"/>
      <c r="E69" s="44">
        <v>487.54559999999998</v>
      </c>
      <c r="F69" s="38"/>
      <c r="G69" s="38"/>
      <c r="H69" s="38"/>
      <c r="I69" s="38"/>
      <c r="J69" s="38"/>
      <c r="K69" s="38"/>
      <c r="L69" s="38"/>
      <c r="M69" s="38"/>
      <c r="N69" s="39"/>
      <c r="O69" s="39"/>
      <c r="P69" s="39"/>
      <c r="Q69" s="39"/>
      <c r="R69" s="39"/>
      <c r="S69" s="39"/>
      <c r="T69" s="40"/>
      <c r="U69" s="39"/>
      <c r="V69" s="41"/>
      <c r="W69" s="41"/>
      <c r="X69" s="41"/>
      <c r="Y69" s="41"/>
      <c r="Z69" s="41"/>
      <c r="AA69" s="41"/>
      <c r="AB69" s="41"/>
      <c r="AC69" s="41"/>
      <c r="AD69" s="41"/>
      <c r="AE69" s="41" t="s">
        <v>111</v>
      </c>
      <c r="AF69" s="41">
        <v>0</v>
      </c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60" ht="22.5" outlineLevel="1" x14ac:dyDescent="0.2">
      <c r="A70" s="34">
        <v>30</v>
      </c>
      <c r="B70" s="34" t="s">
        <v>193</v>
      </c>
      <c r="C70" s="35" t="s">
        <v>194</v>
      </c>
      <c r="D70" s="36" t="s">
        <v>141</v>
      </c>
      <c r="E70" s="37">
        <v>487.54559999999998</v>
      </c>
      <c r="F70" s="11">
        <f>H70+J70</f>
        <v>0</v>
      </c>
      <c r="G70" s="38">
        <f>ROUND(E70*F70,2)</f>
        <v>0</v>
      </c>
      <c r="H70" s="38"/>
      <c r="I70" s="38">
        <f>ROUND(E70*H70,2)</f>
        <v>0</v>
      </c>
      <c r="J70" s="38"/>
      <c r="K70" s="38">
        <f>ROUND(E70*J70,2)</f>
        <v>0</v>
      </c>
      <c r="L70" s="38">
        <v>0</v>
      </c>
      <c r="M70" s="38">
        <f>G70*(1+L70/100)</f>
        <v>0</v>
      </c>
      <c r="N70" s="39">
        <v>0.378</v>
      </c>
      <c r="O70" s="39">
        <f>ROUND(E70*N70,5)</f>
        <v>184.29223999999999</v>
      </c>
      <c r="P70" s="39">
        <v>0</v>
      </c>
      <c r="Q70" s="39">
        <f>ROUND(E70*P70,5)</f>
        <v>0</v>
      </c>
      <c r="R70" s="39"/>
      <c r="S70" s="39"/>
      <c r="T70" s="40">
        <v>2.5999999999999999E-2</v>
      </c>
      <c r="U70" s="39">
        <f>ROUND(E70*T70,2)</f>
        <v>12.68</v>
      </c>
      <c r="V70" s="41"/>
      <c r="W70" s="41"/>
      <c r="X70" s="41"/>
      <c r="Y70" s="41"/>
      <c r="Z70" s="41"/>
      <c r="AA70" s="41"/>
      <c r="AB70" s="41"/>
      <c r="AC70" s="41"/>
      <c r="AD70" s="41"/>
      <c r="AE70" s="41" t="s">
        <v>109</v>
      </c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</row>
    <row r="71" spans="1:60" outlineLevel="1" x14ac:dyDescent="0.2">
      <c r="A71" s="34"/>
      <c r="B71" s="34"/>
      <c r="C71" s="42" t="s">
        <v>190</v>
      </c>
      <c r="D71" s="43"/>
      <c r="E71" s="44">
        <v>487.54559999999998</v>
      </c>
      <c r="F71" s="38"/>
      <c r="G71" s="38"/>
      <c r="H71" s="38"/>
      <c r="I71" s="38"/>
      <c r="J71" s="38"/>
      <c r="K71" s="38"/>
      <c r="L71" s="38"/>
      <c r="M71" s="38"/>
      <c r="N71" s="39"/>
      <c r="O71" s="39"/>
      <c r="P71" s="39"/>
      <c r="Q71" s="39"/>
      <c r="R71" s="39"/>
      <c r="S71" s="39"/>
      <c r="T71" s="40"/>
      <c r="U71" s="39"/>
      <c r="V71" s="41"/>
      <c r="W71" s="41"/>
      <c r="X71" s="41"/>
      <c r="Y71" s="41"/>
      <c r="Z71" s="41"/>
      <c r="AA71" s="41"/>
      <c r="AB71" s="41"/>
      <c r="AC71" s="41"/>
      <c r="AD71" s="41"/>
      <c r="AE71" s="41" t="s">
        <v>111</v>
      </c>
      <c r="AF71" s="41">
        <v>0</v>
      </c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</row>
    <row r="72" spans="1:60" ht="22.5" outlineLevel="1" x14ac:dyDescent="0.2">
      <c r="A72" s="34">
        <v>31</v>
      </c>
      <c r="B72" s="34" t="s">
        <v>195</v>
      </c>
      <c r="C72" s="35" t="s">
        <v>196</v>
      </c>
      <c r="D72" s="36" t="s">
        <v>108</v>
      </c>
      <c r="E72" s="37">
        <v>18</v>
      </c>
      <c r="F72" s="11">
        <f>H72+J72</f>
        <v>0</v>
      </c>
      <c r="G72" s="38">
        <f>ROUND(E72*F72,2)</f>
        <v>0</v>
      </c>
      <c r="H72" s="38"/>
      <c r="I72" s="38">
        <f>ROUND(E72*H72,2)</f>
        <v>0</v>
      </c>
      <c r="J72" s="38"/>
      <c r="K72" s="38">
        <f>ROUND(E72*J72,2)</f>
        <v>0</v>
      </c>
      <c r="L72" s="38">
        <v>0</v>
      </c>
      <c r="M72" s="38">
        <f>G72*(1+L72/100)</f>
        <v>0</v>
      </c>
      <c r="N72" s="39">
        <v>2.2040000000000002</v>
      </c>
      <c r="O72" s="39">
        <f>ROUND(E72*N72,5)</f>
        <v>39.671999999999997</v>
      </c>
      <c r="P72" s="39">
        <v>0</v>
      </c>
      <c r="Q72" s="39">
        <f>ROUND(E72*P72,5)</f>
        <v>0</v>
      </c>
      <c r="R72" s="39"/>
      <c r="S72" s="39"/>
      <c r="T72" s="40">
        <v>0.185</v>
      </c>
      <c r="U72" s="39">
        <f>ROUND(E72*T72,2)</f>
        <v>3.33</v>
      </c>
      <c r="V72" s="41"/>
      <c r="W72" s="41"/>
      <c r="X72" s="41"/>
      <c r="Y72" s="41"/>
      <c r="Z72" s="41"/>
      <c r="AA72" s="41"/>
      <c r="AB72" s="41"/>
      <c r="AC72" s="41"/>
      <c r="AD72" s="41"/>
      <c r="AE72" s="41" t="s">
        <v>109</v>
      </c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</row>
    <row r="73" spans="1:60" outlineLevel="1" x14ac:dyDescent="0.2">
      <c r="A73" s="34"/>
      <c r="B73" s="34"/>
      <c r="C73" s="42" t="s">
        <v>197</v>
      </c>
      <c r="D73" s="43"/>
      <c r="E73" s="44">
        <v>18</v>
      </c>
      <c r="F73" s="38"/>
      <c r="G73" s="38"/>
      <c r="H73" s="38"/>
      <c r="I73" s="38"/>
      <c r="J73" s="38"/>
      <c r="K73" s="38"/>
      <c r="L73" s="38"/>
      <c r="M73" s="38"/>
      <c r="N73" s="39"/>
      <c r="O73" s="39"/>
      <c r="P73" s="39"/>
      <c r="Q73" s="39"/>
      <c r="R73" s="39"/>
      <c r="S73" s="39"/>
      <c r="T73" s="40"/>
      <c r="U73" s="39"/>
      <c r="V73" s="41"/>
      <c r="W73" s="41"/>
      <c r="X73" s="41"/>
      <c r="Y73" s="41"/>
      <c r="Z73" s="41"/>
      <c r="AA73" s="41"/>
      <c r="AB73" s="41"/>
      <c r="AC73" s="41"/>
      <c r="AD73" s="41"/>
      <c r="AE73" s="41" t="s">
        <v>111</v>
      </c>
      <c r="AF73" s="41">
        <v>0</v>
      </c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</row>
    <row r="74" spans="1:60" ht="22.5" outlineLevel="1" x14ac:dyDescent="0.2">
      <c r="A74" s="34">
        <v>32</v>
      </c>
      <c r="B74" s="34" t="s">
        <v>198</v>
      </c>
      <c r="C74" s="35" t="s">
        <v>199</v>
      </c>
      <c r="D74" s="36" t="s">
        <v>141</v>
      </c>
      <c r="E74" s="37">
        <v>777.8</v>
      </c>
      <c r="F74" s="11">
        <f>H74+J74</f>
        <v>0</v>
      </c>
      <c r="G74" s="38">
        <f>ROUND(E74*F74,2)</f>
        <v>0</v>
      </c>
      <c r="H74" s="38"/>
      <c r="I74" s="38">
        <f>ROUND(E74*H74,2)</f>
        <v>0</v>
      </c>
      <c r="J74" s="38"/>
      <c r="K74" s="38">
        <f>ROUND(E74*J74,2)</f>
        <v>0</v>
      </c>
      <c r="L74" s="38">
        <v>0</v>
      </c>
      <c r="M74" s="38">
        <f>G74*(1+L74/100)</f>
        <v>0</v>
      </c>
      <c r="N74" s="39">
        <v>0</v>
      </c>
      <c r="O74" s="39">
        <f>ROUND(E74*N74,5)</f>
        <v>0</v>
      </c>
      <c r="P74" s="39">
        <v>0</v>
      </c>
      <c r="Q74" s="39">
        <f>ROUND(E74*P74,5)</f>
        <v>0</v>
      </c>
      <c r="R74" s="39"/>
      <c r="S74" s="39"/>
      <c r="T74" s="40">
        <v>9.0999999999999998E-2</v>
      </c>
      <c r="U74" s="39">
        <f>ROUND(E74*T74,2)</f>
        <v>70.78</v>
      </c>
      <c r="V74" s="41"/>
      <c r="W74" s="41"/>
      <c r="X74" s="41"/>
      <c r="Y74" s="41"/>
      <c r="Z74" s="41"/>
      <c r="AA74" s="41"/>
      <c r="AB74" s="41"/>
      <c r="AC74" s="41"/>
      <c r="AD74" s="41"/>
      <c r="AE74" s="41" t="s">
        <v>109</v>
      </c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</row>
    <row r="75" spans="1:60" outlineLevel="1" x14ac:dyDescent="0.2">
      <c r="A75" s="34"/>
      <c r="B75" s="34"/>
      <c r="C75" s="42" t="s">
        <v>200</v>
      </c>
      <c r="D75" s="43"/>
      <c r="E75" s="44">
        <v>487.6</v>
      </c>
      <c r="F75" s="38"/>
      <c r="G75" s="38"/>
      <c r="H75" s="38"/>
      <c r="I75" s="38"/>
      <c r="J75" s="38"/>
      <c r="K75" s="38"/>
      <c r="L75" s="38"/>
      <c r="M75" s="38"/>
      <c r="N75" s="39"/>
      <c r="O75" s="39"/>
      <c r="P75" s="39"/>
      <c r="Q75" s="39"/>
      <c r="R75" s="39"/>
      <c r="S75" s="39"/>
      <c r="T75" s="40"/>
      <c r="U75" s="39"/>
      <c r="V75" s="41"/>
      <c r="W75" s="41"/>
      <c r="X75" s="41"/>
      <c r="Y75" s="41"/>
      <c r="Z75" s="41"/>
      <c r="AA75" s="41"/>
      <c r="AB75" s="41"/>
      <c r="AC75" s="41"/>
      <c r="AD75" s="41"/>
      <c r="AE75" s="41" t="s">
        <v>111</v>
      </c>
      <c r="AF75" s="41">
        <v>0</v>
      </c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</row>
    <row r="76" spans="1:60" outlineLevel="1" x14ac:dyDescent="0.2">
      <c r="A76" s="34"/>
      <c r="B76" s="34"/>
      <c r="C76" s="42" t="s">
        <v>201</v>
      </c>
      <c r="D76" s="43"/>
      <c r="E76" s="44">
        <v>232.2</v>
      </c>
      <c r="F76" s="38"/>
      <c r="G76" s="38"/>
      <c r="H76" s="38"/>
      <c r="I76" s="38"/>
      <c r="J76" s="38"/>
      <c r="K76" s="38"/>
      <c r="L76" s="38"/>
      <c r="M76" s="38"/>
      <c r="N76" s="39"/>
      <c r="O76" s="39"/>
      <c r="P76" s="39"/>
      <c r="Q76" s="39"/>
      <c r="R76" s="39"/>
      <c r="S76" s="39"/>
      <c r="T76" s="40"/>
      <c r="U76" s="39"/>
      <c r="V76" s="41"/>
      <c r="W76" s="41"/>
      <c r="X76" s="41"/>
      <c r="Y76" s="41"/>
      <c r="Z76" s="41"/>
      <c r="AA76" s="41"/>
      <c r="AB76" s="41"/>
      <c r="AC76" s="41"/>
      <c r="AD76" s="41"/>
      <c r="AE76" s="41" t="s">
        <v>111</v>
      </c>
      <c r="AF76" s="41">
        <v>0</v>
      </c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</row>
    <row r="77" spans="1:60" outlineLevel="1" x14ac:dyDescent="0.2">
      <c r="A77" s="34"/>
      <c r="B77" s="34"/>
      <c r="C77" s="42" t="s">
        <v>202</v>
      </c>
      <c r="D77" s="43"/>
      <c r="E77" s="44">
        <v>58</v>
      </c>
      <c r="F77" s="38"/>
      <c r="G77" s="38"/>
      <c r="H77" s="38"/>
      <c r="I77" s="38"/>
      <c r="J77" s="38"/>
      <c r="K77" s="38"/>
      <c r="L77" s="38"/>
      <c r="M77" s="38"/>
      <c r="N77" s="39"/>
      <c r="O77" s="39"/>
      <c r="P77" s="39"/>
      <c r="Q77" s="39"/>
      <c r="R77" s="39"/>
      <c r="S77" s="39"/>
      <c r="T77" s="40"/>
      <c r="U77" s="39"/>
      <c r="V77" s="41"/>
      <c r="W77" s="41"/>
      <c r="X77" s="41"/>
      <c r="Y77" s="41"/>
      <c r="Z77" s="41"/>
      <c r="AA77" s="41"/>
      <c r="AB77" s="41"/>
      <c r="AC77" s="41"/>
      <c r="AD77" s="41"/>
      <c r="AE77" s="41" t="s">
        <v>111</v>
      </c>
      <c r="AF77" s="41">
        <v>0</v>
      </c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</row>
    <row r="78" spans="1:60" outlineLevel="1" x14ac:dyDescent="0.2">
      <c r="A78" s="34">
        <v>33</v>
      </c>
      <c r="B78" s="34" t="s">
        <v>203</v>
      </c>
      <c r="C78" s="35" t="s">
        <v>204</v>
      </c>
      <c r="D78" s="36" t="s">
        <v>141</v>
      </c>
      <c r="E78" s="37">
        <v>487.6</v>
      </c>
      <c r="F78" s="11">
        <f>H78+J78</f>
        <v>0</v>
      </c>
      <c r="G78" s="38">
        <f>ROUND(E78*F78,2)</f>
        <v>0</v>
      </c>
      <c r="H78" s="38"/>
      <c r="I78" s="38">
        <f>ROUND(E78*H78,2)</f>
        <v>0</v>
      </c>
      <c r="J78" s="38"/>
      <c r="K78" s="38">
        <f>ROUND(E78*J78,2)</f>
        <v>0</v>
      </c>
      <c r="L78" s="38">
        <v>0</v>
      </c>
      <c r="M78" s="38">
        <f>G78*(1+L78/100)</f>
        <v>0</v>
      </c>
      <c r="N78" s="39">
        <v>3.0779999999999998E-2</v>
      </c>
      <c r="O78" s="39">
        <f>ROUND(E78*N78,5)</f>
        <v>15.008330000000001</v>
      </c>
      <c r="P78" s="39">
        <v>0</v>
      </c>
      <c r="Q78" s="39">
        <f>ROUND(E78*P78,5)</f>
        <v>0</v>
      </c>
      <c r="R78" s="39"/>
      <c r="S78" s="39"/>
      <c r="T78" s="40">
        <v>0.38269999999999998</v>
      </c>
      <c r="U78" s="39">
        <f>ROUND(E78*T78,2)</f>
        <v>186.6</v>
      </c>
      <c r="V78" s="41"/>
      <c r="W78" s="41"/>
      <c r="X78" s="41"/>
      <c r="Y78" s="41"/>
      <c r="Z78" s="41"/>
      <c r="AA78" s="41"/>
      <c r="AB78" s="41"/>
      <c r="AC78" s="41"/>
      <c r="AD78" s="41"/>
      <c r="AE78" s="41" t="s">
        <v>109</v>
      </c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</row>
    <row r="79" spans="1:60" outlineLevel="1" x14ac:dyDescent="0.2">
      <c r="A79" s="34">
        <v>34</v>
      </c>
      <c r="B79" s="34" t="s">
        <v>55</v>
      </c>
      <c r="C79" s="35" t="s">
        <v>205</v>
      </c>
      <c r="D79" s="36" t="s">
        <v>108</v>
      </c>
      <c r="E79" s="37">
        <v>4.8760000000000003</v>
      </c>
      <c r="F79" s="11">
        <f>H79+J79</f>
        <v>0</v>
      </c>
      <c r="G79" s="38">
        <f>ROUND(E79*F79,2)</f>
        <v>0</v>
      </c>
      <c r="H79" s="38"/>
      <c r="I79" s="38">
        <f>ROUND(E79*H79,2)</f>
        <v>0</v>
      </c>
      <c r="J79" s="38"/>
      <c r="K79" s="38">
        <f>ROUND(E79*J79,2)</f>
        <v>0</v>
      </c>
      <c r="L79" s="38">
        <v>0</v>
      </c>
      <c r="M79" s="38">
        <f>G79*(1+L79/100)</f>
        <v>0</v>
      </c>
      <c r="N79" s="39">
        <v>0</v>
      </c>
      <c r="O79" s="39">
        <f>ROUND(E79*N79,5)</f>
        <v>0</v>
      </c>
      <c r="P79" s="39">
        <v>0</v>
      </c>
      <c r="Q79" s="39">
        <f>ROUND(E79*P79,5)</f>
        <v>0</v>
      </c>
      <c r="R79" s="39"/>
      <c r="S79" s="39"/>
      <c r="T79" s="40">
        <v>0</v>
      </c>
      <c r="U79" s="39">
        <f>ROUND(E79*T79,2)</f>
        <v>0</v>
      </c>
      <c r="V79" s="41"/>
      <c r="W79" s="41"/>
      <c r="X79" s="41"/>
      <c r="Y79" s="41"/>
      <c r="Z79" s="41"/>
      <c r="AA79" s="41"/>
      <c r="AB79" s="41"/>
      <c r="AC79" s="41"/>
      <c r="AD79" s="41"/>
      <c r="AE79" s="41" t="s">
        <v>109</v>
      </c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</row>
    <row r="80" spans="1:60" outlineLevel="1" x14ac:dyDescent="0.2">
      <c r="A80" s="34"/>
      <c r="B80" s="34"/>
      <c r="C80" s="42" t="s">
        <v>206</v>
      </c>
      <c r="D80" s="43"/>
      <c r="E80" s="44">
        <v>4.8760000000000003</v>
      </c>
      <c r="F80" s="38"/>
      <c r="G80" s="38"/>
      <c r="H80" s="38"/>
      <c r="I80" s="38"/>
      <c r="J80" s="38"/>
      <c r="K80" s="38"/>
      <c r="L80" s="38"/>
      <c r="M80" s="38"/>
      <c r="N80" s="39"/>
      <c r="O80" s="39"/>
      <c r="P80" s="39"/>
      <c r="Q80" s="39"/>
      <c r="R80" s="39"/>
      <c r="S80" s="39"/>
      <c r="T80" s="40"/>
      <c r="U80" s="39"/>
      <c r="V80" s="41"/>
      <c r="W80" s="41"/>
      <c r="X80" s="41"/>
      <c r="Y80" s="41"/>
      <c r="Z80" s="41"/>
      <c r="AA80" s="41"/>
      <c r="AB80" s="41"/>
      <c r="AC80" s="41"/>
      <c r="AD80" s="41"/>
      <c r="AE80" s="41" t="s">
        <v>111</v>
      </c>
      <c r="AF80" s="41">
        <v>0</v>
      </c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</row>
    <row r="81" spans="1:60" x14ac:dyDescent="0.2">
      <c r="A81" s="45" t="s">
        <v>104</v>
      </c>
      <c r="B81" s="45" t="s">
        <v>65</v>
      </c>
      <c r="C81" s="46" t="s">
        <v>66</v>
      </c>
      <c r="D81" s="47"/>
      <c r="E81" s="48"/>
      <c r="F81" s="49"/>
      <c r="G81" s="49">
        <f>SUMIF(AE82:AE88,"&lt;&gt;NOR",G82:G88)</f>
        <v>0</v>
      </c>
      <c r="H81" s="49"/>
      <c r="I81" s="49">
        <f>SUM(I82:I88)</f>
        <v>0</v>
      </c>
      <c r="J81" s="49"/>
      <c r="K81" s="49">
        <f>SUM(K82:K88)</f>
        <v>0</v>
      </c>
      <c r="L81" s="49"/>
      <c r="M81" s="49">
        <f>SUM(M82:M88)</f>
        <v>0</v>
      </c>
      <c r="N81" s="50"/>
      <c r="O81" s="50">
        <f>SUM(O82:O88)</f>
        <v>6.08E-2</v>
      </c>
      <c r="P81" s="50"/>
      <c r="Q81" s="50">
        <f>SUM(Q82:Q88)</f>
        <v>0</v>
      </c>
      <c r="R81" s="50"/>
      <c r="S81" s="50"/>
      <c r="T81" s="51"/>
      <c r="U81" s="50">
        <f>SUM(U82:U88)</f>
        <v>3.8</v>
      </c>
      <c r="AE81" t="s">
        <v>105</v>
      </c>
    </row>
    <row r="82" spans="1:60" ht="22.5" outlineLevel="1" x14ac:dyDescent="0.2">
      <c r="A82" s="34">
        <v>35</v>
      </c>
      <c r="B82" s="34" t="s">
        <v>207</v>
      </c>
      <c r="C82" s="35" t="s">
        <v>208</v>
      </c>
      <c r="D82" s="36" t="s">
        <v>187</v>
      </c>
      <c r="E82" s="37">
        <v>76</v>
      </c>
      <c r="F82" s="11">
        <f>H82+J82</f>
        <v>0</v>
      </c>
      <c r="G82" s="38">
        <f>ROUND(E82*F82,2)</f>
        <v>0</v>
      </c>
      <c r="H82" s="38"/>
      <c r="I82" s="38">
        <f>ROUND(E82*H82,2)</f>
        <v>0</v>
      </c>
      <c r="J82" s="38"/>
      <c r="K82" s="38">
        <f>ROUND(E82*J82,2)</f>
        <v>0</v>
      </c>
      <c r="L82" s="38">
        <v>0</v>
      </c>
      <c r="M82" s="38">
        <f>G82*(1+L82/100)</f>
        <v>0</v>
      </c>
      <c r="N82" s="39">
        <v>0</v>
      </c>
      <c r="O82" s="39">
        <f>ROUND(E82*N82,5)</f>
        <v>0</v>
      </c>
      <c r="P82" s="39">
        <v>0</v>
      </c>
      <c r="Q82" s="39">
        <f>ROUND(E82*P82,5)</f>
        <v>0</v>
      </c>
      <c r="R82" s="39"/>
      <c r="S82" s="39"/>
      <c r="T82" s="40">
        <v>0.05</v>
      </c>
      <c r="U82" s="39">
        <f>ROUND(E82*T82,2)</f>
        <v>3.8</v>
      </c>
      <c r="V82" s="41"/>
      <c r="W82" s="41"/>
      <c r="X82" s="41"/>
      <c r="Y82" s="41"/>
      <c r="Z82" s="41"/>
      <c r="AA82" s="41"/>
      <c r="AB82" s="41"/>
      <c r="AC82" s="41"/>
      <c r="AD82" s="41"/>
      <c r="AE82" s="41" t="s">
        <v>109</v>
      </c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</row>
    <row r="83" spans="1:60" outlineLevel="1" x14ac:dyDescent="0.2">
      <c r="A83" s="34"/>
      <c r="B83" s="34"/>
      <c r="C83" s="42" t="s">
        <v>209</v>
      </c>
      <c r="D83" s="43"/>
      <c r="E83" s="44">
        <v>76</v>
      </c>
      <c r="F83" s="38"/>
      <c r="G83" s="38"/>
      <c r="H83" s="38"/>
      <c r="I83" s="38"/>
      <c r="J83" s="38"/>
      <c r="K83" s="38"/>
      <c r="L83" s="38"/>
      <c r="M83" s="38"/>
      <c r="N83" s="39"/>
      <c r="O83" s="39"/>
      <c r="P83" s="39"/>
      <c r="Q83" s="39"/>
      <c r="R83" s="39"/>
      <c r="S83" s="39"/>
      <c r="T83" s="40"/>
      <c r="U83" s="39"/>
      <c r="V83" s="41"/>
      <c r="W83" s="41"/>
      <c r="X83" s="41"/>
      <c r="Y83" s="41"/>
      <c r="Z83" s="41"/>
      <c r="AA83" s="41"/>
      <c r="AB83" s="41"/>
      <c r="AC83" s="41"/>
      <c r="AD83" s="41"/>
      <c r="AE83" s="41" t="s">
        <v>111</v>
      </c>
      <c r="AF83" s="41">
        <v>0</v>
      </c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</row>
    <row r="84" spans="1:60" outlineLevel="1" x14ac:dyDescent="0.2">
      <c r="A84" s="34">
        <v>36</v>
      </c>
      <c r="B84" s="34" t="s">
        <v>210</v>
      </c>
      <c r="C84" s="35" t="s">
        <v>211</v>
      </c>
      <c r="D84" s="36" t="s">
        <v>187</v>
      </c>
      <c r="E84" s="37">
        <v>76</v>
      </c>
      <c r="F84" s="11">
        <f>H84+J84</f>
        <v>0</v>
      </c>
      <c r="G84" s="38">
        <f>ROUND(E84*F84,2)</f>
        <v>0</v>
      </c>
      <c r="H84" s="38"/>
      <c r="I84" s="38">
        <f>ROUND(E84*H84,2)</f>
        <v>0</v>
      </c>
      <c r="J84" s="38"/>
      <c r="K84" s="38">
        <f>ROUND(E84*J84,2)</f>
        <v>0</v>
      </c>
      <c r="L84" s="38">
        <v>0</v>
      </c>
      <c r="M84" s="38">
        <f>G84*(1+L84/100)</f>
        <v>0</v>
      </c>
      <c r="N84" s="39">
        <v>8.0000000000000004E-4</v>
      </c>
      <c r="O84" s="39">
        <f>ROUND(E84*N84,5)</f>
        <v>6.08E-2</v>
      </c>
      <c r="P84" s="39">
        <v>0</v>
      </c>
      <c r="Q84" s="39">
        <f>ROUND(E84*P84,5)</f>
        <v>0</v>
      </c>
      <c r="R84" s="39"/>
      <c r="S84" s="39"/>
      <c r="T84" s="40">
        <v>0</v>
      </c>
      <c r="U84" s="39">
        <f>ROUND(E84*T84,2)</f>
        <v>0</v>
      </c>
      <c r="V84" s="41"/>
      <c r="W84" s="41"/>
      <c r="X84" s="41"/>
      <c r="Y84" s="41"/>
      <c r="Z84" s="41"/>
      <c r="AA84" s="41"/>
      <c r="AB84" s="41"/>
      <c r="AC84" s="41"/>
      <c r="AD84" s="41"/>
      <c r="AE84" s="41" t="s">
        <v>212</v>
      </c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</row>
    <row r="85" spans="1:60" ht="22.5" outlineLevel="1" x14ac:dyDescent="0.2">
      <c r="A85" s="34">
        <v>37</v>
      </c>
      <c r="B85" s="34" t="s">
        <v>53</v>
      </c>
      <c r="C85" s="35" t="s">
        <v>213</v>
      </c>
      <c r="D85" s="36" t="s">
        <v>214</v>
      </c>
      <c r="E85" s="37">
        <v>1</v>
      </c>
      <c r="F85" s="11">
        <f>H85+J85</f>
        <v>0</v>
      </c>
      <c r="G85" s="38">
        <f>ROUND(E85*F85,2)</f>
        <v>0</v>
      </c>
      <c r="H85" s="38"/>
      <c r="I85" s="38">
        <f>ROUND(E85*H85,2)</f>
        <v>0</v>
      </c>
      <c r="J85" s="38"/>
      <c r="K85" s="38">
        <f>ROUND(E85*J85,2)</f>
        <v>0</v>
      </c>
      <c r="L85" s="38">
        <v>0</v>
      </c>
      <c r="M85" s="38">
        <f>G85*(1+L85/100)</f>
        <v>0</v>
      </c>
      <c r="N85" s="39">
        <v>0</v>
      </c>
      <c r="O85" s="39">
        <f>ROUND(E85*N85,5)</f>
        <v>0</v>
      </c>
      <c r="P85" s="39">
        <v>0</v>
      </c>
      <c r="Q85" s="39">
        <f>ROUND(E85*P85,5)</f>
        <v>0</v>
      </c>
      <c r="R85" s="39"/>
      <c r="S85" s="39"/>
      <c r="T85" s="40">
        <v>0</v>
      </c>
      <c r="U85" s="39">
        <f>ROUND(E85*T85,2)</f>
        <v>0</v>
      </c>
      <c r="V85" s="41"/>
      <c r="W85" s="41"/>
      <c r="X85" s="41"/>
      <c r="Y85" s="41"/>
      <c r="Z85" s="41"/>
      <c r="AA85" s="41"/>
      <c r="AB85" s="41"/>
      <c r="AC85" s="41"/>
      <c r="AD85" s="41"/>
      <c r="AE85" s="41" t="s">
        <v>109</v>
      </c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</row>
    <row r="86" spans="1:60" outlineLevel="1" x14ac:dyDescent="0.2">
      <c r="A86" s="34">
        <v>38</v>
      </c>
      <c r="B86" s="34" t="s">
        <v>57</v>
      </c>
      <c r="C86" s="35" t="s">
        <v>215</v>
      </c>
      <c r="D86" s="36" t="s">
        <v>145</v>
      </c>
      <c r="E86" s="37">
        <v>1</v>
      </c>
      <c r="F86" s="11">
        <f>H86+J86</f>
        <v>0</v>
      </c>
      <c r="G86" s="38">
        <f>ROUND(E86*F86,2)</f>
        <v>0</v>
      </c>
      <c r="H86" s="38"/>
      <c r="I86" s="38">
        <f>ROUND(E86*H86,2)</f>
        <v>0</v>
      </c>
      <c r="J86" s="38"/>
      <c r="K86" s="38">
        <f>ROUND(E86*J86,2)</f>
        <v>0</v>
      </c>
      <c r="L86" s="38">
        <v>0</v>
      </c>
      <c r="M86" s="38">
        <f>G86*(1+L86/100)</f>
        <v>0</v>
      </c>
      <c r="N86" s="39">
        <v>0</v>
      </c>
      <c r="O86" s="39">
        <f>ROUND(E86*N86,5)</f>
        <v>0</v>
      </c>
      <c r="P86" s="39">
        <v>0</v>
      </c>
      <c r="Q86" s="39">
        <f>ROUND(E86*P86,5)</f>
        <v>0</v>
      </c>
      <c r="R86" s="39"/>
      <c r="S86" s="39"/>
      <c r="T86" s="40">
        <v>0</v>
      </c>
      <c r="U86" s="39">
        <f>ROUND(E86*T86,2)</f>
        <v>0</v>
      </c>
      <c r="V86" s="41"/>
      <c r="W86" s="41"/>
      <c r="X86" s="41"/>
      <c r="Y86" s="41"/>
      <c r="Z86" s="41"/>
      <c r="AA86" s="41"/>
      <c r="AB86" s="41"/>
      <c r="AC86" s="41"/>
      <c r="AD86" s="41"/>
      <c r="AE86" s="41" t="s">
        <v>109</v>
      </c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</row>
    <row r="87" spans="1:60" outlineLevel="1" x14ac:dyDescent="0.2">
      <c r="A87" s="34">
        <v>39</v>
      </c>
      <c r="B87" s="34" t="s">
        <v>216</v>
      </c>
      <c r="C87" s="35" t="s">
        <v>217</v>
      </c>
      <c r="D87" s="36" t="s">
        <v>145</v>
      </c>
      <c r="E87" s="37">
        <v>4</v>
      </c>
      <c r="F87" s="11">
        <f>H87+J87</f>
        <v>0</v>
      </c>
      <c r="G87" s="38">
        <f>ROUND(E87*F87,2)</f>
        <v>0</v>
      </c>
      <c r="H87" s="38"/>
      <c r="I87" s="38">
        <f>ROUND(E87*H87,2)</f>
        <v>0</v>
      </c>
      <c r="J87" s="38"/>
      <c r="K87" s="38">
        <f>ROUND(E87*J87,2)</f>
        <v>0</v>
      </c>
      <c r="L87" s="38">
        <v>0</v>
      </c>
      <c r="M87" s="38">
        <f>G87*(1+L87/100)</f>
        <v>0</v>
      </c>
      <c r="N87" s="39">
        <v>0</v>
      </c>
      <c r="O87" s="39">
        <f>ROUND(E87*N87,5)</f>
        <v>0</v>
      </c>
      <c r="P87" s="39">
        <v>0</v>
      </c>
      <c r="Q87" s="39">
        <f>ROUND(E87*P87,5)</f>
        <v>0</v>
      </c>
      <c r="R87" s="39"/>
      <c r="S87" s="39"/>
      <c r="T87" s="40">
        <v>0</v>
      </c>
      <c r="U87" s="39">
        <f>ROUND(E87*T87,2)</f>
        <v>0</v>
      </c>
      <c r="V87" s="41"/>
      <c r="W87" s="41"/>
      <c r="X87" s="41"/>
      <c r="Y87" s="41"/>
      <c r="Z87" s="41"/>
      <c r="AA87" s="41"/>
      <c r="AB87" s="41"/>
      <c r="AC87" s="41"/>
      <c r="AD87" s="41"/>
      <c r="AE87" s="41" t="s">
        <v>109</v>
      </c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</row>
    <row r="88" spans="1:60" outlineLevel="1" x14ac:dyDescent="0.2">
      <c r="A88" s="34">
        <v>40</v>
      </c>
      <c r="B88" s="34" t="s">
        <v>216</v>
      </c>
      <c r="C88" s="35" t="s">
        <v>218</v>
      </c>
      <c r="D88" s="36" t="s">
        <v>145</v>
      </c>
      <c r="E88" s="37">
        <v>4</v>
      </c>
      <c r="F88" s="11">
        <f>H88+J88</f>
        <v>0</v>
      </c>
      <c r="G88" s="38">
        <f>ROUND(E88*F88,2)</f>
        <v>0</v>
      </c>
      <c r="H88" s="38"/>
      <c r="I88" s="38">
        <f>ROUND(E88*H88,2)</f>
        <v>0</v>
      </c>
      <c r="J88" s="38"/>
      <c r="K88" s="38">
        <f>ROUND(E88*J88,2)</f>
        <v>0</v>
      </c>
      <c r="L88" s="38">
        <v>0</v>
      </c>
      <c r="M88" s="38">
        <f>G88*(1+L88/100)</f>
        <v>0</v>
      </c>
      <c r="N88" s="39">
        <v>0</v>
      </c>
      <c r="O88" s="39">
        <f>ROUND(E88*N88,5)</f>
        <v>0</v>
      </c>
      <c r="P88" s="39">
        <v>0</v>
      </c>
      <c r="Q88" s="39">
        <f>ROUND(E88*P88,5)</f>
        <v>0</v>
      </c>
      <c r="R88" s="39"/>
      <c r="S88" s="39"/>
      <c r="T88" s="40">
        <v>0</v>
      </c>
      <c r="U88" s="39">
        <f>ROUND(E88*T88,2)</f>
        <v>0</v>
      </c>
      <c r="V88" s="41"/>
      <c r="W88" s="41"/>
      <c r="X88" s="41"/>
      <c r="Y88" s="41"/>
      <c r="Z88" s="41"/>
      <c r="AA88" s="41"/>
      <c r="AB88" s="41"/>
      <c r="AC88" s="41"/>
      <c r="AD88" s="41"/>
      <c r="AE88" s="41" t="s">
        <v>109</v>
      </c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</row>
    <row r="89" spans="1:60" x14ac:dyDescent="0.2">
      <c r="A89" s="45" t="s">
        <v>104</v>
      </c>
      <c r="B89" s="45" t="s">
        <v>67</v>
      </c>
      <c r="C89" s="46" t="s">
        <v>68</v>
      </c>
      <c r="D89" s="47"/>
      <c r="E89" s="48"/>
      <c r="F89" s="49"/>
      <c r="G89" s="49">
        <f>SUMIF(AE90:AE92,"&lt;&gt;NOR",G90:G92)</f>
        <v>0</v>
      </c>
      <c r="H89" s="49"/>
      <c r="I89" s="49">
        <f>SUM(I90:I92)</f>
        <v>0</v>
      </c>
      <c r="J89" s="49"/>
      <c r="K89" s="49">
        <f>SUM(K90:K92)</f>
        <v>0</v>
      </c>
      <c r="L89" s="49"/>
      <c r="M89" s="49">
        <f>SUM(M90:M92)</f>
        <v>0</v>
      </c>
      <c r="N89" s="50"/>
      <c r="O89" s="50">
        <f>SUM(O90:O92)</f>
        <v>0</v>
      </c>
      <c r="P89" s="50"/>
      <c r="Q89" s="50">
        <f>SUM(Q90:Q92)</f>
        <v>13.38</v>
      </c>
      <c r="R89" s="50"/>
      <c r="S89" s="50"/>
      <c r="T89" s="51"/>
      <c r="U89" s="50">
        <f>SUM(U90:U92)</f>
        <v>43.06</v>
      </c>
      <c r="AE89" t="s">
        <v>105</v>
      </c>
    </row>
    <row r="90" spans="1:60" outlineLevel="1" x14ac:dyDescent="0.2">
      <c r="A90" s="34">
        <v>41</v>
      </c>
      <c r="B90" s="34" t="s">
        <v>219</v>
      </c>
      <c r="C90" s="35" t="s">
        <v>220</v>
      </c>
      <c r="D90" s="36" t="s">
        <v>108</v>
      </c>
      <c r="E90" s="37">
        <v>6.69</v>
      </c>
      <c r="F90" s="11">
        <f>H90+J90</f>
        <v>0</v>
      </c>
      <c r="G90" s="38">
        <f>ROUND(E90*F90,2)</f>
        <v>0</v>
      </c>
      <c r="H90" s="38"/>
      <c r="I90" s="38">
        <f>ROUND(E90*H90,2)</f>
        <v>0</v>
      </c>
      <c r="J90" s="38"/>
      <c r="K90" s="38">
        <f>ROUND(E90*J90,2)</f>
        <v>0</v>
      </c>
      <c r="L90" s="38">
        <v>0</v>
      </c>
      <c r="M90" s="38">
        <f>G90*(1+L90/100)</f>
        <v>0</v>
      </c>
      <c r="N90" s="39">
        <v>0</v>
      </c>
      <c r="O90" s="39">
        <f>ROUND(E90*N90,5)</f>
        <v>0</v>
      </c>
      <c r="P90" s="39">
        <v>2</v>
      </c>
      <c r="Q90" s="39">
        <f>ROUND(E90*P90,5)</f>
        <v>13.38</v>
      </c>
      <c r="R90" s="39"/>
      <c r="S90" s="39"/>
      <c r="T90" s="40">
        <v>6.4359999999999999</v>
      </c>
      <c r="U90" s="39">
        <f>ROUND(E90*T90,2)</f>
        <v>43.06</v>
      </c>
      <c r="V90" s="41"/>
      <c r="W90" s="41"/>
      <c r="X90" s="41"/>
      <c r="Y90" s="41"/>
      <c r="Z90" s="41"/>
      <c r="AA90" s="41"/>
      <c r="AB90" s="41"/>
      <c r="AC90" s="41"/>
      <c r="AD90" s="41"/>
      <c r="AE90" s="41" t="s">
        <v>109</v>
      </c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</row>
    <row r="91" spans="1:60" outlineLevel="1" x14ac:dyDescent="0.2">
      <c r="A91" s="34"/>
      <c r="B91" s="34"/>
      <c r="C91" s="42" t="s">
        <v>221</v>
      </c>
      <c r="D91" s="43"/>
      <c r="E91" s="44">
        <v>5.25</v>
      </c>
      <c r="F91" s="38"/>
      <c r="G91" s="38"/>
      <c r="H91" s="38"/>
      <c r="I91" s="38"/>
      <c r="J91" s="38"/>
      <c r="K91" s="38"/>
      <c r="L91" s="38"/>
      <c r="M91" s="38"/>
      <c r="N91" s="39"/>
      <c r="O91" s="39"/>
      <c r="P91" s="39"/>
      <c r="Q91" s="39"/>
      <c r="R91" s="39"/>
      <c r="S91" s="39"/>
      <c r="T91" s="40"/>
      <c r="U91" s="39"/>
      <c r="V91" s="41"/>
      <c r="W91" s="41"/>
      <c r="X91" s="41"/>
      <c r="Y91" s="41"/>
      <c r="Z91" s="41"/>
      <c r="AA91" s="41"/>
      <c r="AB91" s="41"/>
      <c r="AC91" s="41"/>
      <c r="AD91" s="41"/>
      <c r="AE91" s="41" t="s">
        <v>111</v>
      </c>
      <c r="AF91" s="41">
        <v>0</v>
      </c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</row>
    <row r="92" spans="1:60" outlineLevel="1" x14ac:dyDescent="0.2">
      <c r="A92" s="34"/>
      <c r="B92" s="34"/>
      <c r="C92" s="42" t="s">
        <v>222</v>
      </c>
      <c r="D92" s="43"/>
      <c r="E92" s="44">
        <v>1.44</v>
      </c>
      <c r="F92" s="38"/>
      <c r="G92" s="38"/>
      <c r="H92" s="38"/>
      <c r="I92" s="38"/>
      <c r="J92" s="38"/>
      <c r="K92" s="38"/>
      <c r="L92" s="38"/>
      <c r="M92" s="38"/>
      <c r="N92" s="39"/>
      <c r="O92" s="39"/>
      <c r="P92" s="39"/>
      <c r="Q92" s="39"/>
      <c r="R92" s="39"/>
      <c r="S92" s="39"/>
      <c r="T92" s="40"/>
      <c r="U92" s="39"/>
      <c r="V92" s="41"/>
      <c r="W92" s="41"/>
      <c r="X92" s="41"/>
      <c r="Y92" s="41"/>
      <c r="Z92" s="41"/>
      <c r="AA92" s="41"/>
      <c r="AB92" s="41"/>
      <c r="AC92" s="41"/>
      <c r="AD92" s="41"/>
      <c r="AE92" s="41" t="s">
        <v>111</v>
      </c>
      <c r="AF92" s="41">
        <v>0</v>
      </c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</row>
    <row r="93" spans="1:60" x14ac:dyDescent="0.2">
      <c r="A93" s="45" t="s">
        <v>104</v>
      </c>
      <c r="B93" s="45" t="s">
        <v>69</v>
      </c>
      <c r="C93" s="46" t="s">
        <v>70</v>
      </c>
      <c r="D93" s="47"/>
      <c r="E93" s="48"/>
      <c r="F93" s="49"/>
      <c r="G93" s="49">
        <f>SUMIF(AE94:AE97,"&lt;&gt;NOR",G94:G97)</f>
        <v>0</v>
      </c>
      <c r="H93" s="49"/>
      <c r="I93" s="49">
        <f>SUM(I94:I97)</f>
        <v>0</v>
      </c>
      <c r="J93" s="49"/>
      <c r="K93" s="49">
        <f>SUM(K94:K97)</f>
        <v>0</v>
      </c>
      <c r="L93" s="49"/>
      <c r="M93" s="49">
        <f>SUM(M94:M97)</f>
        <v>0</v>
      </c>
      <c r="N93" s="50"/>
      <c r="O93" s="50">
        <f>SUM(O94:O97)</f>
        <v>0</v>
      </c>
      <c r="P93" s="50"/>
      <c r="Q93" s="50">
        <f>SUM(Q94:Q97)</f>
        <v>0</v>
      </c>
      <c r="R93" s="50"/>
      <c r="S93" s="50"/>
      <c r="T93" s="51"/>
      <c r="U93" s="50">
        <f>SUM(U94:U97)</f>
        <v>193.43</v>
      </c>
      <c r="AE93" t="s">
        <v>105</v>
      </c>
    </row>
    <row r="94" spans="1:60" outlineLevel="1" x14ac:dyDescent="0.2">
      <c r="A94" s="34">
        <v>42</v>
      </c>
      <c r="B94" s="34" t="s">
        <v>223</v>
      </c>
      <c r="C94" s="35" t="s">
        <v>224</v>
      </c>
      <c r="D94" s="36" t="s">
        <v>182</v>
      </c>
      <c r="E94" s="37">
        <v>593.75</v>
      </c>
      <c r="F94" s="11">
        <f>H94+J94</f>
        <v>0</v>
      </c>
      <c r="G94" s="38">
        <f>ROUND(E94*F94,2)</f>
        <v>0</v>
      </c>
      <c r="H94" s="38"/>
      <c r="I94" s="38">
        <f>ROUND(E94*H94,2)</f>
        <v>0</v>
      </c>
      <c r="J94" s="38"/>
      <c r="K94" s="38">
        <f>ROUND(E94*J94,2)</f>
        <v>0</v>
      </c>
      <c r="L94" s="38">
        <v>0</v>
      </c>
      <c r="M94" s="38">
        <f>G94*(1+L94/100)</f>
        <v>0</v>
      </c>
      <c r="N94" s="39">
        <v>0</v>
      </c>
      <c r="O94" s="39">
        <f>ROUND(E94*N94,5)</f>
        <v>0</v>
      </c>
      <c r="P94" s="39">
        <v>0</v>
      </c>
      <c r="Q94" s="39">
        <f>ROUND(E94*P94,5)</f>
        <v>0</v>
      </c>
      <c r="R94" s="39"/>
      <c r="S94" s="39"/>
      <c r="T94" s="40">
        <v>0.31</v>
      </c>
      <c r="U94" s="39">
        <f>ROUND(E94*T94,2)</f>
        <v>184.06</v>
      </c>
      <c r="V94" s="41"/>
      <c r="W94" s="41"/>
      <c r="X94" s="41"/>
      <c r="Y94" s="41"/>
      <c r="Z94" s="41"/>
      <c r="AA94" s="41"/>
      <c r="AB94" s="41"/>
      <c r="AC94" s="41"/>
      <c r="AD94" s="41"/>
      <c r="AE94" s="41" t="s">
        <v>109</v>
      </c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</row>
    <row r="95" spans="1:60" outlineLevel="1" x14ac:dyDescent="0.2">
      <c r="A95" s="34"/>
      <c r="B95" s="34"/>
      <c r="C95" s="42" t="s">
        <v>225</v>
      </c>
      <c r="D95" s="43"/>
      <c r="E95" s="44">
        <v>593.75</v>
      </c>
      <c r="F95" s="38"/>
      <c r="G95" s="38"/>
      <c r="H95" s="38"/>
      <c r="I95" s="38"/>
      <c r="J95" s="38"/>
      <c r="K95" s="38"/>
      <c r="L95" s="38"/>
      <c r="M95" s="38"/>
      <c r="N95" s="39"/>
      <c r="O95" s="39"/>
      <c r="P95" s="39"/>
      <c r="Q95" s="39"/>
      <c r="R95" s="39"/>
      <c r="S95" s="39"/>
      <c r="T95" s="40"/>
      <c r="U95" s="39"/>
      <c r="V95" s="41"/>
      <c r="W95" s="41"/>
      <c r="X95" s="41"/>
      <c r="Y95" s="41"/>
      <c r="Z95" s="41"/>
      <c r="AA95" s="41"/>
      <c r="AB95" s="41"/>
      <c r="AC95" s="41"/>
      <c r="AD95" s="41"/>
      <c r="AE95" s="41" t="s">
        <v>111</v>
      </c>
      <c r="AF95" s="41">
        <v>0</v>
      </c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</row>
    <row r="96" spans="1:60" outlineLevel="1" x14ac:dyDescent="0.2">
      <c r="A96" s="34">
        <v>43</v>
      </c>
      <c r="B96" s="34" t="s">
        <v>226</v>
      </c>
      <c r="C96" s="35" t="s">
        <v>227</v>
      </c>
      <c r="D96" s="36" t="s">
        <v>182</v>
      </c>
      <c r="E96" s="37">
        <v>1171.5999999999999</v>
      </c>
      <c r="F96" s="11">
        <f>H96+J96</f>
        <v>0</v>
      </c>
      <c r="G96" s="38">
        <f>ROUND(E96*F96,2)</f>
        <v>0</v>
      </c>
      <c r="H96" s="38"/>
      <c r="I96" s="38">
        <f>ROUND(E96*H96,2)</f>
        <v>0</v>
      </c>
      <c r="J96" s="38"/>
      <c r="K96" s="38">
        <f>ROUND(E96*J96,2)</f>
        <v>0</v>
      </c>
      <c r="L96" s="38">
        <v>0</v>
      </c>
      <c r="M96" s="38">
        <f>G96*(1+L96/100)</f>
        <v>0</v>
      </c>
      <c r="N96" s="39">
        <v>0</v>
      </c>
      <c r="O96" s="39">
        <f>ROUND(E96*N96,5)</f>
        <v>0</v>
      </c>
      <c r="P96" s="39">
        <v>0</v>
      </c>
      <c r="Q96" s="39">
        <f>ROUND(E96*P96,5)</f>
        <v>0</v>
      </c>
      <c r="R96" s="39"/>
      <c r="S96" s="39"/>
      <c r="T96" s="40">
        <v>8.0000000000000002E-3</v>
      </c>
      <c r="U96" s="39">
        <f>ROUND(E96*T96,2)</f>
        <v>9.3699999999999992</v>
      </c>
      <c r="V96" s="41"/>
      <c r="W96" s="41"/>
      <c r="X96" s="41"/>
      <c r="Y96" s="41"/>
      <c r="Z96" s="41"/>
      <c r="AA96" s="41"/>
      <c r="AB96" s="41"/>
      <c r="AC96" s="41"/>
      <c r="AD96" s="41"/>
      <c r="AE96" s="41" t="s">
        <v>109</v>
      </c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</row>
    <row r="97" spans="1:60" outlineLevel="1" x14ac:dyDescent="0.2">
      <c r="A97" s="34"/>
      <c r="B97" s="34"/>
      <c r="C97" s="42" t="s">
        <v>228</v>
      </c>
      <c r="D97" s="43"/>
      <c r="E97" s="44">
        <v>1171.5999999999999</v>
      </c>
      <c r="F97" s="38"/>
      <c r="G97" s="38"/>
      <c r="H97" s="38"/>
      <c r="I97" s="38"/>
      <c r="J97" s="38"/>
      <c r="K97" s="38"/>
      <c r="L97" s="38"/>
      <c r="M97" s="38"/>
      <c r="N97" s="39"/>
      <c r="O97" s="39"/>
      <c r="P97" s="39"/>
      <c r="Q97" s="39"/>
      <c r="R97" s="39"/>
      <c r="S97" s="39"/>
      <c r="T97" s="40"/>
      <c r="U97" s="39"/>
      <c r="V97" s="41"/>
      <c r="W97" s="41"/>
      <c r="X97" s="41"/>
      <c r="Y97" s="41"/>
      <c r="Z97" s="41"/>
      <c r="AA97" s="41"/>
      <c r="AB97" s="41"/>
      <c r="AC97" s="41"/>
      <c r="AD97" s="41"/>
      <c r="AE97" s="41" t="s">
        <v>111</v>
      </c>
      <c r="AF97" s="41">
        <v>0</v>
      </c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</row>
    <row r="98" spans="1:60" x14ac:dyDescent="0.2">
      <c r="A98" s="45" t="s">
        <v>104</v>
      </c>
      <c r="B98" s="45" t="s">
        <v>71</v>
      </c>
      <c r="C98" s="46" t="s">
        <v>72</v>
      </c>
      <c r="D98" s="47"/>
      <c r="E98" s="48"/>
      <c r="F98" s="49"/>
      <c r="G98" s="49">
        <f>SUMIF(AE99:AE101,"&lt;&gt;NOR",G99:G101)</f>
        <v>0</v>
      </c>
      <c r="H98" s="49"/>
      <c r="I98" s="49">
        <f>SUM(I99:I101)</f>
        <v>0</v>
      </c>
      <c r="J98" s="49"/>
      <c r="K98" s="49">
        <f>SUM(K99:K101)</f>
        <v>0</v>
      </c>
      <c r="L98" s="49"/>
      <c r="M98" s="49">
        <f>SUM(M99:M101)</f>
        <v>0</v>
      </c>
      <c r="N98" s="50"/>
      <c r="O98" s="50">
        <f>SUM(O99:O101)</f>
        <v>1.6732</v>
      </c>
      <c r="P98" s="50"/>
      <c r="Q98" s="50">
        <f>SUM(Q99:Q101)</f>
        <v>0</v>
      </c>
      <c r="R98" s="50"/>
      <c r="S98" s="50"/>
      <c r="T98" s="51"/>
      <c r="U98" s="50">
        <f>SUM(U99:U101)</f>
        <v>23.69</v>
      </c>
      <c r="AE98" t="s">
        <v>105</v>
      </c>
    </row>
    <row r="99" spans="1:60" ht="22.5" outlineLevel="1" x14ac:dyDescent="0.2">
      <c r="A99" s="34">
        <v>44</v>
      </c>
      <c r="B99" s="34" t="s">
        <v>229</v>
      </c>
      <c r="C99" s="35" t="s">
        <v>230</v>
      </c>
      <c r="D99" s="36" t="s">
        <v>187</v>
      </c>
      <c r="E99" s="37">
        <v>94</v>
      </c>
      <c r="F99" s="11">
        <f>H99+J99</f>
        <v>0</v>
      </c>
      <c r="G99" s="38">
        <f>ROUND(E99*F99,2)</f>
        <v>0</v>
      </c>
      <c r="H99" s="38"/>
      <c r="I99" s="38">
        <f>ROUND(E99*H99,2)</f>
        <v>0</v>
      </c>
      <c r="J99" s="38"/>
      <c r="K99" s="38">
        <f>ROUND(E99*J99,2)</f>
        <v>0</v>
      </c>
      <c r="L99" s="38">
        <v>0</v>
      </c>
      <c r="M99" s="38">
        <f>G99*(1+L99/100)</f>
        <v>0</v>
      </c>
      <c r="N99" s="39">
        <v>2.0000000000000001E-4</v>
      </c>
      <c r="O99" s="39">
        <f>ROUND(E99*N99,5)</f>
        <v>1.8800000000000001E-2</v>
      </c>
      <c r="P99" s="39">
        <v>0</v>
      </c>
      <c r="Q99" s="39">
        <f>ROUND(E99*P99,5)</f>
        <v>0</v>
      </c>
      <c r="R99" s="39"/>
      <c r="S99" s="39"/>
      <c r="T99" s="40">
        <v>0.252</v>
      </c>
      <c r="U99" s="39">
        <f>ROUND(E99*T99,2)</f>
        <v>23.69</v>
      </c>
      <c r="V99" s="41"/>
      <c r="W99" s="41"/>
      <c r="X99" s="41"/>
      <c r="Y99" s="41"/>
      <c r="Z99" s="41"/>
      <c r="AA99" s="41"/>
      <c r="AB99" s="41"/>
      <c r="AC99" s="41"/>
      <c r="AD99" s="41"/>
      <c r="AE99" s="41" t="s">
        <v>109</v>
      </c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</row>
    <row r="100" spans="1:60" ht="22.5" outlineLevel="1" x14ac:dyDescent="0.2">
      <c r="A100" s="34">
        <v>45</v>
      </c>
      <c r="B100" s="34" t="s">
        <v>231</v>
      </c>
      <c r="C100" s="35" t="s">
        <v>232</v>
      </c>
      <c r="D100" s="36" t="s">
        <v>108</v>
      </c>
      <c r="E100" s="37">
        <v>3.008</v>
      </c>
      <c r="F100" s="11">
        <f>H100+J100</f>
        <v>0</v>
      </c>
      <c r="G100" s="38">
        <f>ROUND(E100*F100,2)</f>
        <v>0</v>
      </c>
      <c r="H100" s="38"/>
      <c r="I100" s="38">
        <f>ROUND(E100*H100,2)</f>
        <v>0</v>
      </c>
      <c r="J100" s="38"/>
      <c r="K100" s="38">
        <f>ROUND(E100*J100,2)</f>
        <v>0</v>
      </c>
      <c r="L100" s="38">
        <v>0</v>
      </c>
      <c r="M100" s="38">
        <f>G100*(1+L100/100)</f>
        <v>0</v>
      </c>
      <c r="N100" s="39">
        <v>0.55000000000000004</v>
      </c>
      <c r="O100" s="39">
        <f>ROUND(E100*N100,5)</f>
        <v>1.6544000000000001</v>
      </c>
      <c r="P100" s="39">
        <v>0</v>
      </c>
      <c r="Q100" s="39">
        <f>ROUND(E100*P100,5)</f>
        <v>0</v>
      </c>
      <c r="R100" s="39"/>
      <c r="S100" s="39"/>
      <c r="T100" s="40">
        <v>0</v>
      </c>
      <c r="U100" s="39">
        <f>ROUND(E100*T100,2)</f>
        <v>0</v>
      </c>
      <c r="V100" s="41"/>
      <c r="W100" s="41"/>
      <c r="X100" s="41"/>
      <c r="Y100" s="41"/>
      <c r="Z100" s="41"/>
      <c r="AA100" s="41"/>
      <c r="AB100" s="41"/>
      <c r="AC100" s="41"/>
      <c r="AD100" s="41"/>
      <c r="AE100" s="41" t="s">
        <v>212</v>
      </c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</row>
    <row r="101" spans="1:60" outlineLevel="1" x14ac:dyDescent="0.2">
      <c r="A101" s="34"/>
      <c r="B101" s="34"/>
      <c r="C101" s="42" t="s">
        <v>233</v>
      </c>
      <c r="D101" s="43"/>
      <c r="E101" s="44">
        <v>3.008</v>
      </c>
      <c r="F101" s="38"/>
      <c r="G101" s="38"/>
      <c r="H101" s="38"/>
      <c r="I101" s="38"/>
      <c r="J101" s="38"/>
      <c r="K101" s="38"/>
      <c r="L101" s="38"/>
      <c r="M101" s="38"/>
      <c r="N101" s="39"/>
      <c r="O101" s="39"/>
      <c r="P101" s="39"/>
      <c r="Q101" s="39"/>
      <c r="R101" s="39"/>
      <c r="S101" s="39"/>
      <c r="T101" s="40"/>
      <c r="U101" s="39"/>
      <c r="V101" s="41"/>
      <c r="W101" s="41"/>
      <c r="X101" s="41"/>
      <c r="Y101" s="41"/>
      <c r="Z101" s="41"/>
      <c r="AA101" s="41"/>
      <c r="AB101" s="41"/>
      <c r="AC101" s="41"/>
      <c r="AD101" s="41"/>
      <c r="AE101" s="41" t="s">
        <v>111</v>
      </c>
      <c r="AF101" s="41">
        <v>0</v>
      </c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</row>
    <row r="102" spans="1:60" x14ac:dyDescent="0.2">
      <c r="A102" s="45" t="s">
        <v>104</v>
      </c>
      <c r="B102" s="45" t="s">
        <v>73</v>
      </c>
      <c r="C102" s="46" t="s">
        <v>74</v>
      </c>
      <c r="D102" s="47"/>
      <c r="E102" s="48"/>
      <c r="F102" s="49"/>
      <c r="G102" s="49">
        <f>SUMIF(AE103:AE125,"&lt;&gt;NOR",G103:G125)</f>
        <v>0</v>
      </c>
      <c r="H102" s="49"/>
      <c r="I102" s="49">
        <f>SUM(I103:I125)</f>
        <v>0</v>
      </c>
      <c r="J102" s="49"/>
      <c r="K102" s="49">
        <f>SUM(K103:K125)</f>
        <v>0</v>
      </c>
      <c r="L102" s="49"/>
      <c r="M102" s="49">
        <f>SUM(M103:M125)</f>
        <v>0</v>
      </c>
      <c r="N102" s="50"/>
      <c r="O102" s="50">
        <f>SUM(O103:O125)</f>
        <v>0.15913000000000002</v>
      </c>
      <c r="P102" s="50"/>
      <c r="Q102" s="50">
        <f>SUM(Q103:Q125)</f>
        <v>1.1117700000000001</v>
      </c>
      <c r="R102" s="50"/>
      <c r="S102" s="50"/>
      <c r="T102" s="51"/>
      <c r="U102" s="50">
        <f>SUM(U103:U125)</f>
        <v>352.5</v>
      </c>
      <c r="AE102" t="s">
        <v>105</v>
      </c>
    </row>
    <row r="103" spans="1:60" outlineLevel="1" x14ac:dyDescent="0.2">
      <c r="A103" s="34">
        <v>46</v>
      </c>
      <c r="B103" s="34" t="s">
        <v>234</v>
      </c>
      <c r="C103" s="35" t="s">
        <v>235</v>
      </c>
      <c r="D103" s="36" t="s">
        <v>187</v>
      </c>
      <c r="E103" s="37">
        <v>174</v>
      </c>
      <c r="F103" s="11">
        <f>H103+J103</f>
        <v>0</v>
      </c>
      <c r="G103" s="38">
        <f>ROUND(E103*F103,2)</f>
        <v>0</v>
      </c>
      <c r="H103" s="38"/>
      <c r="I103" s="38">
        <f>ROUND(E103*H103,2)</f>
        <v>0</v>
      </c>
      <c r="J103" s="38"/>
      <c r="K103" s="38">
        <f>ROUND(E103*J103,2)</f>
        <v>0</v>
      </c>
      <c r="L103" s="38">
        <v>0</v>
      </c>
      <c r="M103" s="38">
        <f>G103*(1+L103/100)</f>
        <v>0</v>
      </c>
      <c r="N103" s="39">
        <v>0</v>
      </c>
      <c r="O103" s="39">
        <f>ROUND(E103*N103,5)</f>
        <v>0</v>
      </c>
      <c r="P103" s="39">
        <v>1.98E-3</v>
      </c>
      <c r="Q103" s="39">
        <f>ROUND(E103*P103,5)</f>
        <v>0.34451999999999999</v>
      </c>
      <c r="R103" s="39"/>
      <c r="S103" s="39"/>
      <c r="T103" s="40">
        <v>0.192</v>
      </c>
      <c r="U103" s="39">
        <f>ROUND(E103*T103,2)</f>
        <v>33.409999999999997</v>
      </c>
      <c r="V103" s="41"/>
      <c r="W103" s="41"/>
      <c r="X103" s="41"/>
      <c r="Y103" s="41"/>
      <c r="Z103" s="41"/>
      <c r="AA103" s="41"/>
      <c r="AB103" s="41"/>
      <c r="AC103" s="41"/>
      <c r="AD103" s="41"/>
      <c r="AE103" s="41" t="s">
        <v>109</v>
      </c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</row>
    <row r="104" spans="1:60" outlineLevel="1" x14ac:dyDescent="0.2">
      <c r="A104" s="34"/>
      <c r="B104" s="34"/>
      <c r="C104" s="42" t="s">
        <v>236</v>
      </c>
      <c r="D104" s="43"/>
      <c r="E104" s="44">
        <v>174</v>
      </c>
      <c r="F104" s="38"/>
      <c r="G104" s="38"/>
      <c r="H104" s="38"/>
      <c r="I104" s="38"/>
      <c r="J104" s="38"/>
      <c r="K104" s="38"/>
      <c r="L104" s="38"/>
      <c r="M104" s="38"/>
      <c r="N104" s="39"/>
      <c r="O104" s="39"/>
      <c r="P104" s="39"/>
      <c r="Q104" s="39"/>
      <c r="R104" s="39"/>
      <c r="S104" s="39"/>
      <c r="T104" s="40"/>
      <c r="U104" s="39"/>
      <c r="V104" s="41"/>
      <c r="W104" s="41"/>
      <c r="X104" s="41"/>
      <c r="Y104" s="41"/>
      <c r="Z104" s="41"/>
      <c r="AA104" s="41"/>
      <c r="AB104" s="41"/>
      <c r="AC104" s="41"/>
      <c r="AD104" s="41"/>
      <c r="AE104" s="41" t="s">
        <v>111</v>
      </c>
      <c r="AF104" s="41">
        <v>0</v>
      </c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</row>
    <row r="105" spans="1:60" outlineLevel="1" x14ac:dyDescent="0.2">
      <c r="A105" s="34">
        <v>47</v>
      </c>
      <c r="B105" s="34" t="s">
        <v>237</v>
      </c>
      <c r="C105" s="35" t="s">
        <v>238</v>
      </c>
      <c r="D105" s="36" t="s">
        <v>239</v>
      </c>
      <c r="E105" s="37">
        <v>1</v>
      </c>
      <c r="F105" s="11">
        <f>H105+J105</f>
        <v>0</v>
      </c>
      <c r="G105" s="38">
        <f>ROUND(E105*F105,2)</f>
        <v>0</v>
      </c>
      <c r="H105" s="38"/>
      <c r="I105" s="38">
        <f>ROUND(E105*H105,2)</f>
        <v>0</v>
      </c>
      <c r="J105" s="38"/>
      <c r="K105" s="38">
        <f>ROUND(E105*J105,2)</f>
        <v>0</v>
      </c>
      <c r="L105" s="38">
        <v>0</v>
      </c>
      <c r="M105" s="38">
        <f>G105*(1+L105/100)</f>
        <v>0</v>
      </c>
      <c r="N105" s="39">
        <v>0</v>
      </c>
      <c r="O105" s="39">
        <f>ROUND(E105*N105,5)</f>
        <v>0</v>
      </c>
      <c r="P105" s="39">
        <v>0.192</v>
      </c>
      <c r="Q105" s="39">
        <f>ROUND(E105*P105,5)</f>
        <v>0.192</v>
      </c>
      <c r="R105" s="39"/>
      <c r="S105" s="39"/>
      <c r="T105" s="40">
        <v>0.60199999999999998</v>
      </c>
      <c r="U105" s="39">
        <f>ROUND(E105*T105,2)</f>
        <v>0.6</v>
      </c>
      <c r="V105" s="41"/>
      <c r="W105" s="41"/>
      <c r="X105" s="41"/>
      <c r="Y105" s="41"/>
      <c r="Z105" s="41"/>
      <c r="AA105" s="41"/>
      <c r="AB105" s="41"/>
      <c r="AC105" s="41"/>
      <c r="AD105" s="41"/>
      <c r="AE105" s="41" t="s">
        <v>109</v>
      </c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</row>
    <row r="106" spans="1:60" outlineLevel="1" x14ac:dyDescent="0.2">
      <c r="A106" s="34">
        <v>48</v>
      </c>
      <c r="B106" s="34" t="s">
        <v>240</v>
      </c>
      <c r="C106" s="35" t="s">
        <v>241</v>
      </c>
      <c r="D106" s="36" t="s">
        <v>239</v>
      </c>
      <c r="E106" s="37">
        <v>1</v>
      </c>
      <c r="F106" s="11">
        <f>H106+J106</f>
        <v>0</v>
      </c>
      <c r="G106" s="38">
        <f>ROUND(E106*F106,2)</f>
        <v>0</v>
      </c>
      <c r="H106" s="38"/>
      <c r="I106" s="38">
        <f>ROUND(E106*H106,2)</f>
        <v>0</v>
      </c>
      <c r="J106" s="38"/>
      <c r="K106" s="38">
        <f>ROUND(E106*J106,2)</f>
        <v>0</v>
      </c>
      <c r="L106" s="38">
        <v>0</v>
      </c>
      <c r="M106" s="38">
        <f>G106*(1+L106/100)</f>
        <v>0</v>
      </c>
      <c r="N106" s="39">
        <v>0</v>
      </c>
      <c r="O106" s="39">
        <f>ROUND(E106*N106,5)</f>
        <v>0</v>
      </c>
      <c r="P106" s="39">
        <v>0.28499999999999998</v>
      </c>
      <c r="Q106" s="39">
        <f>ROUND(E106*P106,5)</f>
        <v>0.28499999999999998</v>
      </c>
      <c r="R106" s="39"/>
      <c r="S106" s="39"/>
      <c r="T106" s="40">
        <v>1.8480000000000001</v>
      </c>
      <c r="U106" s="39">
        <f>ROUND(E106*T106,2)</f>
        <v>1.85</v>
      </c>
      <c r="V106" s="41"/>
      <c r="W106" s="41"/>
      <c r="X106" s="41"/>
      <c r="Y106" s="41"/>
      <c r="Z106" s="41"/>
      <c r="AA106" s="41"/>
      <c r="AB106" s="41"/>
      <c r="AC106" s="41"/>
      <c r="AD106" s="41"/>
      <c r="AE106" s="41" t="s">
        <v>109</v>
      </c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</row>
    <row r="107" spans="1:60" ht="22.5" outlineLevel="1" x14ac:dyDescent="0.2">
      <c r="A107" s="34">
        <v>49</v>
      </c>
      <c r="B107" s="34" t="s">
        <v>242</v>
      </c>
      <c r="C107" s="35" t="s">
        <v>243</v>
      </c>
      <c r="D107" s="36" t="s">
        <v>244</v>
      </c>
      <c r="E107" s="37">
        <v>194.25</v>
      </c>
      <c r="F107" s="11">
        <f>H107+J107</f>
        <v>0</v>
      </c>
      <c r="G107" s="38">
        <f>ROUND(E107*F107,2)</f>
        <v>0</v>
      </c>
      <c r="H107" s="38"/>
      <c r="I107" s="38">
        <f>ROUND(E107*H107,2)</f>
        <v>0</v>
      </c>
      <c r="J107" s="38"/>
      <c r="K107" s="38">
        <f>ROUND(E107*J107,2)</f>
        <v>0</v>
      </c>
      <c r="L107" s="38">
        <v>0</v>
      </c>
      <c r="M107" s="38">
        <f>G107*(1+L107/100)</f>
        <v>0</v>
      </c>
      <c r="N107" s="39">
        <v>5.0000000000000002E-5</v>
      </c>
      <c r="O107" s="39">
        <f>ROUND(E107*N107,5)</f>
        <v>9.7099999999999999E-3</v>
      </c>
      <c r="P107" s="39">
        <v>1E-3</v>
      </c>
      <c r="Q107" s="39">
        <f>ROUND(E107*P107,5)</f>
        <v>0.19425000000000001</v>
      </c>
      <c r="R107" s="39"/>
      <c r="S107" s="39"/>
      <c r="T107" s="40">
        <v>9.7000000000000003E-2</v>
      </c>
      <c r="U107" s="39">
        <f>ROUND(E107*T107,2)</f>
        <v>18.84</v>
      </c>
      <c r="V107" s="41"/>
      <c r="W107" s="41"/>
      <c r="X107" s="41"/>
      <c r="Y107" s="41"/>
      <c r="Z107" s="41"/>
      <c r="AA107" s="41"/>
      <c r="AB107" s="41"/>
      <c r="AC107" s="41"/>
      <c r="AD107" s="41"/>
      <c r="AE107" s="41" t="s">
        <v>109</v>
      </c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</row>
    <row r="108" spans="1:60" outlineLevel="1" x14ac:dyDescent="0.2">
      <c r="A108" s="34"/>
      <c r="B108" s="34"/>
      <c r="C108" s="42" t="s">
        <v>245</v>
      </c>
      <c r="D108" s="43"/>
      <c r="E108" s="44">
        <v>194.25</v>
      </c>
      <c r="F108" s="38"/>
      <c r="G108" s="38"/>
      <c r="H108" s="38"/>
      <c r="I108" s="38"/>
      <c r="J108" s="38"/>
      <c r="K108" s="38"/>
      <c r="L108" s="38"/>
      <c r="M108" s="38"/>
      <c r="N108" s="39"/>
      <c r="O108" s="39"/>
      <c r="P108" s="39"/>
      <c r="Q108" s="39"/>
      <c r="R108" s="39"/>
      <c r="S108" s="39"/>
      <c r="T108" s="40"/>
      <c r="U108" s="39"/>
      <c r="V108" s="41"/>
      <c r="W108" s="41"/>
      <c r="X108" s="41"/>
      <c r="Y108" s="41"/>
      <c r="Z108" s="41"/>
      <c r="AA108" s="41"/>
      <c r="AB108" s="41"/>
      <c r="AC108" s="41"/>
      <c r="AD108" s="41"/>
      <c r="AE108" s="41" t="s">
        <v>111</v>
      </c>
      <c r="AF108" s="41">
        <v>0</v>
      </c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</row>
    <row r="109" spans="1:60" ht="22.5" outlineLevel="1" x14ac:dyDescent="0.2">
      <c r="A109" s="34">
        <v>50</v>
      </c>
      <c r="B109" s="34" t="s">
        <v>246</v>
      </c>
      <c r="C109" s="35" t="s">
        <v>247</v>
      </c>
      <c r="D109" s="36" t="s">
        <v>244</v>
      </c>
      <c r="E109" s="37">
        <v>96</v>
      </c>
      <c r="F109" s="11">
        <f>H109+J109</f>
        <v>0</v>
      </c>
      <c r="G109" s="38">
        <f>ROUND(E109*F109,2)</f>
        <v>0</v>
      </c>
      <c r="H109" s="38"/>
      <c r="I109" s="38">
        <f>ROUND(E109*H109,2)</f>
        <v>0</v>
      </c>
      <c r="J109" s="38"/>
      <c r="K109" s="38">
        <f>ROUND(E109*J109,2)</f>
        <v>0</v>
      </c>
      <c r="L109" s="38">
        <v>0</v>
      </c>
      <c r="M109" s="38">
        <f>G109*(1+L109/100)</f>
        <v>0</v>
      </c>
      <c r="N109" s="39">
        <v>5.0000000000000002E-5</v>
      </c>
      <c r="O109" s="39">
        <f>ROUND(E109*N109,5)</f>
        <v>4.7999999999999996E-3</v>
      </c>
      <c r="P109" s="39">
        <v>1E-3</v>
      </c>
      <c r="Q109" s="39">
        <f>ROUND(E109*P109,5)</f>
        <v>9.6000000000000002E-2</v>
      </c>
      <c r="R109" s="39"/>
      <c r="S109" s="39"/>
      <c r="T109" s="40">
        <v>0.05</v>
      </c>
      <c r="U109" s="39">
        <f>ROUND(E109*T109,2)</f>
        <v>4.8</v>
      </c>
      <c r="V109" s="41"/>
      <c r="W109" s="41"/>
      <c r="X109" s="41"/>
      <c r="Y109" s="41"/>
      <c r="Z109" s="41"/>
      <c r="AA109" s="41"/>
      <c r="AB109" s="41"/>
      <c r="AC109" s="41"/>
      <c r="AD109" s="41"/>
      <c r="AE109" s="41" t="s">
        <v>109</v>
      </c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</row>
    <row r="110" spans="1:60" outlineLevel="1" x14ac:dyDescent="0.2">
      <c r="A110" s="34"/>
      <c r="B110" s="34"/>
      <c r="C110" s="42" t="s">
        <v>248</v>
      </c>
      <c r="D110" s="43"/>
      <c r="E110" s="44">
        <v>96</v>
      </c>
      <c r="F110" s="38"/>
      <c r="G110" s="38"/>
      <c r="H110" s="38"/>
      <c r="I110" s="38"/>
      <c r="J110" s="38"/>
      <c r="K110" s="38"/>
      <c r="L110" s="38"/>
      <c r="M110" s="38"/>
      <c r="N110" s="39"/>
      <c r="O110" s="39"/>
      <c r="P110" s="39"/>
      <c r="Q110" s="39"/>
      <c r="R110" s="39"/>
      <c r="S110" s="39"/>
      <c r="T110" s="40"/>
      <c r="U110" s="39"/>
      <c r="V110" s="41"/>
      <c r="W110" s="41"/>
      <c r="X110" s="41"/>
      <c r="Y110" s="41"/>
      <c r="Z110" s="41"/>
      <c r="AA110" s="41"/>
      <c r="AB110" s="41"/>
      <c r="AC110" s="41"/>
      <c r="AD110" s="41"/>
      <c r="AE110" s="41" t="s">
        <v>111</v>
      </c>
      <c r="AF110" s="41">
        <v>0</v>
      </c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</row>
    <row r="111" spans="1:60" ht="22.5" outlineLevel="1" x14ac:dyDescent="0.2">
      <c r="A111" s="34">
        <v>51</v>
      </c>
      <c r="B111" s="34" t="s">
        <v>249</v>
      </c>
      <c r="C111" s="35" t="s">
        <v>250</v>
      </c>
      <c r="D111" s="36" t="s">
        <v>141</v>
      </c>
      <c r="E111" s="37">
        <v>433</v>
      </c>
      <c r="F111" s="11">
        <f>H111+J111</f>
        <v>0</v>
      </c>
      <c r="G111" s="38">
        <f>ROUND(E111*F111,2)</f>
        <v>0</v>
      </c>
      <c r="H111" s="38"/>
      <c r="I111" s="38">
        <f>ROUND(E111*H111,2)</f>
        <v>0</v>
      </c>
      <c r="J111" s="38"/>
      <c r="K111" s="38">
        <f>ROUND(E111*J111,2)</f>
        <v>0</v>
      </c>
      <c r="L111" s="38">
        <v>0</v>
      </c>
      <c r="M111" s="38">
        <f>G111*(1+L111/100)</f>
        <v>0</v>
      </c>
      <c r="N111" s="39">
        <v>0</v>
      </c>
      <c r="O111" s="39">
        <f>ROUND(E111*N111,5)</f>
        <v>0</v>
      </c>
      <c r="P111" s="39">
        <v>0</v>
      </c>
      <c r="Q111" s="39">
        <f>ROUND(E111*P111,5)</f>
        <v>0</v>
      </c>
      <c r="R111" s="39"/>
      <c r="S111" s="39"/>
      <c r="T111" s="40">
        <v>0</v>
      </c>
      <c r="U111" s="39">
        <f>ROUND(E111*T111,2)</f>
        <v>0</v>
      </c>
      <c r="V111" s="41"/>
      <c r="W111" s="41"/>
      <c r="X111" s="41"/>
      <c r="Y111" s="41"/>
      <c r="Z111" s="41"/>
      <c r="AA111" s="41"/>
      <c r="AB111" s="41"/>
      <c r="AC111" s="41"/>
      <c r="AD111" s="41"/>
      <c r="AE111" s="41" t="s">
        <v>109</v>
      </c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</row>
    <row r="112" spans="1:60" ht="22.5" outlineLevel="1" x14ac:dyDescent="0.2">
      <c r="A112" s="34">
        <v>52</v>
      </c>
      <c r="B112" s="34" t="s">
        <v>251</v>
      </c>
      <c r="C112" s="35" t="s">
        <v>252</v>
      </c>
      <c r="D112" s="36" t="s">
        <v>239</v>
      </c>
      <c r="E112" s="37">
        <v>1</v>
      </c>
      <c r="F112" s="11">
        <f>H112+J112</f>
        <v>0</v>
      </c>
      <c r="G112" s="38">
        <f>ROUND(E112*F112,2)</f>
        <v>0</v>
      </c>
      <c r="H112" s="38"/>
      <c r="I112" s="38">
        <f>ROUND(E112*H112,2)</f>
        <v>0</v>
      </c>
      <c r="J112" s="38"/>
      <c r="K112" s="38">
        <f>ROUND(E112*J112,2)</f>
        <v>0</v>
      </c>
      <c r="L112" s="38">
        <v>0</v>
      </c>
      <c r="M112" s="38">
        <f>G112*(1+L112/100)</f>
        <v>0</v>
      </c>
      <c r="N112" s="39">
        <v>0</v>
      </c>
      <c r="O112" s="39">
        <f>ROUND(E112*N112,5)</f>
        <v>0</v>
      </c>
      <c r="P112" s="39">
        <v>0</v>
      </c>
      <c r="Q112" s="39">
        <f>ROUND(E112*P112,5)</f>
        <v>0</v>
      </c>
      <c r="R112" s="39"/>
      <c r="S112" s="39"/>
      <c r="T112" s="40">
        <v>1.88</v>
      </c>
      <c r="U112" s="39">
        <f>ROUND(E112*T112,2)</f>
        <v>1.88</v>
      </c>
      <c r="V112" s="41"/>
      <c r="W112" s="41"/>
      <c r="X112" s="41"/>
      <c r="Y112" s="41"/>
      <c r="Z112" s="41"/>
      <c r="AA112" s="41"/>
      <c r="AB112" s="41"/>
      <c r="AC112" s="41"/>
      <c r="AD112" s="41"/>
      <c r="AE112" s="41" t="s">
        <v>109</v>
      </c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</row>
    <row r="113" spans="1:60" ht="22.5" outlineLevel="1" x14ac:dyDescent="0.2">
      <c r="A113" s="34">
        <v>53</v>
      </c>
      <c r="B113" s="34" t="s">
        <v>251</v>
      </c>
      <c r="C113" s="35" t="s">
        <v>253</v>
      </c>
      <c r="D113" s="36" t="s">
        <v>239</v>
      </c>
      <c r="E113" s="37">
        <v>1</v>
      </c>
      <c r="F113" s="11">
        <f>H113+J113</f>
        <v>0</v>
      </c>
      <c r="G113" s="38">
        <f>ROUND(E113*F113,2)</f>
        <v>0</v>
      </c>
      <c r="H113" s="38"/>
      <c r="I113" s="38">
        <f>ROUND(E113*H113,2)</f>
        <v>0</v>
      </c>
      <c r="J113" s="38"/>
      <c r="K113" s="38">
        <f>ROUND(E113*J113,2)</f>
        <v>0</v>
      </c>
      <c r="L113" s="38">
        <v>0</v>
      </c>
      <c r="M113" s="38">
        <f>G113*(1+L113/100)</f>
        <v>0</v>
      </c>
      <c r="N113" s="39">
        <v>0</v>
      </c>
      <c r="O113" s="39">
        <f>ROUND(E113*N113,5)</f>
        <v>0</v>
      </c>
      <c r="P113" s="39">
        <v>0</v>
      </c>
      <c r="Q113" s="39">
        <f>ROUND(E113*P113,5)</f>
        <v>0</v>
      </c>
      <c r="R113" s="39"/>
      <c r="S113" s="39"/>
      <c r="T113" s="40">
        <v>1.88</v>
      </c>
      <c r="U113" s="39">
        <f>ROUND(E113*T113,2)</f>
        <v>1.88</v>
      </c>
      <c r="V113" s="41"/>
      <c r="W113" s="41"/>
      <c r="X113" s="41"/>
      <c r="Y113" s="41"/>
      <c r="Z113" s="41"/>
      <c r="AA113" s="41"/>
      <c r="AB113" s="41"/>
      <c r="AC113" s="41"/>
      <c r="AD113" s="41"/>
      <c r="AE113" s="41" t="s">
        <v>109</v>
      </c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</row>
    <row r="114" spans="1:60" ht="22.5" outlineLevel="1" x14ac:dyDescent="0.2">
      <c r="A114" s="34">
        <v>54</v>
      </c>
      <c r="B114" s="34" t="s">
        <v>254</v>
      </c>
      <c r="C114" s="35" t="s">
        <v>255</v>
      </c>
      <c r="D114" s="36" t="s">
        <v>244</v>
      </c>
      <c r="E114" s="37">
        <v>150</v>
      </c>
      <c r="F114" s="11">
        <f>H114+J114</f>
        <v>0</v>
      </c>
      <c r="G114" s="38">
        <f>ROUND(E114*F114,2)</f>
        <v>0</v>
      </c>
      <c r="H114" s="38"/>
      <c r="I114" s="38">
        <f>ROUND(E114*H114,2)</f>
        <v>0</v>
      </c>
      <c r="J114" s="38"/>
      <c r="K114" s="38">
        <f>ROUND(E114*J114,2)</f>
        <v>0</v>
      </c>
      <c r="L114" s="38">
        <v>0</v>
      </c>
      <c r="M114" s="38">
        <f>G114*(1+L114/100)</f>
        <v>0</v>
      </c>
      <c r="N114" s="39">
        <v>5.0000000000000002E-5</v>
      </c>
      <c r="O114" s="39">
        <f>ROUND(E114*N114,5)</f>
        <v>7.4999999999999997E-3</v>
      </c>
      <c r="P114" s="39">
        <v>0</v>
      </c>
      <c r="Q114" s="39">
        <f>ROUND(E114*P114,5)</f>
        <v>0</v>
      </c>
      <c r="R114" s="39"/>
      <c r="S114" s="39"/>
      <c r="T114" s="40">
        <v>0.1</v>
      </c>
      <c r="U114" s="39">
        <f>ROUND(E114*T114,2)</f>
        <v>15</v>
      </c>
      <c r="V114" s="41"/>
      <c r="W114" s="41"/>
      <c r="X114" s="41"/>
      <c r="Y114" s="41"/>
      <c r="Z114" s="41"/>
      <c r="AA114" s="41"/>
      <c r="AB114" s="41"/>
      <c r="AC114" s="41"/>
      <c r="AD114" s="41"/>
      <c r="AE114" s="41" t="s">
        <v>109</v>
      </c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</row>
    <row r="115" spans="1:60" outlineLevel="1" x14ac:dyDescent="0.2">
      <c r="A115" s="34"/>
      <c r="B115" s="34"/>
      <c r="C115" s="42" t="s">
        <v>256</v>
      </c>
      <c r="D115" s="43"/>
      <c r="E115" s="44">
        <v>150</v>
      </c>
      <c r="F115" s="38"/>
      <c r="G115" s="38"/>
      <c r="H115" s="38"/>
      <c r="I115" s="38"/>
      <c r="J115" s="38"/>
      <c r="K115" s="38"/>
      <c r="L115" s="38"/>
      <c r="M115" s="38"/>
      <c r="N115" s="39"/>
      <c r="O115" s="39"/>
      <c r="P115" s="39"/>
      <c r="Q115" s="39"/>
      <c r="R115" s="39"/>
      <c r="S115" s="39"/>
      <c r="T115" s="40"/>
      <c r="U115" s="39"/>
      <c r="V115" s="41"/>
      <c r="W115" s="41"/>
      <c r="X115" s="41"/>
      <c r="Y115" s="41"/>
      <c r="Z115" s="41"/>
      <c r="AA115" s="41"/>
      <c r="AB115" s="41"/>
      <c r="AC115" s="41"/>
      <c r="AD115" s="41"/>
      <c r="AE115" s="41" t="s">
        <v>111</v>
      </c>
      <c r="AF115" s="41">
        <v>0</v>
      </c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</row>
    <row r="116" spans="1:60" ht="22.5" outlineLevel="1" x14ac:dyDescent="0.2">
      <c r="A116" s="34">
        <v>55</v>
      </c>
      <c r="B116" s="34" t="s">
        <v>254</v>
      </c>
      <c r="C116" s="35" t="s">
        <v>257</v>
      </c>
      <c r="D116" s="36" t="s">
        <v>145</v>
      </c>
      <c r="E116" s="37">
        <v>1</v>
      </c>
      <c r="F116" s="11">
        <f>H116+J116</f>
        <v>0</v>
      </c>
      <c r="G116" s="38">
        <f>ROUND(E116*F116,2)</f>
        <v>0</v>
      </c>
      <c r="H116" s="38"/>
      <c r="I116" s="38">
        <f>ROUND(E116*H116,2)</f>
        <v>0</v>
      </c>
      <c r="J116" s="38"/>
      <c r="K116" s="38">
        <f>ROUND(E116*J116,2)</f>
        <v>0</v>
      </c>
      <c r="L116" s="38">
        <v>0</v>
      </c>
      <c r="M116" s="38">
        <f>G116*(1+L116/100)</f>
        <v>0</v>
      </c>
      <c r="N116" s="39">
        <v>5.0000000000000002E-5</v>
      </c>
      <c r="O116" s="39">
        <f>ROUND(E116*N116,5)</f>
        <v>5.0000000000000002E-5</v>
      </c>
      <c r="P116" s="39">
        <v>0</v>
      </c>
      <c r="Q116" s="39">
        <f>ROUND(E116*P116,5)</f>
        <v>0</v>
      </c>
      <c r="R116" s="39"/>
      <c r="S116" s="39"/>
      <c r="T116" s="40">
        <v>0.1</v>
      </c>
      <c r="U116" s="39">
        <f>ROUND(E116*T116,2)</f>
        <v>0.1</v>
      </c>
      <c r="V116" s="41"/>
      <c r="W116" s="41"/>
      <c r="X116" s="41"/>
      <c r="Y116" s="41"/>
      <c r="Z116" s="41"/>
      <c r="AA116" s="41"/>
      <c r="AB116" s="41"/>
      <c r="AC116" s="41"/>
      <c r="AD116" s="41"/>
      <c r="AE116" s="41" t="s">
        <v>109</v>
      </c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</row>
    <row r="117" spans="1:60" ht="22.5" outlineLevel="1" x14ac:dyDescent="0.2">
      <c r="A117" s="34">
        <v>56</v>
      </c>
      <c r="B117" s="34" t="s">
        <v>254</v>
      </c>
      <c r="C117" s="35" t="s">
        <v>258</v>
      </c>
      <c r="D117" s="36" t="s">
        <v>244</v>
      </c>
      <c r="E117" s="37">
        <v>2273.15</v>
      </c>
      <c r="F117" s="11">
        <f>H117+J117</f>
        <v>0</v>
      </c>
      <c r="G117" s="38">
        <f>ROUND(E117*F117,2)</f>
        <v>0</v>
      </c>
      <c r="H117" s="38"/>
      <c r="I117" s="38">
        <f>ROUND(E117*H117,2)</f>
        <v>0</v>
      </c>
      <c r="J117" s="38"/>
      <c r="K117" s="38">
        <f>ROUND(E117*J117,2)</f>
        <v>0</v>
      </c>
      <c r="L117" s="38">
        <v>0</v>
      </c>
      <c r="M117" s="38">
        <f>G117*(1+L117/100)</f>
        <v>0</v>
      </c>
      <c r="N117" s="39">
        <v>5.0000000000000002E-5</v>
      </c>
      <c r="O117" s="39">
        <f>ROUND(E117*N117,5)</f>
        <v>0.11366</v>
      </c>
      <c r="P117" s="39">
        <v>0</v>
      </c>
      <c r="Q117" s="39">
        <f>ROUND(E117*P117,5)</f>
        <v>0</v>
      </c>
      <c r="R117" s="39"/>
      <c r="S117" s="39"/>
      <c r="T117" s="40">
        <v>0.1</v>
      </c>
      <c r="U117" s="39">
        <f>ROUND(E117*T117,2)</f>
        <v>227.32</v>
      </c>
      <c r="V117" s="41"/>
      <c r="W117" s="41"/>
      <c r="X117" s="41"/>
      <c r="Y117" s="41"/>
      <c r="Z117" s="41"/>
      <c r="AA117" s="41"/>
      <c r="AB117" s="41"/>
      <c r="AC117" s="41"/>
      <c r="AD117" s="41"/>
      <c r="AE117" s="41" t="s">
        <v>109</v>
      </c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</row>
    <row r="118" spans="1:60" outlineLevel="1" x14ac:dyDescent="0.2">
      <c r="A118" s="34"/>
      <c r="B118" s="34"/>
      <c r="C118" s="42" t="s">
        <v>259</v>
      </c>
      <c r="D118" s="43"/>
      <c r="E118" s="44">
        <v>811.8</v>
      </c>
      <c r="F118" s="38"/>
      <c r="G118" s="38"/>
      <c r="H118" s="38"/>
      <c r="I118" s="38"/>
      <c r="J118" s="38"/>
      <c r="K118" s="38"/>
      <c r="L118" s="38"/>
      <c r="M118" s="38"/>
      <c r="N118" s="39"/>
      <c r="O118" s="39"/>
      <c r="P118" s="39"/>
      <c r="Q118" s="39"/>
      <c r="R118" s="39"/>
      <c r="S118" s="39"/>
      <c r="T118" s="40"/>
      <c r="U118" s="39"/>
      <c r="V118" s="41"/>
      <c r="W118" s="41"/>
      <c r="X118" s="41"/>
      <c r="Y118" s="41"/>
      <c r="Z118" s="41"/>
      <c r="AA118" s="41"/>
      <c r="AB118" s="41"/>
      <c r="AC118" s="41"/>
      <c r="AD118" s="41"/>
      <c r="AE118" s="41" t="s">
        <v>111</v>
      </c>
      <c r="AF118" s="41">
        <v>0</v>
      </c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</row>
    <row r="119" spans="1:60" outlineLevel="1" x14ac:dyDescent="0.2">
      <c r="A119" s="34"/>
      <c r="B119" s="34"/>
      <c r="C119" s="42" t="s">
        <v>260</v>
      </c>
      <c r="D119" s="43"/>
      <c r="E119" s="44">
        <v>1103.3</v>
      </c>
      <c r="F119" s="38"/>
      <c r="G119" s="38"/>
      <c r="H119" s="38"/>
      <c r="I119" s="38"/>
      <c r="J119" s="38"/>
      <c r="K119" s="38"/>
      <c r="L119" s="38"/>
      <c r="M119" s="38"/>
      <c r="N119" s="39"/>
      <c r="O119" s="39"/>
      <c r="P119" s="39"/>
      <c r="Q119" s="39"/>
      <c r="R119" s="39"/>
      <c r="S119" s="39"/>
      <c r="T119" s="40"/>
      <c r="U119" s="39"/>
      <c r="V119" s="41"/>
      <c r="W119" s="41"/>
      <c r="X119" s="41"/>
      <c r="Y119" s="41"/>
      <c r="Z119" s="41"/>
      <c r="AA119" s="41"/>
      <c r="AB119" s="41"/>
      <c r="AC119" s="41"/>
      <c r="AD119" s="41"/>
      <c r="AE119" s="41" t="s">
        <v>111</v>
      </c>
      <c r="AF119" s="41">
        <v>0</v>
      </c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</row>
    <row r="120" spans="1:60" outlineLevel="1" x14ac:dyDescent="0.2">
      <c r="A120" s="34"/>
      <c r="B120" s="34"/>
      <c r="C120" s="42" t="s">
        <v>261</v>
      </c>
      <c r="D120" s="43"/>
      <c r="E120" s="44">
        <v>358.05</v>
      </c>
      <c r="F120" s="38"/>
      <c r="G120" s="38"/>
      <c r="H120" s="38"/>
      <c r="I120" s="38"/>
      <c r="J120" s="38"/>
      <c r="K120" s="38"/>
      <c r="L120" s="38"/>
      <c r="M120" s="38"/>
      <c r="N120" s="39"/>
      <c r="O120" s="39"/>
      <c r="P120" s="39"/>
      <c r="Q120" s="39"/>
      <c r="R120" s="39"/>
      <c r="S120" s="39"/>
      <c r="T120" s="40"/>
      <c r="U120" s="39"/>
      <c r="V120" s="41"/>
      <c r="W120" s="41"/>
      <c r="X120" s="41"/>
      <c r="Y120" s="41"/>
      <c r="Z120" s="41"/>
      <c r="AA120" s="41"/>
      <c r="AB120" s="41"/>
      <c r="AC120" s="41"/>
      <c r="AD120" s="41"/>
      <c r="AE120" s="41" t="s">
        <v>111</v>
      </c>
      <c r="AF120" s="41">
        <v>0</v>
      </c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</row>
    <row r="121" spans="1:60" ht="22.5" outlineLevel="1" x14ac:dyDescent="0.2">
      <c r="A121" s="34">
        <v>57</v>
      </c>
      <c r="B121" s="34" t="s">
        <v>254</v>
      </c>
      <c r="C121" s="35" t="s">
        <v>262</v>
      </c>
      <c r="D121" s="36" t="s">
        <v>244</v>
      </c>
      <c r="E121" s="37">
        <v>388.27800000000002</v>
      </c>
      <c r="F121" s="11">
        <f>H121+J121</f>
        <v>0</v>
      </c>
      <c r="G121" s="38">
        <f>ROUND(E121*F121,2)</f>
        <v>0</v>
      </c>
      <c r="H121" s="38"/>
      <c r="I121" s="38">
        <f>ROUND(E121*H121,2)</f>
        <v>0</v>
      </c>
      <c r="J121" s="38"/>
      <c r="K121" s="38">
        <f>ROUND(E121*J121,2)</f>
        <v>0</v>
      </c>
      <c r="L121" s="38">
        <v>0</v>
      </c>
      <c r="M121" s="38">
        <f>G121*(1+L121/100)</f>
        <v>0</v>
      </c>
      <c r="N121" s="39">
        <v>5.0000000000000002E-5</v>
      </c>
      <c r="O121" s="39">
        <f>ROUND(E121*N121,5)</f>
        <v>1.941E-2</v>
      </c>
      <c r="P121" s="39">
        <v>0</v>
      </c>
      <c r="Q121" s="39">
        <f>ROUND(E121*P121,5)</f>
        <v>0</v>
      </c>
      <c r="R121" s="39"/>
      <c r="S121" s="39"/>
      <c r="T121" s="40">
        <v>0.1</v>
      </c>
      <c r="U121" s="39">
        <f>ROUND(E121*T121,2)</f>
        <v>38.83</v>
      </c>
      <c r="V121" s="41"/>
      <c r="W121" s="41"/>
      <c r="X121" s="41"/>
      <c r="Y121" s="41"/>
      <c r="Z121" s="41"/>
      <c r="AA121" s="41"/>
      <c r="AB121" s="41"/>
      <c r="AC121" s="41"/>
      <c r="AD121" s="41"/>
      <c r="AE121" s="41" t="s">
        <v>109</v>
      </c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</row>
    <row r="122" spans="1:60" outlineLevel="1" x14ac:dyDescent="0.2">
      <c r="A122" s="34"/>
      <c r="B122" s="34"/>
      <c r="C122" s="42" t="s">
        <v>263</v>
      </c>
      <c r="D122" s="43"/>
      <c r="E122" s="44">
        <v>388.27800000000002</v>
      </c>
      <c r="F122" s="38"/>
      <c r="G122" s="38"/>
      <c r="H122" s="38"/>
      <c r="I122" s="38"/>
      <c r="J122" s="38"/>
      <c r="K122" s="38"/>
      <c r="L122" s="38"/>
      <c r="M122" s="38"/>
      <c r="N122" s="39"/>
      <c r="O122" s="39"/>
      <c r="P122" s="39"/>
      <c r="Q122" s="39"/>
      <c r="R122" s="39"/>
      <c r="S122" s="39"/>
      <c r="T122" s="40"/>
      <c r="U122" s="39"/>
      <c r="V122" s="41"/>
      <c r="W122" s="41"/>
      <c r="X122" s="41"/>
      <c r="Y122" s="41"/>
      <c r="Z122" s="41"/>
      <c r="AA122" s="41"/>
      <c r="AB122" s="41"/>
      <c r="AC122" s="41"/>
      <c r="AD122" s="41"/>
      <c r="AE122" s="41" t="s">
        <v>111</v>
      </c>
      <c r="AF122" s="41">
        <v>0</v>
      </c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</row>
    <row r="123" spans="1:60" ht="22.5" outlineLevel="1" x14ac:dyDescent="0.2">
      <c r="A123" s="34">
        <v>58</v>
      </c>
      <c r="B123" s="34" t="s">
        <v>254</v>
      </c>
      <c r="C123" s="35" t="s">
        <v>264</v>
      </c>
      <c r="D123" s="36" t="s">
        <v>244</v>
      </c>
      <c r="E123" s="37">
        <v>79.92</v>
      </c>
      <c r="F123" s="11">
        <v>0</v>
      </c>
      <c r="G123" s="38">
        <f>ROUND(E123*F123,2)</f>
        <v>0</v>
      </c>
      <c r="H123" s="38"/>
      <c r="I123" s="38">
        <f>ROUND(E123*H123,2)</f>
        <v>0</v>
      </c>
      <c r="J123" s="38"/>
      <c r="K123" s="38">
        <f>ROUND(E123*J123,2)</f>
        <v>0</v>
      </c>
      <c r="L123" s="38">
        <v>0</v>
      </c>
      <c r="M123" s="38">
        <f>G123*(1+L123/100)</f>
        <v>0</v>
      </c>
      <c r="N123" s="39">
        <v>5.0000000000000002E-5</v>
      </c>
      <c r="O123" s="39">
        <f>ROUND(E123*N123,5)</f>
        <v>4.0000000000000001E-3</v>
      </c>
      <c r="P123" s="39">
        <v>0</v>
      </c>
      <c r="Q123" s="39">
        <f>ROUND(E123*P123,5)</f>
        <v>0</v>
      </c>
      <c r="R123" s="39"/>
      <c r="S123" s="39"/>
      <c r="T123" s="40">
        <v>0.1</v>
      </c>
      <c r="U123" s="39">
        <f>ROUND(E123*T123,2)</f>
        <v>7.99</v>
      </c>
      <c r="V123" s="41"/>
      <c r="W123" s="41"/>
      <c r="X123" s="41"/>
      <c r="Y123" s="41"/>
      <c r="Z123" s="41"/>
      <c r="AA123" s="41"/>
      <c r="AB123" s="41"/>
      <c r="AC123" s="41"/>
      <c r="AD123" s="41"/>
      <c r="AE123" s="41" t="s">
        <v>109</v>
      </c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</row>
    <row r="124" spans="1:60" outlineLevel="1" x14ac:dyDescent="0.2">
      <c r="A124" s="34"/>
      <c r="B124" s="34"/>
      <c r="C124" s="42" t="s">
        <v>265</v>
      </c>
      <c r="D124" s="43"/>
      <c r="E124" s="44">
        <v>79.92</v>
      </c>
      <c r="F124" s="38"/>
      <c r="G124" s="38"/>
      <c r="H124" s="38"/>
      <c r="I124" s="38"/>
      <c r="J124" s="38"/>
      <c r="K124" s="38"/>
      <c r="L124" s="38"/>
      <c r="M124" s="38"/>
      <c r="N124" s="39"/>
      <c r="O124" s="39"/>
      <c r="P124" s="39"/>
      <c r="Q124" s="39"/>
      <c r="R124" s="39"/>
      <c r="S124" s="39"/>
      <c r="T124" s="40"/>
      <c r="U124" s="39"/>
      <c r="V124" s="41"/>
      <c r="W124" s="41"/>
      <c r="X124" s="41"/>
      <c r="Y124" s="41"/>
      <c r="Z124" s="41"/>
      <c r="AA124" s="41"/>
      <c r="AB124" s="41"/>
      <c r="AC124" s="41"/>
      <c r="AD124" s="41"/>
      <c r="AE124" s="41" t="s">
        <v>111</v>
      </c>
      <c r="AF124" s="41">
        <v>0</v>
      </c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</row>
    <row r="125" spans="1:60" outlineLevel="1" x14ac:dyDescent="0.2">
      <c r="A125" s="34">
        <v>59</v>
      </c>
      <c r="B125" s="34" t="s">
        <v>266</v>
      </c>
      <c r="C125" s="35" t="s">
        <v>267</v>
      </c>
      <c r="D125" s="36" t="s">
        <v>214</v>
      </c>
      <c r="E125" s="37">
        <v>1</v>
      </c>
      <c r="F125" s="11">
        <f>H125+J125</f>
        <v>0</v>
      </c>
      <c r="G125" s="38">
        <f>ROUND(E125*F125,2)</f>
        <v>0</v>
      </c>
      <c r="H125" s="38"/>
      <c r="I125" s="38">
        <f>ROUND(E125*H125,2)</f>
        <v>0</v>
      </c>
      <c r="J125" s="38"/>
      <c r="K125" s="38">
        <f>ROUND(E125*J125,2)</f>
        <v>0</v>
      </c>
      <c r="L125" s="38">
        <v>0</v>
      </c>
      <c r="M125" s="38">
        <f>G125*(1+L125/100)</f>
        <v>0</v>
      </c>
      <c r="N125" s="39">
        <v>0</v>
      </c>
      <c r="O125" s="39">
        <f>ROUND(E125*N125,5)</f>
        <v>0</v>
      </c>
      <c r="P125" s="39">
        <v>0</v>
      </c>
      <c r="Q125" s="39">
        <f>ROUND(E125*P125,5)</f>
        <v>0</v>
      </c>
      <c r="R125" s="39"/>
      <c r="S125" s="39"/>
      <c r="T125" s="40">
        <v>0</v>
      </c>
      <c r="U125" s="39">
        <f>ROUND(E125*T125,2)</f>
        <v>0</v>
      </c>
      <c r="V125" s="41"/>
      <c r="W125" s="41"/>
      <c r="X125" s="41"/>
      <c r="Y125" s="41"/>
      <c r="Z125" s="41"/>
      <c r="AA125" s="41"/>
      <c r="AB125" s="41"/>
      <c r="AC125" s="41"/>
      <c r="AD125" s="41"/>
      <c r="AE125" s="41" t="s">
        <v>109</v>
      </c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</row>
    <row r="126" spans="1:60" x14ac:dyDescent="0.2">
      <c r="A126" s="45" t="s">
        <v>104</v>
      </c>
      <c r="B126" s="45" t="s">
        <v>75</v>
      </c>
      <c r="C126" s="46" t="s">
        <v>76</v>
      </c>
      <c r="D126" s="47"/>
      <c r="E126" s="48"/>
      <c r="F126" s="49"/>
      <c r="G126" s="49">
        <f>SUMIF(AE127:AE129,"&lt;&gt;NOR",G127:G129)</f>
        <v>0</v>
      </c>
      <c r="H126" s="49"/>
      <c r="I126" s="49">
        <f>SUM(I127:I129)</f>
        <v>0</v>
      </c>
      <c r="J126" s="49"/>
      <c r="K126" s="49">
        <f>SUM(K127:K129)</f>
        <v>0</v>
      </c>
      <c r="L126" s="49"/>
      <c r="M126" s="49">
        <f>SUM(M127:M129)</f>
        <v>0</v>
      </c>
      <c r="N126" s="50"/>
      <c r="O126" s="50">
        <f>SUM(O127:O129)</f>
        <v>6.0950000000000004E-2</v>
      </c>
      <c r="P126" s="50"/>
      <c r="Q126" s="50">
        <f>SUM(Q127:Q129)</f>
        <v>0</v>
      </c>
      <c r="R126" s="50"/>
      <c r="S126" s="50"/>
      <c r="T126" s="51"/>
      <c r="U126" s="50">
        <f>SUM(U127:U129)</f>
        <v>55.94</v>
      </c>
      <c r="AE126" t="s">
        <v>105</v>
      </c>
    </row>
    <row r="127" spans="1:60" ht="22.5" outlineLevel="1" x14ac:dyDescent="0.2">
      <c r="A127" s="34">
        <v>60</v>
      </c>
      <c r="B127" s="34" t="s">
        <v>268</v>
      </c>
      <c r="C127" s="35" t="s">
        <v>269</v>
      </c>
      <c r="D127" s="36" t="s">
        <v>141</v>
      </c>
      <c r="E127" s="37">
        <v>20</v>
      </c>
      <c r="F127" s="11">
        <f>H127+J127</f>
        <v>0</v>
      </c>
      <c r="G127" s="38">
        <f>ROUND(E127*F127,2)</f>
        <v>0</v>
      </c>
      <c r="H127" s="38"/>
      <c r="I127" s="38">
        <f>ROUND(E127*H127,2)</f>
        <v>0</v>
      </c>
      <c r="J127" s="38"/>
      <c r="K127" s="38">
        <f>ROUND(E127*J127,2)</f>
        <v>0</v>
      </c>
      <c r="L127" s="38">
        <v>0</v>
      </c>
      <c r="M127" s="38">
        <f>G127*(1+L127/100)</f>
        <v>0</v>
      </c>
      <c r="N127" s="39">
        <v>1.6000000000000001E-4</v>
      </c>
      <c r="O127" s="39">
        <f>ROUND(E127*N127,5)</f>
        <v>3.2000000000000002E-3</v>
      </c>
      <c r="P127" s="39">
        <v>0</v>
      </c>
      <c r="Q127" s="39">
        <f>ROUND(E127*P127,5)</f>
        <v>0</v>
      </c>
      <c r="R127" s="39"/>
      <c r="S127" s="39"/>
      <c r="T127" s="40">
        <v>0.09</v>
      </c>
      <c r="U127" s="39">
        <f>ROUND(E127*T127,2)</f>
        <v>1.8</v>
      </c>
      <c r="V127" s="41"/>
      <c r="W127" s="41"/>
      <c r="X127" s="41"/>
      <c r="Y127" s="41"/>
      <c r="Z127" s="41"/>
      <c r="AA127" s="41"/>
      <c r="AB127" s="41"/>
      <c r="AC127" s="41"/>
      <c r="AD127" s="41"/>
      <c r="AE127" s="41" t="s">
        <v>109</v>
      </c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</row>
    <row r="128" spans="1:60" ht="22.5" outlineLevel="1" x14ac:dyDescent="0.2">
      <c r="A128" s="34">
        <v>61</v>
      </c>
      <c r="B128" s="34" t="s">
        <v>270</v>
      </c>
      <c r="C128" s="35" t="s">
        <v>271</v>
      </c>
      <c r="D128" s="36" t="s">
        <v>141</v>
      </c>
      <c r="E128" s="37">
        <v>180.48</v>
      </c>
      <c r="F128" s="11">
        <v>0</v>
      </c>
      <c r="G128" s="38">
        <f>ROUND(E128*F128,2)</f>
        <v>0</v>
      </c>
      <c r="H128" s="38"/>
      <c r="I128" s="38">
        <f>ROUND(E128*H128,2)</f>
        <v>0</v>
      </c>
      <c r="J128" s="38"/>
      <c r="K128" s="38">
        <f>ROUND(E128*J128,2)</f>
        <v>0</v>
      </c>
      <c r="L128" s="38">
        <v>0</v>
      </c>
      <c r="M128" s="38">
        <f>G128*(1+L128/100)</f>
        <v>0</v>
      </c>
      <c r="N128" s="39">
        <v>3.2000000000000003E-4</v>
      </c>
      <c r="O128" s="39">
        <f>ROUND(E128*N128,5)</f>
        <v>5.7750000000000003E-2</v>
      </c>
      <c r="P128" s="39">
        <v>0</v>
      </c>
      <c r="Q128" s="39">
        <f>ROUND(E128*P128,5)</f>
        <v>0</v>
      </c>
      <c r="R128" s="39"/>
      <c r="S128" s="39"/>
      <c r="T128" s="40">
        <v>0.3</v>
      </c>
      <c r="U128" s="39">
        <f>ROUND(E128*T128,2)</f>
        <v>54.14</v>
      </c>
      <c r="V128" s="41"/>
      <c r="W128" s="41"/>
      <c r="X128" s="41"/>
      <c r="Y128" s="41"/>
      <c r="Z128" s="41"/>
      <c r="AA128" s="41"/>
      <c r="AB128" s="41"/>
      <c r="AC128" s="41"/>
      <c r="AD128" s="41"/>
      <c r="AE128" s="41" t="s">
        <v>142</v>
      </c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</row>
    <row r="129" spans="1:60" outlineLevel="1" x14ac:dyDescent="0.2">
      <c r="A129" s="34"/>
      <c r="B129" s="34"/>
      <c r="C129" s="42" t="s">
        <v>272</v>
      </c>
      <c r="D129" s="43"/>
      <c r="E129" s="44">
        <v>180.48</v>
      </c>
      <c r="F129" s="38"/>
      <c r="G129" s="38"/>
      <c r="H129" s="38"/>
      <c r="I129" s="38"/>
      <c r="J129" s="38"/>
      <c r="K129" s="38"/>
      <c r="L129" s="38"/>
      <c r="M129" s="38"/>
      <c r="N129" s="39"/>
      <c r="O129" s="39"/>
      <c r="P129" s="39"/>
      <c r="Q129" s="39"/>
      <c r="R129" s="39"/>
      <c r="S129" s="39"/>
      <c r="T129" s="40"/>
      <c r="U129" s="39"/>
      <c r="V129" s="41"/>
      <c r="W129" s="41"/>
      <c r="X129" s="41"/>
      <c r="Y129" s="41"/>
      <c r="Z129" s="41"/>
      <c r="AA129" s="41"/>
      <c r="AB129" s="41"/>
      <c r="AC129" s="41"/>
      <c r="AD129" s="41"/>
      <c r="AE129" s="41" t="s">
        <v>111</v>
      </c>
      <c r="AF129" s="41">
        <v>0</v>
      </c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</row>
    <row r="130" spans="1:60" x14ac:dyDescent="0.2">
      <c r="A130" s="45" t="s">
        <v>104</v>
      </c>
      <c r="B130" s="45" t="s">
        <v>77</v>
      </c>
      <c r="C130" s="46" t="s">
        <v>24</v>
      </c>
      <c r="D130" s="47"/>
      <c r="E130" s="48"/>
      <c r="F130" s="49"/>
      <c r="G130" s="49">
        <f>SUMIF(AE131:AE135,"&lt;&gt;NOR",G131:G135)</f>
        <v>0</v>
      </c>
      <c r="H130" s="49"/>
      <c r="I130" s="49">
        <f>SUM(I131:I135)</f>
        <v>0</v>
      </c>
      <c r="J130" s="49"/>
      <c r="K130" s="49">
        <f>SUM(K131:K135)</f>
        <v>0</v>
      </c>
      <c r="L130" s="49"/>
      <c r="M130" s="49">
        <f>SUM(M131:M135)</f>
        <v>0</v>
      </c>
      <c r="N130" s="50"/>
      <c r="O130" s="50">
        <f>SUM(O131:O135)</f>
        <v>0</v>
      </c>
      <c r="P130" s="50"/>
      <c r="Q130" s="50">
        <f>SUM(Q131:Q135)</f>
        <v>0</v>
      </c>
      <c r="R130" s="50"/>
      <c r="S130" s="50"/>
      <c r="T130" s="51"/>
      <c r="U130" s="50">
        <f>SUM(U131:U135)</f>
        <v>0</v>
      </c>
      <c r="AE130" t="s">
        <v>105</v>
      </c>
    </row>
    <row r="131" spans="1:60" outlineLevel="1" x14ac:dyDescent="0.2">
      <c r="A131" s="34">
        <v>62</v>
      </c>
      <c r="B131" s="34" t="s">
        <v>273</v>
      </c>
      <c r="C131" s="35" t="s">
        <v>274</v>
      </c>
      <c r="D131" s="36" t="s">
        <v>214</v>
      </c>
      <c r="E131" s="37">
        <v>1</v>
      </c>
      <c r="F131" s="11">
        <v>0</v>
      </c>
      <c r="G131" s="38">
        <f>ROUND(E131*F131,2)</f>
        <v>0</v>
      </c>
      <c r="H131" s="38"/>
      <c r="I131" s="38">
        <f>ROUND(E131*H131,2)</f>
        <v>0</v>
      </c>
      <c r="J131" s="38"/>
      <c r="K131" s="38">
        <f>ROUND(E131*J131,2)</f>
        <v>0</v>
      </c>
      <c r="L131" s="38">
        <v>0</v>
      </c>
      <c r="M131" s="38">
        <f>G131*(1+L131/100)</f>
        <v>0</v>
      </c>
      <c r="N131" s="39">
        <v>0</v>
      </c>
      <c r="O131" s="39">
        <f>ROUND(E131*N131,5)</f>
        <v>0</v>
      </c>
      <c r="P131" s="39">
        <v>0</v>
      </c>
      <c r="Q131" s="39">
        <f>ROUND(E131*P131,5)</f>
        <v>0</v>
      </c>
      <c r="R131" s="39"/>
      <c r="S131" s="39"/>
      <c r="T131" s="40">
        <v>0</v>
      </c>
      <c r="U131" s="39">
        <f>ROUND(E131*T131,2)</f>
        <v>0</v>
      </c>
      <c r="V131" s="41"/>
      <c r="W131" s="41"/>
      <c r="X131" s="41"/>
      <c r="Y131" s="41"/>
      <c r="Z131" s="41"/>
      <c r="AA131" s="41"/>
      <c r="AB131" s="41"/>
      <c r="AC131" s="41"/>
      <c r="AD131" s="41"/>
      <c r="AE131" s="41" t="s">
        <v>109</v>
      </c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</row>
    <row r="132" spans="1:60" outlineLevel="1" x14ac:dyDescent="0.2">
      <c r="A132" s="34">
        <v>63</v>
      </c>
      <c r="B132" s="34" t="s">
        <v>275</v>
      </c>
      <c r="C132" s="35" t="s">
        <v>276</v>
      </c>
      <c r="D132" s="36" t="s">
        <v>214</v>
      </c>
      <c r="E132" s="37">
        <v>1</v>
      </c>
      <c r="F132" s="11">
        <f>H132+J132</f>
        <v>0</v>
      </c>
      <c r="G132" s="38">
        <f>ROUND(E132*F132,2)</f>
        <v>0</v>
      </c>
      <c r="H132" s="38"/>
      <c r="I132" s="38">
        <f>ROUND(E132*H132,2)</f>
        <v>0</v>
      </c>
      <c r="J132" s="38"/>
      <c r="K132" s="38">
        <f>ROUND(E132*J132,2)</f>
        <v>0</v>
      </c>
      <c r="L132" s="38">
        <v>0</v>
      </c>
      <c r="M132" s="38">
        <f>G132*(1+L132/100)</f>
        <v>0</v>
      </c>
      <c r="N132" s="39">
        <v>0</v>
      </c>
      <c r="O132" s="39">
        <f>ROUND(E132*N132,5)</f>
        <v>0</v>
      </c>
      <c r="P132" s="39">
        <v>0</v>
      </c>
      <c r="Q132" s="39">
        <f>ROUND(E132*P132,5)</f>
        <v>0</v>
      </c>
      <c r="R132" s="39"/>
      <c r="S132" s="39"/>
      <c r="T132" s="40">
        <v>0</v>
      </c>
      <c r="U132" s="39">
        <f>ROUND(E132*T132,2)</f>
        <v>0</v>
      </c>
      <c r="V132" s="41"/>
      <c r="W132" s="41"/>
      <c r="X132" s="41"/>
      <c r="Y132" s="41"/>
      <c r="Z132" s="41"/>
      <c r="AA132" s="41"/>
      <c r="AB132" s="41"/>
      <c r="AC132" s="41"/>
      <c r="AD132" s="41"/>
      <c r="AE132" s="41" t="s">
        <v>109</v>
      </c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</row>
    <row r="133" spans="1:60" outlineLevel="1" x14ac:dyDescent="0.2">
      <c r="A133" s="34">
        <v>64</v>
      </c>
      <c r="B133" s="34" t="s">
        <v>65</v>
      </c>
      <c r="C133" s="35" t="s">
        <v>277</v>
      </c>
      <c r="D133" s="36" t="s">
        <v>214</v>
      </c>
      <c r="E133" s="37">
        <v>1</v>
      </c>
      <c r="F133" s="11">
        <f>H133+J133</f>
        <v>0</v>
      </c>
      <c r="G133" s="38">
        <f>ROUND(E133*F133,2)</f>
        <v>0</v>
      </c>
      <c r="H133" s="38"/>
      <c r="I133" s="38">
        <f>ROUND(E133*H133,2)</f>
        <v>0</v>
      </c>
      <c r="J133" s="38"/>
      <c r="K133" s="38">
        <f>ROUND(E133*J133,2)</f>
        <v>0</v>
      </c>
      <c r="L133" s="38">
        <v>0</v>
      </c>
      <c r="M133" s="38">
        <f>G133*(1+L133/100)</f>
        <v>0</v>
      </c>
      <c r="N133" s="39">
        <v>0</v>
      </c>
      <c r="O133" s="39">
        <f>ROUND(E133*N133,5)</f>
        <v>0</v>
      </c>
      <c r="P133" s="39">
        <v>0</v>
      </c>
      <c r="Q133" s="39">
        <f>ROUND(E133*P133,5)</f>
        <v>0</v>
      </c>
      <c r="R133" s="39"/>
      <c r="S133" s="39"/>
      <c r="T133" s="40">
        <v>0</v>
      </c>
      <c r="U133" s="39">
        <f>ROUND(E133*T133,2)</f>
        <v>0</v>
      </c>
      <c r="V133" s="41"/>
      <c r="W133" s="41"/>
      <c r="X133" s="41"/>
      <c r="Y133" s="41"/>
      <c r="Z133" s="41"/>
      <c r="AA133" s="41"/>
      <c r="AB133" s="41"/>
      <c r="AC133" s="41"/>
      <c r="AD133" s="41"/>
      <c r="AE133" s="41" t="s">
        <v>109</v>
      </c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</row>
    <row r="134" spans="1:60" outlineLevel="1" x14ac:dyDescent="0.2">
      <c r="A134" s="34">
        <v>65</v>
      </c>
      <c r="B134" s="34" t="s">
        <v>278</v>
      </c>
      <c r="C134" s="35" t="s">
        <v>279</v>
      </c>
      <c r="D134" s="36" t="s">
        <v>214</v>
      </c>
      <c r="E134" s="37">
        <v>1</v>
      </c>
      <c r="F134" s="11">
        <f>H134+J134</f>
        <v>0</v>
      </c>
      <c r="G134" s="38">
        <f>ROUND(E134*F134,2)</f>
        <v>0</v>
      </c>
      <c r="H134" s="38"/>
      <c r="I134" s="38">
        <f>ROUND(E134*H134,2)</f>
        <v>0</v>
      </c>
      <c r="J134" s="38"/>
      <c r="K134" s="38">
        <f>ROUND(E134*J134,2)</f>
        <v>0</v>
      </c>
      <c r="L134" s="38">
        <v>0</v>
      </c>
      <c r="M134" s="38">
        <f>G134*(1+L134/100)</f>
        <v>0</v>
      </c>
      <c r="N134" s="39">
        <v>0</v>
      </c>
      <c r="O134" s="39">
        <f>ROUND(E134*N134,5)</f>
        <v>0</v>
      </c>
      <c r="P134" s="39">
        <v>0</v>
      </c>
      <c r="Q134" s="39">
        <f>ROUND(E134*P134,5)</f>
        <v>0</v>
      </c>
      <c r="R134" s="39"/>
      <c r="S134" s="39"/>
      <c r="T134" s="40">
        <v>0</v>
      </c>
      <c r="U134" s="39">
        <f>ROUND(E134*T134,2)</f>
        <v>0</v>
      </c>
      <c r="V134" s="41"/>
      <c r="W134" s="41"/>
      <c r="X134" s="41"/>
      <c r="Y134" s="41"/>
      <c r="Z134" s="41"/>
      <c r="AA134" s="41"/>
      <c r="AB134" s="41"/>
      <c r="AC134" s="41"/>
      <c r="AD134" s="41"/>
      <c r="AE134" s="41" t="s">
        <v>109</v>
      </c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</row>
    <row r="135" spans="1:60" outlineLevel="1" x14ac:dyDescent="0.2">
      <c r="A135" s="52">
        <v>66</v>
      </c>
      <c r="B135" s="52" t="s">
        <v>280</v>
      </c>
      <c r="C135" s="53" t="s">
        <v>281</v>
      </c>
      <c r="D135" s="54" t="s">
        <v>214</v>
      </c>
      <c r="E135" s="55">
        <v>1</v>
      </c>
      <c r="F135" s="12">
        <f>H135+J135</f>
        <v>0</v>
      </c>
      <c r="G135" s="56">
        <f>ROUND(E135*F135,2)</f>
        <v>0</v>
      </c>
      <c r="H135" s="56"/>
      <c r="I135" s="56">
        <f>ROUND(E135*H135,2)</f>
        <v>0</v>
      </c>
      <c r="J135" s="56"/>
      <c r="K135" s="56">
        <f>ROUND(E135*J135,2)</f>
        <v>0</v>
      </c>
      <c r="L135" s="56">
        <v>0</v>
      </c>
      <c r="M135" s="56">
        <f>G135*(1+L135/100)</f>
        <v>0</v>
      </c>
      <c r="N135" s="57">
        <v>0</v>
      </c>
      <c r="O135" s="57">
        <f>ROUND(E135*N135,5)</f>
        <v>0</v>
      </c>
      <c r="P135" s="57">
        <v>0</v>
      </c>
      <c r="Q135" s="57">
        <f>ROUND(E135*P135,5)</f>
        <v>0</v>
      </c>
      <c r="R135" s="57"/>
      <c r="S135" s="57"/>
      <c r="T135" s="58">
        <v>0</v>
      </c>
      <c r="U135" s="57">
        <f>ROUND(E135*T135,2)</f>
        <v>0</v>
      </c>
      <c r="V135" s="41"/>
      <c r="W135" s="41"/>
      <c r="X135" s="41"/>
      <c r="Y135" s="41"/>
      <c r="Z135" s="41"/>
      <c r="AA135" s="41"/>
      <c r="AB135" s="41"/>
      <c r="AC135" s="41"/>
      <c r="AD135" s="41"/>
      <c r="AE135" s="41" t="s">
        <v>109</v>
      </c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</row>
    <row r="136" spans="1:60" x14ac:dyDescent="0.2">
      <c r="A136" s="1"/>
      <c r="B136" s="2" t="s">
        <v>282</v>
      </c>
      <c r="C136" s="59" t="s">
        <v>282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C136">
        <v>15</v>
      </c>
      <c r="AD136">
        <v>21</v>
      </c>
    </row>
    <row r="137" spans="1:60" x14ac:dyDescent="0.2">
      <c r="A137" s="60"/>
      <c r="B137" s="61" t="s">
        <v>26</v>
      </c>
      <c r="C137" s="62" t="s">
        <v>282</v>
      </c>
      <c r="D137" s="63"/>
      <c r="E137" s="63"/>
      <c r="F137" s="63"/>
      <c r="G137" s="64">
        <f>G8+G33+G43+G54+G63+G65+G81+G89+G93+G98+G102+G126+G130</f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C137">
        <f>SUMIF(L7:L135,AC136,G7:G135)</f>
        <v>0</v>
      </c>
      <c r="AD137">
        <f>SUMIF(L7:L135,AD136,G7:G135)</f>
        <v>0</v>
      </c>
      <c r="AE137" t="s">
        <v>283</v>
      </c>
    </row>
    <row r="138" spans="1:60" x14ac:dyDescent="0.2">
      <c r="A138" s="1"/>
      <c r="B138" s="2" t="s">
        <v>282</v>
      </c>
      <c r="C138" s="59" t="s">
        <v>282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60" x14ac:dyDescent="0.2">
      <c r="A139" s="1"/>
      <c r="B139" s="2" t="s">
        <v>282</v>
      </c>
      <c r="C139" s="59" t="s">
        <v>282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60" x14ac:dyDescent="0.2">
      <c r="A140" s="256" t="s">
        <v>284</v>
      </c>
      <c r="B140" s="256"/>
      <c r="C140" s="25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60" x14ac:dyDescent="0.2">
      <c r="A141" s="237"/>
      <c r="B141" s="238"/>
      <c r="C141" s="239"/>
      <c r="D141" s="238"/>
      <c r="E141" s="238"/>
      <c r="F141" s="238"/>
      <c r="G141" s="24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E141" t="s">
        <v>285</v>
      </c>
    </row>
    <row r="142" spans="1:60" x14ac:dyDescent="0.2">
      <c r="A142" s="241"/>
      <c r="B142" s="242"/>
      <c r="C142" s="243"/>
      <c r="D142" s="242"/>
      <c r="E142" s="242"/>
      <c r="F142" s="242"/>
      <c r="G142" s="24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60" x14ac:dyDescent="0.2">
      <c r="A143" s="241"/>
      <c r="B143" s="242"/>
      <c r="C143" s="243"/>
      <c r="D143" s="242"/>
      <c r="E143" s="242"/>
      <c r="F143" s="242"/>
      <c r="G143" s="24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60" x14ac:dyDescent="0.2">
      <c r="A144" s="241"/>
      <c r="B144" s="242"/>
      <c r="C144" s="243"/>
      <c r="D144" s="242"/>
      <c r="E144" s="242"/>
      <c r="F144" s="242"/>
      <c r="G144" s="24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31" x14ac:dyDescent="0.2">
      <c r="A145" s="245"/>
      <c r="B145" s="246"/>
      <c r="C145" s="247"/>
      <c r="D145" s="246"/>
      <c r="E145" s="246"/>
      <c r="F145" s="246"/>
      <c r="G145" s="24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31" x14ac:dyDescent="0.2">
      <c r="A146" s="1"/>
      <c r="B146" s="2" t="s">
        <v>282</v>
      </c>
      <c r="C146" s="59" t="s">
        <v>282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31" x14ac:dyDescent="0.2">
      <c r="C147" s="66"/>
      <c r="AE147" t="s">
        <v>286</v>
      </c>
    </row>
  </sheetData>
  <sheetProtection algorithmName="SHA-512" hashValue="Qbg5pWno5EMYpTPHto+YdSs3QFJNoUZmu8ZJ0tp8BzPHCxeizeufBIDvwYSiPVOBYx2bYAAr4wYb4rr7OUS7dA==" saltValue="ekhJhGLJ4S4Hg24AX4nT9g==" spinCount="100000" sheet="1" objects="1" scenarios="1" formatCells="0" formatColumns="0" selectLockedCells="1"/>
  <mergeCells count="6">
    <mergeCell ref="A141:G145"/>
    <mergeCell ref="A1:G1"/>
    <mergeCell ref="C2:G2"/>
    <mergeCell ref="C3:G3"/>
    <mergeCell ref="C4:G4"/>
    <mergeCell ref="A140:C140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E145E-433E-492D-BD3D-03480C90D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27C9D-672E-41F4-A731-65C0C8DC1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Vypracoval</vt:lpstr>
      <vt:lpstr>ZakladDPHSni</vt:lpstr>
      <vt:lpstr>Stavba!ZakladDPHSniVypocet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Fabešová Lenka, DiS.</cp:lastModifiedBy>
  <cp:lastPrinted>2014-02-28T09:52:57Z</cp:lastPrinted>
  <dcterms:created xsi:type="dcterms:W3CDTF">2009-04-08T07:15:50Z</dcterms:created>
  <dcterms:modified xsi:type="dcterms:W3CDTF">2024-10-30T09:58:24Z</dcterms:modified>
</cp:coreProperties>
</file>