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Pol'!$A$1:$U$58</definedName>
    <definedName name="_xlnm.Print_Area" localSheetId="1">Stavba!$A$1:$J$50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48" i="12" l="1"/>
  <c r="F39" i="1" s="1"/>
  <c r="BA29" i="12"/>
  <c r="BA28" i="12"/>
  <c r="BA26" i="12"/>
  <c r="BA17" i="12"/>
  <c r="BA16" i="12"/>
  <c r="BA14" i="12"/>
  <c r="BA13" i="12"/>
  <c r="BA12" i="12"/>
  <c r="BA11" i="12"/>
  <c r="F9" i="12"/>
  <c r="G9" i="12"/>
  <c r="I9" i="12"/>
  <c r="K9" i="12"/>
  <c r="O9" i="12"/>
  <c r="Q9" i="12"/>
  <c r="U9" i="12"/>
  <c r="F10" i="12"/>
  <c r="G10" i="12" s="1"/>
  <c r="I10" i="12"/>
  <c r="K10" i="12"/>
  <c r="O10" i="12"/>
  <c r="Q10" i="12"/>
  <c r="U10" i="12"/>
  <c r="F15" i="12"/>
  <c r="G15" i="12" s="1"/>
  <c r="M15" i="12" s="1"/>
  <c r="I15" i="12"/>
  <c r="K15" i="12"/>
  <c r="O15" i="12"/>
  <c r="Q15" i="12"/>
  <c r="U15" i="12"/>
  <c r="F18" i="12"/>
  <c r="G18" i="12"/>
  <c r="M18" i="12" s="1"/>
  <c r="I18" i="12"/>
  <c r="K18" i="12"/>
  <c r="O18" i="12"/>
  <c r="Q18" i="12"/>
  <c r="U18" i="12"/>
  <c r="F19" i="12"/>
  <c r="G19" i="12"/>
  <c r="M19" i="12" s="1"/>
  <c r="I19" i="12"/>
  <c r="K19" i="12"/>
  <c r="O19" i="12"/>
  <c r="Q19" i="12"/>
  <c r="U19" i="12"/>
  <c r="F21" i="12"/>
  <c r="G21" i="12"/>
  <c r="M21" i="12" s="1"/>
  <c r="I21" i="12"/>
  <c r="K21" i="12"/>
  <c r="O21" i="12"/>
  <c r="Q21" i="12"/>
  <c r="U21" i="12"/>
  <c r="F23" i="12"/>
  <c r="G23" i="12" s="1"/>
  <c r="M23" i="12" s="1"/>
  <c r="I23" i="12"/>
  <c r="K23" i="12"/>
  <c r="O23" i="12"/>
  <c r="Q23" i="12"/>
  <c r="U23" i="12"/>
  <c r="F25" i="12"/>
  <c r="G25" i="12"/>
  <c r="M25" i="12" s="1"/>
  <c r="I25" i="12"/>
  <c r="K25" i="12"/>
  <c r="O25" i="12"/>
  <c r="Q25" i="12"/>
  <c r="U25" i="12"/>
  <c r="F27" i="12"/>
  <c r="G27" i="12"/>
  <c r="M27" i="12" s="1"/>
  <c r="I27" i="12"/>
  <c r="K27" i="12"/>
  <c r="O27" i="12"/>
  <c r="Q27" i="12"/>
  <c r="U27" i="12"/>
  <c r="F31" i="12"/>
  <c r="G31" i="12" s="1"/>
  <c r="I31" i="12"/>
  <c r="I30" i="12" s="1"/>
  <c r="K31" i="12"/>
  <c r="K30" i="12" s="1"/>
  <c r="O31" i="12"/>
  <c r="O30" i="12" s="1"/>
  <c r="Q31" i="12"/>
  <c r="Q30" i="12" s="1"/>
  <c r="U31" i="12"/>
  <c r="U30" i="12" s="1"/>
  <c r="F33" i="12"/>
  <c r="G33" i="12" s="1"/>
  <c r="I33" i="12"/>
  <c r="K33" i="12"/>
  <c r="O33" i="12"/>
  <c r="Q33" i="12"/>
  <c r="U33" i="12"/>
  <c r="F34" i="12"/>
  <c r="G34" i="12"/>
  <c r="M34" i="12" s="1"/>
  <c r="I34" i="12"/>
  <c r="K34" i="12"/>
  <c r="O34" i="12"/>
  <c r="Q34" i="12"/>
  <c r="U34" i="12"/>
  <c r="F36" i="12"/>
  <c r="G36" i="12"/>
  <c r="M36" i="12" s="1"/>
  <c r="I36" i="12"/>
  <c r="K36" i="12"/>
  <c r="O36" i="12"/>
  <c r="Q36" i="12"/>
  <c r="U36" i="12"/>
  <c r="F37" i="12"/>
  <c r="G37" i="12"/>
  <c r="M37" i="12" s="1"/>
  <c r="I37" i="12"/>
  <c r="K37" i="12"/>
  <c r="O37" i="12"/>
  <c r="Q37" i="12"/>
  <c r="U37" i="12"/>
  <c r="F38" i="12"/>
  <c r="G38" i="12" s="1"/>
  <c r="M38" i="12" s="1"/>
  <c r="I38" i="12"/>
  <c r="K38" i="12"/>
  <c r="O38" i="12"/>
  <c r="Q38" i="12"/>
  <c r="U38" i="12"/>
  <c r="F39" i="12"/>
  <c r="G39" i="12"/>
  <c r="M39" i="12" s="1"/>
  <c r="I39" i="12"/>
  <c r="K39" i="12"/>
  <c r="O39" i="12"/>
  <c r="Q39" i="12"/>
  <c r="U39" i="12"/>
  <c r="F40" i="12"/>
  <c r="G40" i="12"/>
  <c r="M40" i="12" s="1"/>
  <c r="I40" i="12"/>
  <c r="K40" i="12"/>
  <c r="O40" i="12"/>
  <c r="Q40" i="12"/>
  <c r="U40" i="12"/>
  <c r="F41" i="12"/>
  <c r="G41" i="12"/>
  <c r="M41" i="12" s="1"/>
  <c r="I41" i="12"/>
  <c r="K41" i="12"/>
  <c r="O41" i="12"/>
  <c r="Q41" i="12"/>
  <c r="U41" i="12"/>
  <c r="F42" i="12"/>
  <c r="G42" i="12" s="1"/>
  <c r="M42" i="12" s="1"/>
  <c r="I42" i="12"/>
  <c r="K42" i="12"/>
  <c r="O42" i="12"/>
  <c r="Q42" i="12"/>
  <c r="U42" i="12"/>
  <c r="F44" i="12"/>
  <c r="G44" i="12"/>
  <c r="M44" i="12" s="1"/>
  <c r="I44" i="12"/>
  <c r="K44" i="12"/>
  <c r="O44" i="12"/>
  <c r="Q44" i="12"/>
  <c r="U44" i="12"/>
  <c r="F45" i="12"/>
  <c r="G45" i="12"/>
  <c r="M45" i="12" s="1"/>
  <c r="I45" i="12"/>
  <c r="K45" i="12"/>
  <c r="O45" i="12"/>
  <c r="Q45" i="12"/>
  <c r="U45" i="12"/>
  <c r="F46" i="12"/>
  <c r="G46" i="12"/>
  <c r="M46" i="12" s="1"/>
  <c r="I46" i="12"/>
  <c r="K46" i="12"/>
  <c r="O46" i="12"/>
  <c r="Q46" i="12"/>
  <c r="U46" i="12"/>
  <c r="I20" i="1"/>
  <c r="I19" i="1"/>
  <c r="I17" i="1"/>
  <c r="I16" i="1"/>
  <c r="G27" i="1"/>
  <c r="J28" i="1"/>
  <c r="J26" i="1"/>
  <c r="G38" i="1"/>
  <c r="F38" i="1"/>
  <c r="J23" i="1"/>
  <c r="J24" i="1"/>
  <c r="J25" i="1"/>
  <c r="J27" i="1"/>
  <c r="E24" i="1"/>
  <c r="E26" i="1"/>
  <c r="M33" i="12" l="1"/>
  <c r="G32" i="12"/>
  <c r="I49" i="1" s="1"/>
  <c r="M10" i="12"/>
  <c r="AD48" i="12"/>
  <c r="G39" i="1" s="1"/>
  <c r="G40" i="1" s="1"/>
  <c r="G25" i="1" s="1"/>
  <c r="G26" i="1" s="1"/>
  <c r="F40" i="1"/>
  <c r="G23" i="1" s="1"/>
  <c r="I8" i="12"/>
  <c r="G8" i="12"/>
  <c r="U32" i="12"/>
  <c r="I32" i="12"/>
  <c r="O8" i="12"/>
  <c r="O32" i="12"/>
  <c r="U8" i="12"/>
  <c r="K32" i="12"/>
  <c r="Q8" i="12"/>
  <c r="Q32" i="12"/>
  <c r="K8" i="12"/>
  <c r="M32" i="12"/>
  <c r="M31" i="12"/>
  <c r="M30" i="12" s="1"/>
  <c r="G30" i="12"/>
  <c r="I48" i="1" s="1"/>
  <c r="M9" i="12"/>
  <c r="M8" i="12" s="1"/>
  <c r="G48" i="12" l="1"/>
  <c r="I47" i="1"/>
  <c r="G28" i="1"/>
  <c r="I39" i="1"/>
  <c r="I40" i="1" s="1"/>
  <c r="J39" i="1" s="1"/>
  <c r="J40" i="1" s="1"/>
  <c r="H39" i="1"/>
  <c r="H40" i="1" s="1"/>
  <c r="G24" i="1"/>
  <c r="G29" i="1" s="1"/>
  <c r="I50" i="1" l="1"/>
  <c r="I18" i="1"/>
  <c r="I21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<sst xmlns="http://schemas.openxmlformats.org/spreadsheetml/2006/main" count="260" uniqueCount="164">
  <si>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</si>
  <si>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</si>
  <si>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</si>
  <si>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</si>
  <si>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</si>
  <si>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</si>
  <si>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</si>
  <si>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</si>
  <si>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</si>
  <si>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</si>
  <si>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</si>
  <si>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</si>
  <si>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</si>
  <si>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</si>
  <si>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</si>
  <si>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</si>
  <si>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</si>
  <si>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</si>
  <si>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</si>
  <si>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</si>
  <si>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</si>
  <si>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</si>
  <si>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</si>
  <si>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</si>
  <si>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</si>
  <si>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</si>
  <si>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</si>
  <si>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</si>
  <si>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</si>
  <si>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</si>
  <si>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</si>
  <si>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</si>
  <si>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</si>
  <si>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</si>
  <si>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</si>
  <si>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</si>
  <si>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</si>
  <si>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</si>
  <si>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</si>
  <si>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</si>
  <si>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</si>
  <si>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</si>
  <si>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Volfířov, Řečice</t>
  </si>
  <si>
    <t>Rozpočet:</t>
  </si>
  <si>
    <t>Misto</t>
  </si>
  <si>
    <t>M. Dvořák</t>
  </si>
  <si>
    <t>ZTV sídliště RD Řečice,     SO 401 Veřejné osvětlení - dílčí rozpočet</t>
  </si>
  <si>
    <t>Obec Volfířov</t>
  </si>
  <si>
    <t>42</t>
  </si>
  <si>
    <t>Volfířov</t>
  </si>
  <si>
    <t>38001</t>
  </si>
  <si>
    <t>00247715</t>
  </si>
  <si>
    <t>CZ00247715</t>
  </si>
  <si>
    <t>Rozpočet</t>
  </si>
  <si>
    <t>Celkem za stavbu</t>
  </si>
  <si>
    <t>CZK</t>
  </si>
  <si>
    <t>Rekapitulace dílů</t>
  </si>
  <si>
    <t>Typ dílu</t>
  </si>
  <si>
    <t>M21</t>
  </si>
  <si>
    <t>Elektromontáže</t>
  </si>
  <si>
    <t>M22</t>
  </si>
  <si>
    <t>Montáž sdělovací a zabezp.tech</t>
  </si>
  <si>
    <t>M46</t>
  </si>
  <si>
    <t>Zemní práce při montážích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</si>
  <si>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</si>
  <si>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</si>
  <si>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</si>
  <si>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</si>
  <si>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</si>
  <si>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</si>
  <si>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</si>
  <si>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</si>
  <si>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</si>
  <si>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</si>
  <si>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</si>
  <si>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</si>
  <si>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</si>
  <si>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</si>
  <si>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</si>
  <si>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</si>
  <si>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</si>
  <si>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</si>
  <si>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</si>
  <si>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</si>
  <si>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</si>
  <si>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</si>
  <si>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</si>
  <si>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</si>
  <si>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</si>
  <si>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</si>
  <si>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</si>
  <si>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</si>
  <si>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</si>
  <si>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210202110R00</t>
  </si>
  <si>
    <t>Svítidlo veřejného osvětlení ramenové, montáž</t>
  </si>
  <si>
    <t>kus</t>
  </si>
  <si>
    <t>POL1_0</t>
  </si>
  <si>
    <t>34801...</t>
  </si>
  <si>
    <t>Svítidlo VO venkovní 20W, hliníkové tělo, dodávka</t>
  </si>
  <si>
    <t>POL3_0</t>
  </si>
  <si>
    <t>POP</t>
  </si>
  <si>
    <t>Výkon min. 15W.</t>
  </si>
  <si>
    <t>Teplota chromatičnosti 2700K, Index podání barev RA 70</t>
  </si>
  <si>
    <t>Barva svítidla v odstínu RAL 9023</t>
  </si>
  <si>
    <t>210204002RT1</t>
  </si>
  <si>
    <t>Stožár osvětlovací sadový - ocelový, včetně dodávky stožáru + elektrovýzbroj</t>
  </si>
  <si>
    <t>Včetně dodávky ocelového stožáru třístupňového pozinkovaného pro výšku 6,0 m, o celkové délce 6,8 m (0,8 m vetknutí do základu), ochranné pouzdro</t>
  </si>
  <si>
    <t>210204203R00</t>
  </si>
  <si>
    <t>Elektrovýzbroj stožáru pro 3 okruhy</t>
  </si>
  <si>
    <t>210220021RT1</t>
  </si>
  <si>
    <t>Vedení uzemňovací v zemi FeZn do 120 mm2 vč.svorek, včetně pásku FeZn 30 x 4 mm</t>
  </si>
  <si>
    <t>m</t>
  </si>
  <si>
    <t>230+8*1</t>
  </si>
  <si>
    <t>VV</t>
  </si>
  <si>
    <t>3457114723R</t>
  </si>
  <si>
    <t>Trubka kabelová chránička pr. 90 mm ohebná, dvouplášťová HDPE červená</t>
  </si>
  <si>
    <t>230+6*1*2+8*1</t>
  </si>
  <si>
    <t>2109010..</t>
  </si>
  <si>
    <t>Kabel silový AYKY 1kV 4 x 16 mm2 do chráničky, včetně dodávky kabelu AYKY 4bx16</t>
  </si>
  <si>
    <t>230+8*2+6*2</t>
  </si>
  <si>
    <t>2101915..</t>
  </si>
  <si>
    <t>Montáž pilíře elektroměrového, vč. zemních prací a založení</t>
  </si>
  <si>
    <t>Nutno koordinovat s EG.D pro sdružení připojného pilíře RZ</t>
  </si>
  <si>
    <t>357116..</t>
  </si>
  <si>
    <t>Rozvaděč elektroměrový NKP7P-C/40A pilíř, schválený pro EG.D</t>
  </si>
  <si>
    <t>1× svorkovnice PEN, 1× 1f. jistič 2 A char. B pro HDO, řadové svorky, přístroje na elektroměrové desce s plombovatelným krytem jističů, výzbroj pro HDO, montáž pilíř, jmenovitý proud 40 A, distribuční síť ČEZ, EG.D, mechanická odolnost IK 10, krytí IP 44.</t>
  </si>
  <si>
    <t>Elektroměrový rozvaděč bude připraven i pro připojení domovní FVE.</t>
  </si>
  <si>
    <t>220060603R00</t>
  </si>
  <si>
    <t>Zatažení závlečného kabelu, ručně</t>
  </si>
  <si>
    <t>460300101RT1</t>
  </si>
  <si>
    <t>Vrtání jámy pro stožár do D 55 cm, jámy do hl. 2 m, průměru do 55 cm</t>
  </si>
  <si>
    <t>460080001RT1</t>
  </si>
  <si>
    <t>Betonový základ do zeminy bez bednění, uložení betonu do výkopu</t>
  </si>
  <si>
    <t>m3</t>
  </si>
  <si>
    <t>0,5*0,5*1*8</t>
  </si>
  <si>
    <t>460100001RT1</t>
  </si>
  <si>
    <t>Pouzdrový základ 250x800 mm mimo osu trasy, kompletní zhot.pouzdrového základu, osazení trubky</t>
  </si>
  <si>
    <t>28611263.AR</t>
  </si>
  <si>
    <t>Trubka kanalizační KGEM SN 8 PVC 200x5,9x1000</t>
  </si>
  <si>
    <t>460110001R01</t>
  </si>
  <si>
    <t>Sonda pro vyhledání kabelů - výkop, 65 x 120  hor. 4</t>
  </si>
  <si>
    <t>460110101R01</t>
  </si>
  <si>
    <t>Sonda pro vyhledání kabelů - zához, 65 x 120 hor. 4</t>
  </si>
  <si>
    <t>460200132RT1</t>
  </si>
  <si>
    <t>Výkop kabelové rýhy 35/50 cm  hor.2, strojní výkop rýhy</t>
  </si>
  <si>
    <t>460200132RT2</t>
  </si>
  <si>
    <t>Výkop kabelové rýhy 35/50 cm  hor.2, ruční výkop rýhy</t>
  </si>
  <si>
    <t>460300002R00</t>
  </si>
  <si>
    <t>Záhrn rýh strojem ve volném terénu</t>
  </si>
  <si>
    <t>233*0,35*0,35</t>
  </si>
  <si>
    <t>460300006RT1</t>
  </si>
  <si>
    <t>Hutnění zeminy po vrstvách 20 cm, hutnění po strojním záhrnu rýh</t>
  </si>
  <si>
    <t>460420018RT1</t>
  </si>
  <si>
    <t>Zřízení kabelového lože v rýze š.do 35 cm z písku, tloušťka vrstvy 15 cm</t>
  </si>
  <si>
    <t>460490012RT1</t>
  </si>
  <si>
    <t>Fólie výstražná z PVC, šířka 33 cm, fólie PVC šířka 33 cm</t>
  </si>
  <si>
    <t>Vysokotlaký hliníkový odlitek, ploché tvrzené sklo, EOS - dodatečný systém pro ochranu LED čipů při přepětí v síti.</t>
  </si>
  <si>
    <t>Montáž upevňovací konstrukce, případná oprava poškozeného nátěru, úplná montáž svítidla, tj. vyznačení umístění svítidla, jeho rozložení, zapojení vodičů, složení svítidla v celek, vybavení zdroji záření a vyzkoušení.</t>
  </si>
  <si>
    <t/>
  </si>
  <si>
    <t>SUM</t>
  </si>
  <si>
    <t>Poznámky uchazeče k zadání</t>
  </si>
  <si>
    <t>POPUZIV</t>
  </si>
  <si>
    <t>END</t>
  </si>
  <si>
    <t>Dílčí položkový rozpočet - změna č.1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</si>
</sst>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5" fillId="3" borderId="36" xfId="0" applyFont="1" applyFill="1" applyBorder="1" applyAlignment="1">
      <alignment horizontal="center" vertical="center" wrapText="1"/>
    </xf>
    <xf numFmtId="0" fontId="15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5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0" borderId="45" xfId="0" applyFont="1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 applyAlignment="1"/>
    <xf numFmtId="49" fontId="0" fillId="3" borderId="43" xfId="0" applyNumberFormat="1" applyFill="1" applyBorder="1"/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6" fillId="0" borderId="0" xfId="0" applyFont="1"/>
    <xf numFmtId="0" fontId="16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49" fontId="19" fillId="0" borderId="0" xfId="0" applyNumberFormat="1" applyFont="1" applyAlignment="1">
      <alignment wrapText="1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9" xfId="0" applyFill="1" applyBorder="1" applyAlignment="1">
      <alignment vertical="top"/>
    </xf>
    <xf numFmtId="0" fontId="0" fillId="3" borderId="50" xfId="0" applyFill="1" applyBorder="1" applyAlignment="1">
      <alignment wrapText="1"/>
    </xf>
    <xf numFmtId="0" fontId="16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6" fillId="0" borderId="33" xfId="0" applyFont="1" applyBorder="1" applyAlignment="1">
      <alignment vertical="top" shrinkToFit="1"/>
    </xf>
    <xf numFmtId="0" fontId="16" fillId="0" borderId="26" xfId="0" applyFont="1" applyBorder="1" applyAlignment="1">
      <alignment vertical="top" shrinkToFit="1"/>
    </xf>
    <xf numFmtId="0" fontId="18" fillId="0" borderId="33" xfId="0" applyNumberFormat="1" applyFont="1" applyBorder="1" applyAlignment="1">
      <alignment vertical="top" wrapText="1" shrinkToFit="1"/>
    </xf>
    <xf numFmtId="0" fontId="0" fillId="3" borderId="39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6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16" fillId="4" borderId="33" xfId="0" applyNumberFormat="1" applyFont="1" applyFill="1" applyBorder="1" applyAlignment="1" applyProtection="1">
      <alignment vertical="top" shrinkToFit="1"/>
      <protection locked="0"/>
    </xf>
    <xf numFmtId="4" fontId="16" fillId="0" borderId="33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164" fontId="0" fillId="3" borderId="49" xfId="0" applyNumberFormat="1" applyFill="1" applyBorder="1" applyAlignment="1">
      <alignment vertical="top"/>
    </xf>
    <xf numFmtId="4" fontId="0" fillId="3" borderId="49" xfId="0" applyNumberFormat="1" applyFill="1" applyBorder="1" applyAlignment="1">
      <alignment vertical="top"/>
    </xf>
    <xf numFmtId="0" fontId="16" fillId="0" borderId="10" xfId="0" applyFont="1" applyBorder="1" applyAlignment="1">
      <alignment vertical="top"/>
    </xf>
    <xf numFmtId="0" fontId="16" fillId="0" borderId="10" xfId="0" applyNumberFormat="1" applyFont="1" applyBorder="1" applyAlignment="1">
      <alignment vertical="top"/>
    </xf>
    <xf numFmtId="0" fontId="16" fillId="0" borderId="39" xfId="0" applyFont="1" applyBorder="1" applyAlignment="1">
      <alignment vertical="top" shrinkToFit="1"/>
    </xf>
    <xf numFmtId="164" fontId="16" fillId="0" borderId="39" xfId="0" applyNumberFormat="1" applyFont="1" applyBorder="1" applyAlignment="1">
      <alignment vertical="top" shrinkToFit="1"/>
    </xf>
    <xf numFmtId="4" fontId="16" fillId="4" borderId="39" xfId="0" applyNumberFormat="1" applyFont="1" applyFill="1" applyBorder="1" applyAlignment="1" applyProtection="1">
      <alignment vertical="top" shrinkToFit="1"/>
      <protection locked="0"/>
    </xf>
    <xf numFmtId="4" fontId="16" fillId="0" borderId="39" xfId="0" applyNumberFormat="1" applyFont="1" applyBorder="1" applyAlignment="1">
      <alignment vertical="top" shrinkToFit="1"/>
    </xf>
    <xf numFmtId="0" fontId="16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6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9" xfId="0" applyNumberFormat="1" applyFill="1" applyBorder="1" applyAlignment="1">
      <alignment horizontal="left" vertical="top" wrapText="1"/>
    </xf>
    <xf numFmtId="0" fontId="16" fillId="0" borderId="39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9" xfId="0" applyNumberFormat="1" applyFont="1" applyFill="1" applyBorder="1" applyAlignment="1"/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15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8" fillId="0" borderId="6" xfId="0" applyFont="1" applyBorder="1" applyAlignment="1">
      <alignment horizont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26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4" fontId="17" fillId="0" borderId="0" xfId="0" applyNumberFormat="1" applyFont="1" applyBorder="1" applyAlignment="1">
      <alignment vertical="top" wrapText="1" shrinkToFit="1"/>
    </xf>
    <xf numFmtId="4" fontId="17" fillId="0" borderId="34" xfId="0" applyNumberFormat="1" applyFont="1" applyBorder="1" applyAlignment="1">
      <alignment vertical="top" wrapText="1" shrinkToFit="1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38</v>
      </c>
    </row>
    <row r="2" spans="1:7" ht="57.75" customHeight="1" x14ac:dyDescent="0.2">
      <c r="A2" s="197" t="s">
        <v>39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53"/>
  <sheetViews>
    <sheetView showGridLines="0" tabSelected="1" topLeftCell="B1" zoomScaleNormal="100" zoomScaleSheetLayoutView="75" workbookViewId="0">
      <selection activeCell="D11" sqref="D11:G11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1" t="s">
        <v>36</v>
      </c>
      <c r="B1" s="225" t="s">
        <v>163</v>
      </c>
      <c r="C1" s="226"/>
      <c r="D1" s="226"/>
      <c r="E1" s="226"/>
      <c r="F1" s="226"/>
      <c r="G1" s="226"/>
      <c r="H1" s="226"/>
      <c r="I1" s="226"/>
      <c r="J1" s="227"/>
    </row>
    <row r="2" spans="1:15" ht="23.25" customHeight="1" x14ac:dyDescent="0.2">
      <c r="A2" s="4"/>
      <c r="B2" s="79" t="s">
        <v>40</v>
      </c>
      <c r="C2" s="80"/>
      <c r="D2" s="242" t="s">
        <v>46</v>
      </c>
      <c r="E2" s="243"/>
      <c r="F2" s="243"/>
      <c r="G2" s="243"/>
      <c r="H2" s="243"/>
      <c r="I2" s="243"/>
      <c r="J2" s="244"/>
      <c r="O2" s="2"/>
    </row>
    <row r="3" spans="1:15" ht="23.25" customHeight="1" x14ac:dyDescent="0.2">
      <c r="A3" s="4"/>
      <c r="B3" s="81" t="s">
        <v>44</v>
      </c>
      <c r="C3" s="82"/>
      <c r="D3" s="205" t="s">
        <v>42</v>
      </c>
      <c r="E3" s="206"/>
      <c r="F3" s="206"/>
      <c r="G3" s="206"/>
      <c r="H3" s="206"/>
      <c r="I3" s="206"/>
      <c r="J3" s="207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21</v>
      </c>
      <c r="C5" s="5"/>
      <c r="D5" s="89" t="s">
        <v>47</v>
      </c>
      <c r="E5" s="25"/>
      <c r="F5" s="25"/>
      <c r="G5" s="25"/>
      <c r="H5" s="27" t="s">
        <v>33</v>
      </c>
      <c r="I5" s="89" t="s">
        <v>51</v>
      </c>
      <c r="J5" s="11"/>
    </row>
    <row r="6" spans="1:15" ht="15.75" customHeight="1" x14ac:dyDescent="0.2">
      <c r="A6" s="4"/>
      <c r="B6" s="39"/>
      <c r="C6" s="25"/>
      <c r="D6" s="89" t="s">
        <v>48</v>
      </c>
      <c r="E6" s="25"/>
      <c r="F6" s="25"/>
      <c r="G6" s="25"/>
      <c r="H6" s="27" t="s">
        <v>34</v>
      </c>
      <c r="I6" s="89" t="s">
        <v>52</v>
      </c>
      <c r="J6" s="11"/>
    </row>
    <row r="7" spans="1:15" ht="15.75" customHeight="1" x14ac:dyDescent="0.2">
      <c r="A7" s="4"/>
      <c r="B7" s="40"/>
      <c r="C7" s="90" t="s">
        <v>50</v>
      </c>
      <c r="D7" s="78" t="s">
        <v>49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19</v>
      </c>
      <c r="C8" s="5"/>
      <c r="D8" s="33"/>
      <c r="E8" s="5"/>
      <c r="F8" s="5"/>
      <c r="G8" s="43"/>
      <c r="H8" s="27" t="s">
        <v>33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34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45" t="s">
        <v>18</v>
      </c>
      <c r="C11" s="5"/>
      <c r="D11" s="237"/>
      <c r="E11" s="237"/>
      <c r="F11" s="237"/>
      <c r="G11" s="237"/>
      <c r="H11" s="27" t="s">
        <v>33</v>
      </c>
      <c r="I11" s="92"/>
      <c r="J11" s="11"/>
    </row>
    <row r="12" spans="1:15" ht="15.75" customHeight="1" x14ac:dyDescent="0.2">
      <c r="A12" s="4"/>
      <c r="B12" s="39"/>
      <c r="C12" s="25"/>
      <c r="D12" s="222"/>
      <c r="E12" s="222"/>
      <c r="F12" s="222"/>
      <c r="G12" s="222"/>
      <c r="H12" s="27" t="s">
        <v>34</v>
      </c>
      <c r="I12" s="92"/>
      <c r="J12" s="11"/>
    </row>
    <row r="13" spans="1:15" ht="15.75" customHeight="1" x14ac:dyDescent="0.2">
      <c r="A13" s="4"/>
      <c r="B13" s="40"/>
      <c r="C13" s="91"/>
      <c r="D13" s="223"/>
      <c r="E13" s="223"/>
      <c r="F13" s="223"/>
      <c r="G13" s="223"/>
      <c r="H13" s="28"/>
      <c r="I13" s="32"/>
      <c r="J13" s="49"/>
    </row>
    <row r="14" spans="1:15" ht="24" hidden="1" customHeight="1" x14ac:dyDescent="0.2">
      <c r="A14" s="4"/>
      <c r="B14" s="64" t="s">
        <v>20</v>
      </c>
      <c r="C14" s="65"/>
      <c r="D14" s="66" t="s">
        <v>45</v>
      </c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31</v>
      </c>
      <c r="C15" s="70"/>
      <c r="D15" s="51"/>
      <c r="E15" s="245"/>
      <c r="F15" s="245"/>
      <c r="G15" s="218"/>
      <c r="H15" s="218"/>
      <c r="I15" s="218" t="s">
        <v>28</v>
      </c>
      <c r="J15" s="219"/>
    </row>
    <row r="16" spans="1:15" ht="23.25" customHeight="1" x14ac:dyDescent="0.2">
      <c r="A16" s="139" t="s">
        <v>23</v>
      </c>
      <c r="B16" s="140" t="s">
        <v>23</v>
      </c>
      <c r="C16" s="56"/>
      <c r="D16" s="57"/>
      <c r="E16" s="220"/>
      <c r="F16" s="221"/>
      <c r="G16" s="220"/>
      <c r="H16" s="221"/>
      <c r="I16" s="220">
        <f>SUMIF(F47:F49,A16,I47:I49)+SUMIF(F47:F49,"PSU",I47:I49)</f>
        <v>0</v>
      </c>
      <c r="J16" s="234"/>
    </row>
    <row r="17" spans="1:10" ht="23.25" customHeight="1" x14ac:dyDescent="0.2">
      <c r="A17" s="139" t="s">
        <v>24</v>
      </c>
      <c r="B17" s="140" t="s">
        <v>24</v>
      </c>
      <c r="C17" s="56"/>
      <c r="D17" s="57"/>
      <c r="E17" s="220"/>
      <c r="F17" s="221"/>
      <c r="G17" s="220"/>
      <c r="H17" s="221"/>
      <c r="I17" s="220">
        <f>SUMIF(F47:F49,A17,I47:I49)</f>
        <v>0</v>
      </c>
      <c r="J17" s="234"/>
    </row>
    <row r="18" spans="1:10" ht="23.25" customHeight="1" x14ac:dyDescent="0.2">
      <c r="A18" s="139" t="s">
        <v>25</v>
      </c>
      <c r="B18" s="140" t="s">
        <v>25</v>
      </c>
      <c r="C18" s="56"/>
      <c r="D18" s="57"/>
      <c r="E18" s="220"/>
      <c r="F18" s="221"/>
      <c r="G18" s="220"/>
      <c r="H18" s="221"/>
      <c r="I18" s="220">
        <f>SUMIF(F47:F49,A18,I47:I49)</f>
        <v>0</v>
      </c>
      <c r="J18" s="234"/>
    </row>
    <row r="19" spans="1:10" ht="23.25" customHeight="1" x14ac:dyDescent="0.2">
      <c r="A19" s="139" t="s">
        <v>64</v>
      </c>
      <c r="B19" s="140" t="s">
        <v>26</v>
      </c>
      <c r="C19" s="56"/>
      <c r="D19" s="57"/>
      <c r="E19" s="220"/>
      <c r="F19" s="221"/>
      <c r="G19" s="220"/>
      <c r="H19" s="221"/>
      <c r="I19" s="220">
        <f>SUMIF(F47:F49,A19,I47:I49)</f>
        <v>0</v>
      </c>
      <c r="J19" s="234"/>
    </row>
    <row r="20" spans="1:10" ht="23.25" customHeight="1" x14ac:dyDescent="0.2">
      <c r="A20" s="139" t="s">
        <v>65</v>
      </c>
      <c r="B20" s="140" t="s">
        <v>27</v>
      </c>
      <c r="C20" s="56"/>
      <c r="D20" s="57"/>
      <c r="E20" s="220"/>
      <c r="F20" s="221"/>
      <c r="G20" s="220"/>
      <c r="H20" s="221"/>
      <c r="I20" s="220">
        <f>SUMIF(F47:F49,A20,I47:I49)</f>
        <v>0</v>
      </c>
      <c r="J20" s="234"/>
    </row>
    <row r="21" spans="1:10" ht="23.25" customHeight="1" x14ac:dyDescent="0.2">
      <c r="A21" s="4"/>
      <c r="B21" s="72" t="s">
        <v>28</v>
      </c>
      <c r="C21" s="73"/>
      <c r="D21" s="74"/>
      <c r="E21" s="235"/>
      <c r="F21" s="236"/>
      <c r="G21" s="235"/>
      <c r="H21" s="236"/>
      <c r="I21" s="235">
        <f>SUM(I16:J20)</f>
        <v>0</v>
      </c>
      <c r="J21" s="241"/>
    </row>
    <row r="22" spans="1:10" ht="33" customHeight="1" x14ac:dyDescent="0.2">
      <c r="A22" s="4"/>
      <c r="B22" s="63" t="s">
        <v>32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32">
        <f>ZakladDPHSniVypocet</f>
        <v>0</v>
      </c>
      <c r="H23" s="233"/>
      <c r="I23" s="233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39">
        <f>ZakladDPHSni*SazbaDPH1/100</f>
        <v>0</v>
      </c>
      <c r="H24" s="240"/>
      <c r="I24" s="240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32">
        <f>ZakladDPHZaklVypocet</f>
        <v>0</v>
      </c>
      <c r="H25" s="233"/>
      <c r="I25" s="233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28">
        <f>ZakladDPHZakl*SazbaDPH2/100</f>
        <v>0</v>
      </c>
      <c r="H26" s="229"/>
      <c r="I26" s="229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30">
        <f>0</f>
        <v>0</v>
      </c>
      <c r="H27" s="230"/>
      <c r="I27" s="230"/>
      <c r="J27" s="61" t="str">
        <f t="shared" si="0"/>
        <v>CZK</v>
      </c>
    </row>
    <row r="28" spans="1:10" ht="27.75" hidden="1" customHeight="1" thickBot="1" x14ac:dyDescent="0.25">
      <c r="A28" s="4"/>
      <c r="B28" s="111" t="s">
        <v>22</v>
      </c>
      <c r="C28" s="112"/>
      <c r="D28" s="112"/>
      <c r="E28" s="113"/>
      <c r="F28" s="114"/>
      <c r="G28" s="217">
        <f>ZakladDPHSniVypocet+ZakladDPHZaklVypocet</f>
        <v>0</v>
      </c>
      <c r="H28" s="217"/>
      <c r="I28" s="217"/>
      <c r="J28" s="115" t="str">
        <f t="shared" si="0"/>
        <v>CZK</v>
      </c>
    </row>
    <row r="29" spans="1:10" ht="27.75" customHeight="1" thickBot="1" x14ac:dyDescent="0.25">
      <c r="A29" s="4"/>
      <c r="B29" s="111" t="s">
        <v>35</v>
      </c>
      <c r="C29" s="116"/>
      <c r="D29" s="116"/>
      <c r="E29" s="116"/>
      <c r="F29" s="116"/>
      <c r="G29" s="231">
        <f>ZakladDPHSni+DPHSni+ZakladDPHZakl+DPHZakl+Zaokrouhleni</f>
        <v>0</v>
      </c>
      <c r="H29" s="231"/>
      <c r="I29" s="231"/>
      <c r="J29" s="117" t="s">
        <v>55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10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10" s="35" customFormat="1" ht="18.75" customHeight="1" x14ac:dyDescent="0.2">
      <c r="A34" s="29"/>
      <c r="B34" s="29"/>
      <c r="C34" s="30"/>
      <c r="D34" s="224"/>
      <c r="E34" s="224"/>
      <c r="F34" s="30"/>
      <c r="G34" s="224"/>
      <c r="H34" s="224"/>
      <c r="I34" s="224"/>
      <c r="J34" s="36"/>
    </row>
    <row r="35" spans="1:10" ht="12.75" customHeight="1" x14ac:dyDescent="0.2">
      <c r="A35" s="4"/>
      <c r="B35" s="4"/>
      <c r="C35" s="5"/>
      <c r="D35" s="238" t="s">
        <v>2</v>
      </c>
      <c r="E35" s="238"/>
      <c r="F35" s="5"/>
      <c r="G35" s="43"/>
      <c r="H35" s="13" t="s">
        <v>3</v>
      </c>
      <c r="I35" s="43"/>
      <c r="J35" s="12"/>
    </row>
    <row r="36" spans="1:10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10" ht="27" hidden="1" customHeight="1" x14ac:dyDescent="0.25">
      <c r="B37" s="75" t="s">
        <v>15</v>
      </c>
      <c r="C37" s="3"/>
      <c r="D37" s="3"/>
      <c r="E37" s="3"/>
      <c r="F37" s="103"/>
      <c r="G37" s="103"/>
      <c r="H37" s="103"/>
      <c r="I37" s="103"/>
      <c r="J37" s="3"/>
    </row>
    <row r="38" spans="1:10" ht="25.5" hidden="1" customHeight="1" x14ac:dyDescent="0.2">
      <c r="A38" s="95" t="s">
        <v>37</v>
      </c>
      <c r="B38" s="97" t="s">
        <v>16</v>
      </c>
      <c r="C38" s="98" t="s">
        <v>5</v>
      </c>
      <c r="D38" s="99"/>
      <c r="E38" s="99"/>
      <c r="F38" s="104" t="str">
        <f>B23</f>
        <v>Základ pro sníženou DPH</v>
      </c>
      <c r="G38" s="104" t="str">
        <f>B25</f>
        <v>Základ pro základní DPH</v>
      </c>
      <c r="H38" s="105" t="s">
        <v>17</v>
      </c>
      <c r="I38" s="105" t="s">
        <v>1</v>
      </c>
      <c r="J38" s="100" t="s">
        <v>0</v>
      </c>
    </row>
    <row r="39" spans="1:10" ht="25.5" hidden="1" customHeight="1" x14ac:dyDescent="0.2">
      <c r="A39" s="95">
        <v>1</v>
      </c>
      <c r="B39" s="101" t="s">
        <v>53</v>
      </c>
      <c r="C39" s="208" t="s">
        <v>46</v>
      </c>
      <c r="D39" s="209"/>
      <c r="E39" s="209"/>
      <c r="F39" s="106">
        <f>'Rozpočet Pol'!AC48</f>
        <v>0</v>
      </c>
      <c r="G39" s="107">
        <f>'Rozpočet Pol'!AD48</f>
        <v>0</v>
      </c>
      <c r="H39" s="108">
        <f>(F39*SazbaDPH1/100)+(G39*SazbaDPH2/100)</f>
        <v>0</v>
      </c>
      <c r="I39" s="108">
        <f>F39+G39+H39</f>
        <v>0</v>
      </c>
      <c r="J39" s="102" t="str">
        <f>IF(CenaCelkemVypocet=0,"",I39/CenaCelkemVypocet*100)</f>
        <v/>
      </c>
    </row>
    <row r="40" spans="1:10" ht="25.5" hidden="1" customHeight="1" x14ac:dyDescent="0.2">
      <c r="A40" s="95"/>
      <c r="B40" s="210" t="s">
        <v>54</v>
      </c>
      <c r="C40" s="211"/>
      <c r="D40" s="211"/>
      <c r="E40" s="212"/>
      <c r="F40" s="109">
        <f>SUMIF(A39:A39,"=1",F39:F39)</f>
        <v>0</v>
      </c>
      <c r="G40" s="110">
        <f>SUMIF(A39:A39,"=1",G39:G39)</f>
        <v>0</v>
      </c>
      <c r="H40" s="110">
        <f>SUMIF(A39:A39,"=1",H39:H39)</f>
        <v>0</v>
      </c>
      <c r="I40" s="110">
        <f>SUMIF(A39:A39,"=1",I39:I39)</f>
        <v>0</v>
      </c>
      <c r="J40" s="96">
        <f>SUMIF(A39:A39,"=1",J39:J39)</f>
        <v>0</v>
      </c>
    </row>
    <row r="44" spans="1:10" ht="15.75" x14ac:dyDescent="0.25">
      <c r="B44" s="118" t="s">
        <v>56</v>
      </c>
    </row>
    <row r="46" spans="1:10" ht="25.5" customHeight="1" x14ac:dyDescent="0.2">
      <c r="A46" s="119"/>
      <c r="B46" s="123" t="s">
        <v>16</v>
      </c>
      <c r="C46" s="123" t="s">
        <v>5</v>
      </c>
      <c r="D46" s="124"/>
      <c r="E46" s="124"/>
      <c r="F46" s="127" t="s">
        <v>57</v>
      </c>
      <c r="G46" s="127"/>
      <c r="H46" s="127"/>
      <c r="I46" s="213" t="s">
        <v>28</v>
      </c>
      <c r="J46" s="213"/>
    </row>
    <row r="47" spans="1:10" ht="25.5" customHeight="1" x14ac:dyDescent="0.2">
      <c r="A47" s="120"/>
      <c r="B47" s="128" t="s">
        <v>58</v>
      </c>
      <c r="C47" s="215" t="s">
        <v>59</v>
      </c>
      <c r="D47" s="216"/>
      <c r="E47" s="216"/>
      <c r="F47" s="130" t="s">
        <v>25</v>
      </c>
      <c r="G47" s="131"/>
      <c r="H47" s="131"/>
      <c r="I47" s="214">
        <f>'Rozpočet Pol'!G8</f>
        <v>0</v>
      </c>
      <c r="J47" s="214"/>
    </row>
    <row r="48" spans="1:10" ht="25.5" customHeight="1" x14ac:dyDescent="0.2">
      <c r="A48" s="120"/>
      <c r="B48" s="122" t="s">
        <v>60</v>
      </c>
      <c r="C48" s="199" t="s">
        <v>61</v>
      </c>
      <c r="D48" s="200"/>
      <c r="E48" s="200"/>
      <c r="F48" s="132" t="s">
        <v>25</v>
      </c>
      <c r="G48" s="133"/>
      <c r="H48" s="133"/>
      <c r="I48" s="198">
        <f>'Rozpočet Pol'!G30</f>
        <v>0</v>
      </c>
      <c r="J48" s="198"/>
    </row>
    <row r="49" spans="1:10" ht="25.5" customHeight="1" x14ac:dyDescent="0.2">
      <c r="A49" s="120"/>
      <c r="B49" s="129" t="s">
        <v>62</v>
      </c>
      <c r="C49" s="202" t="s">
        <v>63</v>
      </c>
      <c r="D49" s="203"/>
      <c r="E49" s="203"/>
      <c r="F49" s="134" t="s">
        <v>25</v>
      </c>
      <c r="G49" s="135"/>
      <c r="H49" s="135"/>
      <c r="I49" s="201">
        <f>'Rozpočet Pol'!G32</f>
        <v>0</v>
      </c>
      <c r="J49" s="201"/>
    </row>
    <row r="50" spans="1:10" ht="25.5" customHeight="1" x14ac:dyDescent="0.2">
      <c r="A50" s="121"/>
      <c r="B50" s="125" t="s">
        <v>1</v>
      </c>
      <c r="C50" s="125"/>
      <c r="D50" s="126"/>
      <c r="E50" s="126"/>
      <c r="F50" s="136"/>
      <c r="G50" s="137"/>
      <c r="H50" s="137"/>
      <c r="I50" s="204">
        <f>SUM(I47:I49)</f>
        <v>0</v>
      </c>
      <c r="J50" s="204"/>
    </row>
    <row r="51" spans="1:10" x14ac:dyDescent="0.2">
      <c r="F51" s="138"/>
      <c r="G51" s="94"/>
      <c r="H51" s="138"/>
      <c r="I51" s="94"/>
      <c r="J51" s="94"/>
    </row>
    <row r="52" spans="1:10" x14ac:dyDescent="0.2">
      <c r="F52" s="138"/>
      <c r="G52" s="94"/>
      <c r="H52" s="138"/>
      <c r="I52" s="94"/>
      <c r="J52" s="94"/>
    </row>
    <row r="53" spans="1:10" x14ac:dyDescent="0.2">
      <c r="F53" s="138"/>
      <c r="G53" s="94"/>
      <c r="H53" s="138"/>
      <c r="I53" s="94"/>
      <c r="J53" s="94"/>
    </row>
  </sheetData>
  <sheetProtection password="CB51" sheet="1" objects="1" scenarios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7">
    <mergeCell ref="G34:I34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E19:F19"/>
    <mergeCell ref="E20:F20"/>
    <mergeCell ref="I20:J20"/>
    <mergeCell ref="I21:J21"/>
    <mergeCell ref="D3:J3"/>
    <mergeCell ref="C39:E39"/>
    <mergeCell ref="B40:E40"/>
    <mergeCell ref="I46:J46"/>
    <mergeCell ref="I47:J47"/>
    <mergeCell ref="C47:E47"/>
    <mergeCell ref="G28:I28"/>
    <mergeCell ref="G15:H15"/>
    <mergeCell ref="I15:J15"/>
    <mergeCell ref="E16:F16"/>
    <mergeCell ref="D12:G12"/>
    <mergeCell ref="D13:G13"/>
    <mergeCell ref="D34:E34"/>
    <mergeCell ref="D35:E35"/>
    <mergeCell ref="G19:H19"/>
    <mergeCell ref="G20:H20"/>
    <mergeCell ref="I48:J48"/>
    <mergeCell ref="C48:E48"/>
    <mergeCell ref="I49:J49"/>
    <mergeCell ref="C49:E49"/>
    <mergeCell ref="I50:J50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46" t="s">
        <v>6</v>
      </c>
      <c r="B1" s="246"/>
      <c r="C1" s="247"/>
      <c r="D1" s="246"/>
      <c r="E1" s="246"/>
      <c r="F1" s="246"/>
      <c r="G1" s="246"/>
    </row>
    <row r="2" spans="1:7" ht="24.95" customHeight="1" x14ac:dyDescent="0.2">
      <c r="A2" s="77" t="s">
        <v>41</v>
      </c>
      <c r="B2" s="76"/>
      <c r="C2" s="248"/>
      <c r="D2" s="248"/>
      <c r="E2" s="248"/>
      <c r="F2" s="248"/>
      <c r="G2" s="249"/>
    </row>
    <row r="3" spans="1:7" ht="24.95" hidden="1" customHeight="1" x14ac:dyDescent="0.2">
      <c r="A3" s="77" t="s">
        <v>7</v>
      </c>
      <c r="B3" s="76"/>
      <c r="C3" s="248"/>
      <c r="D3" s="248"/>
      <c r="E3" s="248"/>
      <c r="F3" s="248"/>
      <c r="G3" s="249"/>
    </row>
    <row r="4" spans="1:7" ht="24.95" hidden="1" customHeight="1" x14ac:dyDescent="0.2">
      <c r="A4" s="77" t="s">
        <v>8</v>
      </c>
      <c r="B4" s="76"/>
      <c r="C4" s="248"/>
      <c r="D4" s="248"/>
      <c r="E4" s="248"/>
      <c r="F4" s="248"/>
      <c r="G4" s="24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8"/>
  <sheetViews>
    <sheetView workbookViewId="0">
      <selection activeCell="F9" sqref="F9"/>
    </sheetView>
  </sheetViews>
  <sheetFormatPr defaultRowHeight="12.75" outlineLevelRow="1" x14ac:dyDescent="0.2"/>
  <cols>
    <col min="1" max="1" width="4.28515625" customWidth="1"/>
    <col min="2" max="2" width="14.42578125" style="93" customWidth="1"/>
    <col min="3" max="3" width="38.28515625" style="93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13" width="0" hidden="1" customWidth="1"/>
    <col min="18" max="21" width="0" hidden="1" customWidth="1"/>
    <col min="29" max="39" width="0" hidden="1" customWidth="1"/>
    <col min="53" max="53" width="73.42578125" customWidth="1"/>
  </cols>
  <sheetData>
    <row r="1" spans="1:60" ht="15.75" customHeight="1" x14ac:dyDescent="0.25">
      <c r="A1" s="269" t="s">
        <v>163</v>
      </c>
      <c r="B1" s="269"/>
      <c r="C1" s="269"/>
      <c r="D1" s="269"/>
      <c r="E1" s="269"/>
      <c r="F1" s="269"/>
      <c r="G1" s="269"/>
      <c r="AE1" t="s">
        <v>67</v>
      </c>
    </row>
    <row r="2" spans="1:60" ht="24.95" customHeight="1" x14ac:dyDescent="0.2">
      <c r="A2" s="143" t="s">
        <v>66</v>
      </c>
      <c r="B2" s="141"/>
      <c r="C2" s="270" t="s">
        <v>46</v>
      </c>
      <c r="D2" s="271"/>
      <c r="E2" s="271"/>
      <c r="F2" s="271"/>
      <c r="G2" s="272"/>
      <c r="AE2" t="s">
        <v>68</v>
      </c>
    </row>
    <row r="3" spans="1:60" ht="24.95" customHeight="1" x14ac:dyDescent="0.2">
      <c r="A3" s="144" t="s">
        <v>7</v>
      </c>
      <c r="B3" s="142"/>
      <c r="C3" s="273" t="s">
        <v>42</v>
      </c>
      <c r="D3" s="274"/>
      <c r="E3" s="274"/>
      <c r="F3" s="274"/>
      <c r="G3" s="275"/>
      <c r="AE3" t="s">
        <v>69</v>
      </c>
    </row>
    <row r="4" spans="1:60" ht="24.95" hidden="1" customHeight="1" x14ac:dyDescent="0.2">
      <c r="A4" s="144" t="s">
        <v>8</v>
      </c>
      <c r="B4" s="142"/>
      <c r="C4" s="273"/>
      <c r="D4" s="274"/>
      <c r="E4" s="274"/>
      <c r="F4" s="274"/>
      <c r="G4" s="275"/>
      <c r="AE4" t="s">
        <v>70</v>
      </c>
    </row>
    <row r="5" spans="1:60" hidden="1" x14ac:dyDescent="0.2">
      <c r="A5" s="145" t="s">
        <v>71</v>
      </c>
      <c r="B5" s="146"/>
      <c r="C5" s="147"/>
      <c r="D5" s="148"/>
      <c r="E5" s="148"/>
      <c r="F5" s="148"/>
      <c r="G5" s="149"/>
      <c r="AE5" t="s">
        <v>72</v>
      </c>
    </row>
    <row r="7" spans="1:60" ht="38.25" x14ac:dyDescent="0.2">
      <c r="A7" s="155" t="s">
        <v>73</v>
      </c>
      <c r="B7" s="156" t="s">
        <v>74</v>
      </c>
      <c r="C7" s="156" t="s">
        <v>75</v>
      </c>
      <c r="D7" s="155" t="s">
        <v>76</v>
      </c>
      <c r="E7" s="155" t="s">
        <v>77</v>
      </c>
      <c r="F7" s="150" t="s">
        <v>78</v>
      </c>
      <c r="G7" s="172" t="s">
        <v>28</v>
      </c>
      <c r="H7" s="173" t="s">
        <v>29</v>
      </c>
      <c r="I7" s="173" t="s">
        <v>79</v>
      </c>
      <c r="J7" s="173" t="s">
        <v>30</v>
      </c>
      <c r="K7" s="173" t="s">
        <v>80</v>
      </c>
      <c r="L7" s="173" t="s">
        <v>81</v>
      </c>
      <c r="M7" s="173" t="s">
        <v>82</v>
      </c>
      <c r="N7" s="173" t="s">
        <v>83</v>
      </c>
      <c r="O7" s="173" t="s">
        <v>84</v>
      </c>
      <c r="P7" s="173" t="s">
        <v>85</v>
      </c>
      <c r="Q7" s="173" t="s">
        <v>86</v>
      </c>
      <c r="R7" s="173" t="s">
        <v>87</v>
      </c>
      <c r="S7" s="173" t="s">
        <v>88</v>
      </c>
      <c r="T7" s="173" t="s">
        <v>89</v>
      </c>
      <c r="U7" s="158" t="s">
        <v>90</v>
      </c>
    </row>
    <row r="8" spans="1:60" x14ac:dyDescent="0.2">
      <c r="A8" s="174" t="s">
        <v>91</v>
      </c>
      <c r="B8" s="175" t="s">
        <v>58</v>
      </c>
      <c r="C8" s="176" t="s">
        <v>59</v>
      </c>
      <c r="D8" s="157"/>
      <c r="E8" s="177"/>
      <c r="F8" s="178"/>
      <c r="G8" s="178">
        <f>SUMIF(AE9:AE29,"&lt;&gt;NOR",G9:G29)</f>
        <v>0</v>
      </c>
      <c r="H8" s="178"/>
      <c r="I8" s="178">
        <f>SUM(I9:I29)</f>
        <v>0</v>
      </c>
      <c r="J8" s="178"/>
      <c r="K8" s="178">
        <f>SUM(K9:K29)</f>
        <v>0</v>
      </c>
      <c r="L8" s="178"/>
      <c r="M8" s="178">
        <f>SUM(M9:M29)</f>
        <v>0</v>
      </c>
      <c r="N8" s="157"/>
      <c r="O8" s="157">
        <f>SUM(O9:O29)</f>
        <v>0.94930000000000003</v>
      </c>
      <c r="P8" s="157"/>
      <c r="Q8" s="157">
        <f>SUM(Q9:Q29)</f>
        <v>0</v>
      </c>
      <c r="R8" s="157"/>
      <c r="S8" s="157"/>
      <c r="T8" s="174"/>
      <c r="U8" s="157">
        <f>SUM(U9:U29)</f>
        <v>100.32</v>
      </c>
      <c r="AE8" t="s">
        <v>92</v>
      </c>
    </row>
    <row r="9" spans="1:60" outlineLevel="1" x14ac:dyDescent="0.2">
      <c r="A9" s="152">
        <v>1</v>
      </c>
      <c r="B9" s="159" t="s">
        <v>93</v>
      </c>
      <c r="C9" s="190" t="s">
        <v>94</v>
      </c>
      <c r="D9" s="161" t="s">
        <v>95</v>
      </c>
      <c r="E9" s="166">
        <v>8</v>
      </c>
      <c r="F9" s="169">
        <f>H9+J9</f>
        <v>0</v>
      </c>
      <c r="G9" s="170">
        <f>ROUND(E9*F9,2)</f>
        <v>0</v>
      </c>
      <c r="H9" s="170"/>
      <c r="I9" s="170">
        <f>ROUND(E9*H9,2)</f>
        <v>0</v>
      </c>
      <c r="J9" s="170"/>
      <c r="K9" s="170">
        <f>ROUND(E9*J9,2)</f>
        <v>0</v>
      </c>
      <c r="L9" s="170">
        <v>21</v>
      </c>
      <c r="M9" s="170">
        <f>G9*(1+L9/100)</f>
        <v>0</v>
      </c>
      <c r="N9" s="161">
        <v>0</v>
      </c>
      <c r="O9" s="161">
        <f>ROUND(E9*N9,5)</f>
        <v>0</v>
      </c>
      <c r="P9" s="161">
        <v>0</v>
      </c>
      <c r="Q9" s="161">
        <f>ROUND(E9*P9,5)</f>
        <v>0</v>
      </c>
      <c r="R9" s="161"/>
      <c r="S9" s="161"/>
      <c r="T9" s="162">
        <v>1.2</v>
      </c>
      <c r="U9" s="161">
        <f>ROUND(E9*T9,2)</f>
        <v>9.6</v>
      </c>
      <c r="V9" s="151"/>
      <c r="W9" s="151"/>
      <c r="X9" s="151"/>
      <c r="Y9" s="151"/>
      <c r="Z9" s="151"/>
      <c r="AA9" s="151"/>
      <c r="AB9" s="151"/>
      <c r="AC9" s="151"/>
      <c r="AD9" s="151"/>
      <c r="AE9" s="151" t="s">
        <v>96</v>
      </c>
      <c r="AF9" s="151"/>
      <c r="AG9" s="151"/>
      <c r="AH9" s="151"/>
      <c r="AI9" s="151"/>
      <c r="AJ9" s="151"/>
      <c r="AK9" s="151"/>
      <c r="AL9" s="151"/>
      <c r="AM9" s="151"/>
      <c r="AN9" s="151"/>
      <c r="AO9" s="151"/>
      <c r="AP9" s="151"/>
      <c r="AQ9" s="151"/>
      <c r="AR9" s="151"/>
      <c r="AS9" s="151"/>
      <c r="AT9" s="151"/>
      <c r="AU9" s="151"/>
      <c r="AV9" s="151"/>
      <c r="AW9" s="151"/>
      <c r="AX9" s="151"/>
      <c r="AY9" s="151"/>
      <c r="AZ9" s="151"/>
      <c r="BA9" s="151"/>
      <c r="BB9" s="151"/>
      <c r="BC9" s="151"/>
      <c r="BD9" s="151"/>
      <c r="BE9" s="151"/>
      <c r="BF9" s="151"/>
      <c r="BG9" s="151"/>
      <c r="BH9" s="151"/>
    </row>
    <row r="10" spans="1:60" outlineLevel="1" x14ac:dyDescent="0.2">
      <c r="A10" s="152">
        <v>2</v>
      </c>
      <c r="B10" s="159" t="s">
        <v>97</v>
      </c>
      <c r="C10" s="190" t="s">
        <v>98</v>
      </c>
      <c r="D10" s="161" t="s">
        <v>95</v>
      </c>
      <c r="E10" s="166">
        <v>8</v>
      </c>
      <c r="F10" s="169">
        <f>H10+J10</f>
        <v>0</v>
      </c>
      <c r="G10" s="170">
        <f>ROUND(E10*F10,2)</f>
        <v>0</v>
      </c>
      <c r="H10" s="170"/>
      <c r="I10" s="170">
        <f>ROUND(E10*H10,2)</f>
        <v>0</v>
      </c>
      <c r="J10" s="170"/>
      <c r="K10" s="170">
        <f>ROUND(E10*J10,2)</f>
        <v>0</v>
      </c>
      <c r="L10" s="170">
        <v>21</v>
      </c>
      <c r="M10" s="170">
        <f>G10*(1+L10/100)</f>
        <v>0</v>
      </c>
      <c r="N10" s="161">
        <v>7.7999999999999996E-3</v>
      </c>
      <c r="O10" s="161">
        <f>ROUND(E10*N10,5)</f>
        <v>6.2399999999999997E-2</v>
      </c>
      <c r="P10" s="161">
        <v>0</v>
      </c>
      <c r="Q10" s="161">
        <f>ROUND(E10*P10,5)</f>
        <v>0</v>
      </c>
      <c r="R10" s="161"/>
      <c r="S10" s="161"/>
      <c r="T10" s="162">
        <v>0</v>
      </c>
      <c r="U10" s="161">
        <f>ROUND(E10*T10,2)</f>
        <v>0</v>
      </c>
      <c r="V10" s="151"/>
      <c r="W10" s="151"/>
      <c r="X10" s="151"/>
      <c r="Y10" s="151"/>
      <c r="Z10" s="151"/>
      <c r="AA10" s="151"/>
      <c r="AB10" s="151"/>
      <c r="AC10" s="151"/>
      <c r="AD10" s="151"/>
      <c r="AE10" s="151" t="s">
        <v>99</v>
      </c>
      <c r="AF10" s="151"/>
      <c r="AG10" s="151"/>
      <c r="AH10" s="151"/>
      <c r="AI10" s="151"/>
      <c r="AJ10" s="151"/>
      <c r="AK10" s="151"/>
      <c r="AL10" s="151"/>
      <c r="AM10" s="151"/>
      <c r="AN10" s="151"/>
      <c r="AO10" s="151"/>
      <c r="AP10" s="151"/>
      <c r="AQ10" s="151"/>
      <c r="AR10" s="151"/>
      <c r="AS10" s="151"/>
      <c r="AT10" s="151"/>
      <c r="AU10" s="151"/>
      <c r="AV10" s="151"/>
      <c r="AW10" s="151"/>
      <c r="AX10" s="151"/>
      <c r="AY10" s="151"/>
      <c r="AZ10" s="151"/>
      <c r="BA10" s="151"/>
      <c r="BB10" s="151"/>
      <c r="BC10" s="151"/>
      <c r="BD10" s="151"/>
      <c r="BE10" s="151"/>
      <c r="BF10" s="151"/>
      <c r="BG10" s="151"/>
      <c r="BH10" s="151"/>
    </row>
    <row r="11" spans="1:60" ht="22.5" outlineLevel="1" x14ac:dyDescent="0.2">
      <c r="A11" s="152"/>
      <c r="B11" s="159"/>
      <c r="C11" s="250" t="s">
        <v>156</v>
      </c>
      <c r="D11" s="251"/>
      <c r="E11" s="252"/>
      <c r="F11" s="253"/>
      <c r="G11" s="254"/>
      <c r="H11" s="170"/>
      <c r="I11" s="170"/>
      <c r="J11" s="170"/>
      <c r="K11" s="170"/>
      <c r="L11" s="170"/>
      <c r="M11" s="170"/>
      <c r="N11" s="161"/>
      <c r="O11" s="161"/>
      <c r="P11" s="161"/>
      <c r="Q11" s="161"/>
      <c r="R11" s="161"/>
      <c r="S11" s="161"/>
      <c r="T11" s="162"/>
      <c r="U11" s="161"/>
      <c r="V11" s="151"/>
      <c r="W11" s="151"/>
      <c r="X11" s="151"/>
      <c r="Y11" s="151"/>
      <c r="Z11" s="151"/>
      <c r="AA11" s="151"/>
      <c r="AB11" s="151"/>
      <c r="AC11" s="151"/>
      <c r="AD11" s="151"/>
      <c r="AE11" s="151" t="s">
        <v>100</v>
      </c>
      <c r="AF11" s="151"/>
      <c r="AG11" s="151"/>
      <c r="AH11" s="151"/>
      <c r="AI11" s="151"/>
      <c r="AJ11" s="151"/>
      <c r="AK11" s="151"/>
      <c r="AL11" s="151"/>
      <c r="AM11" s="151"/>
      <c r="AN11" s="151"/>
      <c r="AO11" s="151"/>
      <c r="AP11" s="151"/>
      <c r="AQ11" s="151"/>
      <c r="AR11" s="151"/>
      <c r="AS11" s="151"/>
      <c r="AT11" s="151"/>
      <c r="AU11" s="151"/>
      <c r="AV11" s="151"/>
      <c r="AW11" s="151"/>
      <c r="AX11" s="151"/>
      <c r="AY11" s="151"/>
      <c r="AZ11" s="151"/>
      <c r="BA11" s="154" t="str">
        <f>C11</f>
        <v>Vysokotlaký hliníkový odlitek, ploché tvrzené sklo, EOS - dodatečný systém pro ochranu LED čipů při přepětí v síti.</v>
      </c>
      <c r="BB11" s="151"/>
      <c r="BC11" s="151"/>
      <c r="BD11" s="151"/>
      <c r="BE11" s="151"/>
      <c r="BF11" s="151"/>
      <c r="BG11" s="151"/>
      <c r="BH11" s="151"/>
    </row>
    <row r="12" spans="1:60" outlineLevel="1" x14ac:dyDescent="0.2">
      <c r="A12" s="152"/>
      <c r="B12" s="159"/>
      <c r="C12" s="250" t="s">
        <v>101</v>
      </c>
      <c r="D12" s="251"/>
      <c r="E12" s="252"/>
      <c r="F12" s="253"/>
      <c r="G12" s="254"/>
      <c r="H12" s="170"/>
      <c r="I12" s="170"/>
      <c r="J12" s="170"/>
      <c r="K12" s="170"/>
      <c r="L12" s="170"/>
      <c r="M12" s="170"/>
      <c r="N12" s="161"/>
      <c r="O12" s="161"/>
      <c r="P12" s="161"/>
      <c r="Q12" s="161"/>
      <c r="R12" s="161"/>
      <c r="S12" s="161"/>
      <c r="T12" s="162"/>
      <c r="U12" s="161"/>
      <c r="V12" s="151"/>
      <c r="W12" s="151"/>
      <c r="X12" s="151"/>
      <c r="Y12" s="151"/>
      <c r="Z12" s="151"/>
      <c r="AA12" s="151"/>
      <c r="AB12" s="151"/>
      <c r="AC12" s="151"/>
      <c r="AD12" s="151"/>
      <c r="AE12" s="151" t="s">
        <v>100</v>
      </c>
      <c r="AF12" s="151"/>
      <c r="AG12" s="151"/>
      <c r="AH12" s="151"/>
      <c r="AI12" s="151"/>
      <c r="AJ12" s="151"/>
      <c r="AK12" s="151"/>
      <c r="AL12" s="151"/>
      <c r="AM12" s="151"/>
      <c r="AN12" s="151"/>
      <c r="AO12" s="151"/>
      <c r="AP12" s="151"/>
      <c r="AQ12" s="151"/>
      <c r="AR12" s="151"/>
      <c r="AS12" s="151"/>
      <c r="AT12" s="151"/>
      <c r="AU12" s="151"/>
      <c r="AV12" s="151"/>
      <c r="AW12" s="151"/>
      <c r="AX12" s="151"/>
      <c r="AY12" s="151"/>
      <c r="AZ12" s="151"/>
      <c r="BA12" s="154" t="str">
        <f>C12</f>
        <v>Výkon min. 15W.</v>
      </c>
      <c r="BB12" s="151"/>
      <c r="BC12" s="151"/>
      <c r="BD12" s="151"/>
      <c r="BE12" s="151"/>
      <c r="BF12" s="151"/>
      <c r="BG12" s="151"/>
      <c r="BH12" s="151"/>
    </row>
    <row r="13" spans="1:60" outlineLevel="1" x14ac:dyDescent="0.2">
      <c r="A13" s="152"/>
      <c r="B13" s="159"/>
      <c r="C13" s="250" t="s">
        <v>102</v>
      </c>
      <c r="D13" s="251"/>
      <c r="E13" s="252"/>
      <c r="F13" s="253"/>
      <c r="G13" s="254"/>
      <c r="H13" s="170"/>
      <c r="I13" s="170"/>
      <c r="J13" s="170"/>
      <c r="K13" s="170"/>
      <c r="L13" s="170"/>
      <c r="M13" s="170"/>
      <c r="N13" s="161"/>
      <c r="O13" s="161"/>
      <c r="P13" s="161"/>
      <c r="Q13" s="161"/>
      <c r="R13" s="161"/>
      <c r="S13" s="161"/>
      <c r="T13" s="162"/>
      <c r="U13" s="161"/>
      <c r="V13" s="151"/>
      <c r="W13" s="151"/>
      <c r="X13" s="151"/>
      <c r="Y13" s="151"/>
      <c r="Z13" s="151"/>
      <c r="AA13" s="151"/>
      <c r="AB13" s="151"/>
      <c r="AC13" s="151"/>
      <c r="AD13" s="151"/>
      <c r="AE13" s="151" t="s">
        <v>100</v>
      </c>
      <c r="AF13" s="151"/>
      <c r="AG13" s="151"/>
      <c r="AH13" s="151"/>
      <c r="AI13" s="151"/>
      <c r="AJ13" s="151"/>
      <c r="AK13" s="151"/>
      <c r="AL13" s="151"/>
      <c r="AM13" s="151"/>
      <c r="AN13" s="151"/>
      <c r="AO13" s="151"/>
      <c r="AP13" s="151"/>
      <c r="AQ13" s="151"/>
      <c r="AR13" s="151"/>
      <c r="AS13" s="151"/>
      <c r="AT13" s="151"/>
      <c r="AU13" s="151"/>
      <c r="AV13" s="151"/>
      <c r="AW13" s="151"/>
      <c r="AX13" s="151"/>
      <c r="AY13" s="151"/>
      <c r="AZ13" s="151"/>
      <c r="BA13" s="154" t="str">
        <f>C13</f>
        <v>Teplota chromatičnosti 2700K, Index podání barev RA 70</v>
      </c>
      <c r="BB13" s="151"/>
      <c r="BC13" s="151"/>
      <c r="BD13" s="151"/>
      <c r="BE13" s="151"/>
      <c r="BF13" s="151"/>
      <c r="BG13" s="151"/>
      <c r="BH13" s="151"/>
    </row>
    <row r="14" spans="1:60" outlineLevel="1" x14ac:dyDescent="0.2">
      <c r="A14" s="152"/>
      <c r="B14" s="159"/>
      <c r="C14" s="250" t="s">
        <v>103</v>
      </c>
      <c r="D14" s="251"/>
      <c r="E14" s="252"/>
      <c r="F14" s="253"/>
      <c r="G14" s="254"/>
      <c r="H14" s="170"/>
      <c r="I14" s="170"/>
      <c r="J14" s="170"/>
      <c r="K14" s="170"/>
      <c r="L14" s="170"/>
      <c r="M14" s="170"/>
      <c r="N14" s="161"/>
      <c r="O14" s="161"/>
      <c r="P14" s="161"/>
      <c r="Q14" s="161"/>
      <c r="R14" s="161"/>
      <c r="S14" s="161"/>
      <c r="T14" s="162"/>
      <c r="U14" s="161"/>
      <c r="V14" s="151"/>
      <c r="W14" s="151"/>
      <c r="X14" s="151"/>
      <c r="Y14" s="151"/>
      <c r="Z14" s="151"/>
      <c r="AA14" s="151"/>
      <c r="AB14" s="151"/>
      <c r="AC14" s="151"/>
      <c r="AD14" s="151"/>
      <c r="AE14" s="151" t="s">
        <v>100</v>
      </c>
      <c r="AF14" s="151"/>
      <c r="AG14" s="151"/>
      <c r="AH14" s="151"/>
      <c r="AI14" s="151"/>
      <c r="AJ14" s="151"/>
      <c r="AK14" s="151"/>
      <c r="AL14" s="151"/>
      <c r="AM14" s="151"/>
      <c r="AN14" s="151"/>
      <c r="AO14" s="151"/>
      <c r="AP14" s="151"/>
      <c r="AQ14" s="151"/>
      <c r="AR14" s="151"/>
      <c r="AS14" s="151"/>
      <c r="AT14" s="151"/>
      <c r="AU14" s="151"/>
      <c r="AV14" s="151"/>
      <c r="AW14" s="151"/>
      <c r="AX14" s="151"/>
      <c r="AY14" s="151"/>
      <c r="AZ14" s="151"/>
      <c r="BA14" s="154" t="str">
        <f>C14</f>
        <v>Barva svítidla v odstínu RAL 9023</v>
      </c>
      <c r="BB14" s="151"/>
      <c r="BC14" s="151"/>
      <c r="BD14" s="151"/>
      <c r="BE14" s="151"/>
      <c r="BF14" s="151"/>
      <c r="BG14" s="151"/>
      <c r="BH14" s="151"/>
    </row>
    <row r="15" spans="1:60" ht="22.5" outlineLevel="1" x14ac:dyDescent="0.2">
      <c r="A15" s="152">
        <v>3</v>
      </c>
      <c r="B15" s="159" t="s">
        <v>104</v>
      </c>
      <c r="C15" s="190" t="s">
        <v>105</v>
      </c>
      <c r="D15" s="161" t="s">
        <v>95</v>
      </c>
      <c r="E15" s="166">
        <v>8</v>
      </c>
      <c r="F15" s="169">
        <f>H15+J15</f>
        <v>0</v>
      </c>
      <c r="G15" s="170">
        <f>ROUND(E15*F15,2)</f>
        <v>0</v>
      </c>
      <c r="H15" s="170"/>
      <c r="I15" s="170">
        <f>ROUND(E15*H15,2)</f>
        <v>0</v>
      </c>
      <c r="J15" s="170"/>
      <c r="K15" s="170">
        <f>ROUND(E15*J15,2)</f>
        <v>0</v>
      </c>
      <c r="L15" s="170">
        <v>21</v>
      </c>
      <c r="M15" s="170">
        <f>G15*(1+L15/100)</f>
        <v>0</v>
      </c>
      <c r="N15" s="161">
        <v>2.545E-2</v>
      </c>
      <c r="O15" s="161">
        <f>ROUND(E15*N15,5)</f>
        <v>0.2036</v>
      </c>
      <c r="P15" s="161">
        <v>0</v>
      </c>
      <c r="Q15" s="161">
        <f>ROUND(E15*P15,5)</f>
        <v>0</v>
      </c>
      <c r="R15" s="161"/>
      <c r="S15" s="161"/>
      <c r="T15" s="162">
        <v>1.68333</v>
      </c>
      <c r="U15" s="161">
        <f>ROUND(E15*T15,2)</f>
        <v>13.47</v>
      </c>
      <c r="V15" s="151"/>
      <c r="W15" s="151"/>
      <c r="X15" s="151"/>
      <c r="Y15" s="151"/>
      <c r="Z15" s="151"/>
      <c r="AA15" s="151"/>
      <c r="AB15" s="151"/>
      <c r="AC15" s="151"/>
      <c r="AD15" s="151"/>
      <c r="AE15" s="151" t="s">
        <v>96</v>
      </c>
      <c r="AF15" s="151"/>
      <c r="AG15" s="151"/>
      <c r="AH15" s="151"/>
      <c r="AI15" s="151"/>
      <c r="AJ15" s="151"/>
      <c r="AK15" s="151"/>
      <c r="AL15" s="151"/>
      <c r="AM15" s="151"/>
      <c r="AN15" s="151"/>
      <c r="AO15" s="151"/>
      <c r="AP15" s="151"/>
      <c r="AQ15" s="151"/>
      <c r="AR15" s="151"/>
      <c r="AS15" s="151"/>
      <c r="AT15" s="151"/>
      <c r="AU15" s="151"/>
      <c r="AV15" s="151"/>
      <c r="AW15" s="151"/>
      <c r="AX15" s="151"/>
      <c r="AY15" s="151"/>
      <c r="AZ15" s="151"/>
      <c r="BA15" s="151"/>
      <c r="BB15" s="151"/>
      <c r="BC15" s="151"/>
      <c r="BD15" s="151"/>
      <c r="BE15" s="151"/>
      <c r="BF15" s="151"/>
      <c r="BG15" s="151"/>
      <c r="BH15" s="151"/>
    </row>
    <row r="16" spans="1:60" ht="33.75" outlineLevel="1" x14ac:dyDescent="0.2">
      <c r="A16" s="152"/>
      <c r="B16" s="159"/>
      <c r="C16" s="250" t="s">
        <v>157</v>
      </c>
      <c r="D16" s="251"/>
      <c r="E16" s="252"/>
      <c r="F16" s="253"/>
      <c r="G16" s="254"/>
      <c r="H16" s="170"/>
      <c r="I16" s="170"/>
      <c r="J16" s="170"/>
      <c r="K16" s="170"/>
      <c r="L16" s="170"/>
      <c r="M16" s="170"/>
      <c r="N16" s="161"/>
      <c r="O16" s="161"/>
      <c r="P16" s="161"/>
      <c r="Q16" s="161"/>
      <c r="R16" s="161"/>
      <c r="S16" s="161"/>
      <c r="T16" s="162"/>
      <c r="U16" s="161"/>
      <c r="V16" s="151"/>
      <c r="W16" s="151"/>
      <c r="X16" s="151"/>
      <c r="Y16" s="151"/>
      <c r="Z16" s="151"/>
      <c r="AA16" s="151"/>
      <c r="AB16" s="151"/>
      <c r="AC16" s="151"/>
      <c r="AD16" s="151"/>
      <c r="AE16" s="151" t="s">
        <v>100</v>
      </c>
      <c r="AF16" s="151"/>
      <c r="AG16" s="151"/>
      <c r="AH16" s="151"/>
      <c r="AI16" s="151"/>
      <c r="AJ16" s="151"/>
      <c r="AK16" s="151"/>
      <c r="AL16" s="151"/>
      <c r="AM16" s="151"/>
      <c r="AN16" s="151"/>
      <c r="AO16" s="151"/>
      <c r="AP16" s="151"/>
      <c r="AQ16" s="151"/>
      <c r="AR16" s="151"/>
      <c r="AS16" s="151"/>
      <c r="AT16" s="151"/>
      <c r="AU16" s="151"/>
      <c r="AV16" s="151"/>
      <c r="AW16" s="151"/>
      <c r="AX16" s="151"/>
      <c r="AY16" s="151"/>
      <c r="AZ16" s="151"/>
      <c r="BA16" s="154" t="str">
        <f>C16</f>
        <v>Montáž upevňovací konstrukce, případná oprava poškozeného nátěru, úplná montáž svítidla, tj. vyznačení umístění svítidla, jeho rozložení, zapojení vodičů, složení svítidla v celek, vybavení zdroji záření a vyzkoušení.</v>
      </c>
      <c r="BB16" s="151"/>
      <c r="BC16" s="151"/>
      <c r="BD16" s="151"/>
      <c r="BE16" s="151"/>
      <c r="BF16" s="151"/>
      <c r="BG16" s="151"/>
      <c r="BH16" s="151"/>
    </row>
    <row r="17" spans="1:60" ht="22.5" outlineLevel="1" x14ac:dyDescent="0.2">
      <c r="A17" s="152"/>
      <c r="B17" s="159"/>
      <c r="C17" s="250" t="s">
        <v>106</v>
      </c>
      <c r="D17" s="251"/>
      <c r="E17" s="252"/>
      <c r="F17" s="253"/>
      <c r="G17" s="254"/>
      <c r="H17" s="170"/>
      <c r="I17" s="170"/>
      <c r="J17" s="170"/>
      <c r="K17" s="170"/>
      <c r="L17" s="170"/>
      <c r="M17" s="170"/>
      <c r="N17" s="161"/>
      <c r="O17" s="161"/>
      <c r="P17" s="161"/>
      <c r="Q17" s="161"/>
      <c r="R17" s="161"/>
      <c r="S17" s="161"/>
      <c r="T17" s="162"/>
      <c r="U17" s="161"/>
      <c r="V17" s="151"/>
      <c r="W17" s="151"/>
      <c r="X17" s="151"/>
      <c r="Y17" s="151"/>
      <c r="Z17" s="151"/>
      <c r="AA17" s="151"/>
      <c r="AB17" s="151"/>
      <c r="AC17" s="151"/>
      <c r="AD17" s="151"/>
      <c r="AE17" s="151" t="s">
        <v>100</v>
      </c>
      <c r="AF17" s="151"/>
      <c r="AG17" s="151"/>
      <c r="AH17" s="151"/>
      <c r="AI17" s="151"/>
      <c r="AJ17" s="151"/>
      <c r="AK17" s="151"/>
      <c r="AL17" s="151"/>
      <c r="AM17" s="151"/>
      <c r="AN17" s="151"/>
      <c r="AO17" s="151"/>
      <c r="AP17" s="151"/>
      <c r="AQ17" s="151"/>
      <c r="AR17" s="151"/>
      <c r="AS17" s="151"/>
      <c r="AT17" s="151"/>
      <c r="AU17" s="151"/>
      <c r="AV17" s="151"/>
      <c r="AW17" s="151"/>
      <c r="AX17" s="151"/>
      <c r="AY17" s="151"/>
      <c r="AZ17" s="151"/>
      <c r="BA17" s="154" t="str">
        <f>C17</f>
        <v>Včetně dodávky ocelového stožáru třístupňového pozinkovaného pro výšku 6,0 m, o celkové délce 6,8 m (0,8 m vetknutí do základu), ochranné pouzdro</v>
      </c>
      <c r="BB17" s="151"/>
      <c r="BC17" s="151"/>
      <c r="BD17" s="151"/>
      <c r="BE17" s="151"/>
      <c r="BF17" s="151"/>
      <c r="BG17" s="151"/>
      <c r="BH17" s="151"/>
    </row>
    <row r="18" spans="1:60" outlineLevel="1" x14ac:dyDescent="0.2">
      <c r="A18" s="152">
        <v>4</v>
      </c>
      <c r="B18" s="159" t="s">
        <v>107</v>
      </c>
      <c r="C18" s="190" t="s">
        <v>108</v>
      </c>
      <c r="D18" s="161" t="s">
        <v>95</v>
      </c>
      <c r="E18" s="166">
        <v>8</v>
      </c>
      <c r="F18" s="169">
        <f>H18+J18</f>
        <v>0</v>
      </c>
      <c r="G18" s="170">
        <f>ROUND(E18*F18,2)</f>
        <v>0</v>
      </c>
      <c r="H18" s="170"/>
      <c r="I18" s="170">
        <f>ROUND(E18*H18,2)</f>
        <v>0</v>
      </c>
      <c r="J18" s="170"/>
      <c r="K18" s="170">
        <f>ROUND(E18*J18,2)</f>
        <v>0</v>
      </c>
      <c r="L18" s="170">
        <v>21</v>
      </c>
      <c r="M18" s="170">
        <f>G18*(1+L18/100)</f>
        <v>0</v>
      </c>
      <c r="N18" s="161">
        <v>0</v>
      </c>
      <c r="O18" s="161">
        <f>ROUND(E18*N18,5)</f>
        <v>0</v>
      </c>
      <c r="P18" s="161">
        <v>0</v>
      </c>
      <c r="Q18" s="161">
        <f>ROUND(E18*P18,5)</f>
        <v>0</v>
      </c>
      <c r="R18" s="161"/>
      <c r="S18" s="161"/>
      <c r="T18" s="162">
        <v>1.5</v>
      </c>
      <c r="U18" s="161">
        <f>ROUND(E18*T18,2)</f>
        <v>12</v>
      </c>
      <c r="V18" s="151"/>
      <c r="W18" s="151"/>
      <c r="X18" s="151"/>
      <c r="Y18" s="151"/>
      <c r="Z18" s="151"/>
      <c r="AA18" s="151"/>
      <c r="AB18" s="151"/>
      <c r="AC18" s="151"/>
      <c r="AD18" s="151"/>
      <c r="AE18" s="151" t="s">
        <v>96</v>
      </c>
      <c r="AF18" s="151"/>
      <c r="AG18" s="151"/>
      <c r="AH18" s="151"/>
      <c r="AI18" s="151"/>
      <c r="AJ18" s="151"/>
      <c r="AK18" s="151"/>
      <c r="AL18" s="151"/>
      <c r="AM18" s="151"/>
      <c r="AN18" s="151"/>
      <c r="AO18" s="151"/>
      <c r="AP18" s="151"/>
      <c r="AQ18" s="151"/>
      <c r="AR18" s="151"/>
      <c r="AS18" s="151"/>
      <c r="AT18" s="151"/>
      <c r="AU18" s="151"/>
      <c r="AV18" s="151"/>
      <c r="AW18" s="151"/>
      <c r="AX18" s="151"/>
      <c r="AY18" s="151"/>
      <c r="AZ18" s="151"/>
      <c r="BA18" s="151"/>
      <c r="BB18" s="151"/>
      <c r="BC18" s="151"/>
      <c r="BD18" s="151"/>
      <c r="BE18" s="151"/>
      <c r="BF18" s="151"/>
      <c r="BG18" s="151"/>
      <c r="BH18" s="151"/>
    </row>
    <row r="19" spans="1:60" ht="22.5" outlineLevel="1" x14ac:dyDescent="0.2">
      <c r="A19" s="152">
        <v>5</v>
      </c>
      <c r="B19" s="159" t="s">
        <v>109</v>
      </c>
      <c r="C19" s="190" t="s">
        <v>110</v>
      </c>
      <c r="D19" s="161" t="s">
        <v>111</v>
      </c>
      <c r="E19" s="166">
        <v>238</v>
      </c>
      <c r="F19" s="169">
        <f>H19+J19</f>
        <v>0</v>
      </c>
      <c r="G19" s="170">
        <f>ROUND(E19*F19,2)</f>
        <v>0</v>
      </c>
      <c r="H19" s="170"/>
      <c r="I19" s="170">
        <f>ROUND(E19*H19,2)</f>
        <v>0</v>
      </c>
      <c r="J19" s="170"/>
      <c r="K19" s="170">
        <f>ROUND(E19*J19,2)</f>
        <v>0</v>
      </c>
      <c r="L19" s="170">
        <v>21</v>
      </c>
      <c r="M19" s="170">
        <f>G19*(1+L19/100)</f>
        <v>0</v>
      </c>
      <c r="N19" s="161">
        <v>9.8999999999999999E-4</v>
      </c>
      <c r="O19" s="161">
        <f>ROUND(E19*N19,5)</f>
        <v>0.23562</v>
      </c>
      <c r="P19" s="161">
        <v>0</v>
      </c>
      <c r="Q19" s="161">
        <f>ROUND(E19*P19,5)</f>
        <v>0</v>
      </c>
      <c r="R19" s="161"/>
      <c r="S19" s="161"/>
      <c r="T19" s="162">
        <v>0.13</v>
      </c>
      <c r="U19" s="161">
        <f>ROUND(E19*T19,2)</f>
        <v>30.94</v>
      </c>
      <c r="V19" s="151"/>
      <c r="W19" s="151"/>
      <c r="X19" s="151"/>
      <c r="Y19" s="151"/>
      <c r="Z19" s="151"/>
      <c r="AA19" s="151"/>
      <c r="AB19" s="151"/>
      <c r="AC19" s="151"/>
      <c r="AD19" s="151"/>
      <c r="AE19" s="151" t="s">
        <v>96</v>
      </c>
      <c r="AF19" s="151"/>
      <c r="AG19" s="151"/>
      <c r="AH19" s="151"/>
      <c r="AI19" s="151"/>
      <c r="AJ19" s="151"/>
      <c r="AK19" s="151"/>
      <c r="AL19" s="151"/>
      <c r="AM19" s="151"/>
      <c r="AN19" s="151"/>
      <c r="AO19" s="151"/>
      <c r="AP19" s="151"/>
      <c r="AQ19" s="151"/>
      <c r="AR19" s="151"/>
      <c r="AS19" s="151"/>
      <c r="AT19" s="151"/>
      <c r="AU19" s="151"/>
      <c r="AV19" s="151"/>
      <c r="AW19" s="151"/>
      <c r="AX19" s="151"/>
      <c r="AY19" s="151"/>
      <c r="AZ19" s="151"/>
      <c r="BA19" s="151"/>
      <c r="BB19" s="151"/>
      <c r="BC19" s="151"/>
      <c r="BD19" s="151"/>
      <c r="BE19" s="151"/>
      <c r="BF19" s="151"/>
      <c r="BG19" s="151"/>
      <c r="BH19" s="151"/>
    </row>
    <row r="20" spans="1:60" outlineLevel="1" x14ac:dyDescent="0.2">
      <c r="A20" s="152"/>
      <c r="B20" s="159"/>
      <c r="C20" s="191" t="s">
        <v>112</v>
      </c>
      <c r="D20" s="163"/>
      <c r="E20" s="167">
        <v>238</v>
      </c>
      <c r="F20" s="170"/>
      <c r="G20" s="170"/>
      <c r="H20" s="170"/>
      <c r="I20" s="170"/>
      <c r="J20" s="170"/>
      <c r="K20" s="170"/>
      <c r="L20" s="170"/>
      <c r="M20" s="170"/>
      <c r="N20" s="161"/>
      <c r="O20" s="161"/>
      <c r="P20" s="161"/>
      <c r="Q20" s="161"/>
      <c r="R20" s="161"/>
      <c r="S20" s="161"/>
      <c r="T20" s="162"/>
      <c r="U20" s="161"/>
      <c r="V20" s="151"/>
      <c r="W20" s="151"/>
      <c r="X20" s="151"/>
      <c r="Y20" s="151"/>
      <c r="Z20" s="151"/>
      <c r="AA20" s="151"/>
      <c r="AB20" s="151"/>
      <c r="AC20" s="151"/>
      <c r="AD20" s="151"/>
      <c r="AE20" s="151" t="s">
        <v>113</v>
      </c>
      <c r="AF20" s="151">
        <v>0</v>
      </c>
      <c r="AG20" s="151"/>
      <c r="AH20" s="151"/>
      <c r="AI20" s="151"/>
      <c r="AJ20" s="151"/>
      <c r="AK20" s="151"/>
      <c r="AL20" s="151"/>
      <c r="AM20" s="151"/>
      <c r="AN20" s="151"/>
      <c r="AO20" s="151"/>
      <c r="AP20" s="151"/>
      <c r="AQ20" s="151"/>
      <c r="AR20" s="151"/>
      <c r="AS20" s="151"/>
      <c r="AT20" s="151"/>
      <c r="AU20" s="151"/>
      <c r="AV20" s="151"/>
      <c r="AW20" s="151"/>
      <c r="AX20" s="151"/>
      <c r="AY20" s="151"/>
      <c r="AZ20" s="151"/>
      <c r="BA20" s="151"/>
      <c r="BB20" s="151"/>
      <c r="BC20" s="151"/>
      <c r="BD20" s="151"/>
      <c r="BE20" s="151"/>
      <c r="BF20" s="151"/>
      <c r="BG20" s="151"/>
      <c r="BH20" s="151"/>
    </row>
    <row r="21" spans="1:60" ht="22.5" outlineLevel="1" x14ac:dyDescent="0.2">
      <c r="A21" s="152">
        <v>6</v>
      </c>
      <c r="B21" s="159" t="s">
        <v>114</v>
      </c>
      <c r="C21" s="190" t="s">
        <v>115</v>
      </c>
      <c r="D21" s="161" t="s">
        <v>111</v>
      </c>
      <c r="E21" s="166">
        <v>250</v>
      </c>
      <c r="F21" s="169">
        <f>H21+J21</f>
        <v>0</v>
      </c>
      <c r="G21" s="170">
        <f>ROUND(E21*F21,2)</f>
        <v>0</v>
      </c>
      <c r="H21" s="170"/>
      <c r="I21" s="170">
        <f>ROUND(E21*H21,2)</f>
        <v>0</v>
      </c>
      <c r="J21" s="170"/>
      <c r="K21" s="170">
        <f>ROUND(E21*J21,2)</f>
        <v>0</v>
      </c>
      <c r="L21" s="170">
        <v>21</v>
      </c>
      <c r="M21" s="170">
        <f>G21*(1+L21/100)</f>
        <v>0</v>
      </c>
      <c r="N21" s="161">
        <v>5.5999999999999995E-4</v>
      </c>
      <c r="O21" s="161">
        <f>ROUND(E21*N21,5)</f>
        <v>0.14000000000000001</v>
      </c>
      <c r="P21" s="161">
        <v>0</v>
      </c>
      <c r="Q21" s="161">
        <f>ROUND(E21*P21,5)</f>
        <v>0</v>
      </c>
      <c r="R21" s="161"/>
      <c r="S21" s="161"/>
      <c r="T21" s="162">
        <v>0</v>
      </c>
      <c r="U21" s="161">
        <f>ROUND(E21*T21,2)</f>
        <v>0</v>
      </c>
      <c r="V21" s="151"/>
      <c r="W21" s="151"/>
      <c r="X21" s="151"/>
      <c r="Y21" s="151"/>
      <c r="Z21" s="151"/>
      <c r="AA21" s="151"/>
      <c r="AB21" s="151"/>
      <c r="AC21" s="151"/>
      <c r="AD21" s="151"/>
      <c r="AE21" s="151" t="s">
        <v>99</v>
      </c>
      <c r="AF21" s="151"/>
      <c r="AG21" s="151"/>
      <c r="AH21" s="151"/>
      <c r="AI21" s="151"/>
      <c r="AJ21" s="151"/>
      <c r="AK21" s="151"/>
      <c r="AL21" s="151"/>
      <c r="AM21" s="151"/>
      <c r="AN21" s="151"/>
      <c r="AO21" s="151"/>
      <c r="AP21" s="151"/>
      <c r="AQ21" s="151"/>
      <c r="AR21" s="151"/>
      <c r="AS21" s="151"/>
      <c r="AT21" s="151"/>
      <c r="AU21" s="151"/>
      <c r="AV21" s="151"/>
      <c r="AW21" s="151"/>
      <c r="AX21" s="151"/>
      <c r="AY21" s="151"/>
      <c r="AZ21" s="151"/>
      <c r="BA21" s="151"/>
      <c r="BB21" s="151"/>
      <c r="BC21" s="151"/>
      <c r="BD21" s="151"/>
      <c r="BE21" s="151"/>
      <c r="BF21" s="151"/>
      <c r="BG21" s="151"/>
      <c r="BH21" s="151"/>
    </row>
    <row r="22" spans="1:60" outlineLevel="1" x14ac:dyDescent="0.2">
      <c r="A22" s="152"/>
      <c r="B22" s="159"/>
      <c r="C22" s="191" t="s">
        <v>116</v>
      </c>
      <c r="D22" s="163"/>
      <c r="E22" s="167">
        <v>250</v>
      </c>
      <c r="F22" s="170"/>
      <c r="G22" s="170"/>
      <c r="H22" s="170"/>
      <c r="I22" s="170"/>
      <c r="J22" s="170"/>
      <c r="K22" s="170"/>
      <c r="L22" s="170"/>
      <c r="M22" s="170"/>
      <c r="N22" s="161"/>
      <c r="O22" s="161"/>
      <c r="P22" s="161"/>
      <c r="Q22" s="161"/>
      <c r="R22" s="161"/>
      <c r="S22" s="161"/>
      <c r="T22" s="162"/>
      <c r="U22" s="161"/>
      <c r="V22" s="151"/>
      <c r="W22" s="151"/>
      <c r="X22" s="151"/>
      <c r="Y22" s="151"/>
      <c r="Z22" s="151"/>
      <c r="AA22" s="151"/>
      <c r="AB22" s="151"/>
      <c r="AC22" s="151"/>
      <c r="AD22" s="151"/>
      <c r="AE22" s="151" t="s">
        <v>113</v>
      </c>
      <c r="AF22" s="151">
        <v>0</v>
      </c>
      <c r="AG22" s="151"/>
      <c r="AH22" s="151"/>
      <c r="AI22" s="151"/>
      <c r="AJ22" s="151"/>
      <c r="AK22" s="151"/>
      <c r="AL22" s="151"/>
      <c r="AM22" s="151"/>
      <c r="AN22" s="151"/>
      <c r="AO22" s="151"/>
      <c r="AP22" s="151"/>
      <c r="AQ22" s="151"/>
      <c r="AR22" s="151"/>
      <c r="AS22" s="151"/>
      <c r="AT22" s="151"/>
      <c r="AU22" s="151"/>
      <c r="AV22" s="151"/>
      <c r="AW22" s="151"/>
      <c r="AX22" s="151"/>
      <c r="AY22" s="151"/>
      <c r="AZ22" s="151"/>
      <c r="BA22" s="151"/>
      <c r="BB22" s="151"/>
      <c r="BC22" s="151"/>
      <c r="BD22" s="151"/>
      <c r="BE22" s="151"/>
      <c r="BF22" s="151"/>
      <c r="BG22" s="151"/>
      <c r="BH22" s="151"/>
    </row>
    <row r="23" spans="1:60" ht="22.5" outlineLevel="1" x14ac:dyDescent="0.2">
      <c r="A23" s="152">
        <v>7</v>
      </c>
      <c r="B23" s="159" t="s">
        <v>117</v>
      </c>
      <c r="C23" s="190" t="s">
        <v>118</v>
      </c>
      <c r="D23" s="161" t="s">
        <v>111</v>
      </c>
      <c r="E23" s="166">
        <v>258</v>
      </c>
      <c r="F23" s="169">
        <f>H23+J23</f>
        <v>0</v>
      </c>
      <c r="G23" s="170">
        <f>ROUND(E23*F23,2)</f>
        <v>0</v>
      </c>
      <c r="H23" s="170"/>
      <c r="I23" s="170">
        <f>ROUND(E23*H23,2)</f>
        <v>0</v>
      </c>
      <c r="J23" s="170"/>
      <c r="K23" s="170">
        <f>ROUND(E23*J23,2)</f>
        <v>0</v>
      </c>
      <c r="L23" s="170">
        <v>21</v>
      </c>
      <c r="M23" s="170">
        <f>G23*(1+L23/100)</f>
        <v>0</v>
      </c>
      <c r="N23" s="161">
        <v>9.6000000000000002E-4</v>
      </c>
      <c r="O23" s="161">
        <f>ROUND(E23*N23,5)</f>
        <v>0.24768000000000001</v>
      </c>
      <c r="P23" s="161">
        <v>0</v>
      </c>
      <c r="Q23" s="161">
        <f>ROUND(E23*P23,5)</f>
        <v>0</v>
      </c>
      <c r="R23" s="161"/>
      <c r="S23" s="161"/>
      <c r="T23" s="162">
        <v>5.6829999999999999E-2</v>
      </c>
      <c r="U23" s="161">
        <f>ROUND(E23*T23,2)</f>
        <v>14.66</v>
      </c>
      <c r="V23" s="151"/>
      <c r="W23" s="151"/>
      <c r="X23" s="151"/>
      <c r="Y23" s="151"/>
      <c r="Z23" s="151"/>
      <c r="AA23" s="151"/>
      <c r="AB23" s="151"/>
      <c r="AC23" s="151"/>
      <c r="AD23" s="151"/>
      <c r="AE23" s="151" t="s">
        <v>96</v>
      </c>
      <c r="AF23" s="151"/>
      <c r="AG23" s="151"/>
      <c r="AH23" s="151"/>
      <c r="AI23" s="151"/>
      <c r="AJ23" s="151"/>
      <c r="AK23" s="151"/>
      <c r="AL23" s="151"/>
      <c r="AM23" s="151"/>
      <c r="AN23" s="151"/>
      <c r="AO23" s="151"/>
      <c r="AP23" s="151"/>
      <c r="AQ23" s="151"/>
      <c r="AR23" s="151"/>
      <c r="AS23" s="151"/>
      <c r="AT23" s="151"/>
      <c r="AU23" s="151"/>
      <c r="AV23" s="151"/>
      <c r="AW23" s="151"/>
      <c r="AX23" s="151"/>
      <c r="AY23" s="151"/>
      <c r="AZ23" s="151"/>
      <c r="BA23" s="151"/>
      <c r="BB23" s="151"/>
      <c r="BC23" s="151"/>
      <c r="BD23" s="151"/>
      <c r="BE23" s="151"/>
      <c r="BF23" s="151"/>
      <c r="BG23" s="151"/>
      <c r="BH23" s="151"/>
    </row>
    <row r="24" spans="1:60" outlineLevel="1" x14ac:dyDescent="0.2">
      <c r="A24" s="152"/>
      <c r="B24" s="159"/>
      <c r="C24" s="191" t="s">
        <v>119</v>
      </c>
      <c r="D24" s="163"/>
      <c r="E24" s="167">
        <v>258</v>
      </c>
      <c r="F24" s="170"/>
      <c r="G24" s="170"/>
      <c r="H24" s="170"/>
      <c r="I24" s="170"/>
      <c r="J24" s="170"/>
      <c r="K24" s="170"/>
      <c r="L24" s="170"/>
      <c r="M24" s="170"/>
      <c r="N24" s="161"/>
      <c r="O24" s="161"/>
      <c r="P24" s="161"/>
      <c r="Q24" s="161"/>
      <c r="R24" s="161"/>
      <c r="S24" s="161"/>
      <c r="T24" s="162"/>
      <c r="U24" s="161"/>
      <c r="V24" s="151"/>
      <c r="W24" s="151"/>
      <c r="X24" s="151"/>
      <c r="Y24" s="151"/>
      <c r="Z24" s="151"/>
      <c r="AA24" s="151"/>
      <c r="AB24" s="151"/>
      <c r="AC24" s="151"/>
      <c r="AD24" s="151"/>
      <c r="AE24" s="151" t="s">
        <v>113</v>
      </c>
      <c r="AF24" s="151">
        <v>0</v>
      </c>
      <c r="AG24" s="151"/>
      <c r="AH24" s="151"/>
      <c r="AI24" s="151"/>
      <c r="AJ24" s="151"/>
      <c r="AK24" s="151"/>
      <c r="AL24" s="151"/>
      <c r="AM24" s="151"/>
      <c r="AN24" s="151"/>
      <c r="AO24" s="151"/>
      <c r="AP24" s="151"/>
      <c r="AQ24" s="151"/>
      <c r="AR24" s="151"/>
      <c r="AS24" s="151"/>
      <c r="AT24" s="151"/>
      <c r="AU24" s="151"/>
      <c r="AV24" s="151"/>
      <c r="AW24" s="151"/>
      <c r="AX24" s="151"/>
      <c r="AY24" s="151"/>
      <c r="AZ24" s="151"/>
      <c r="BA24" s="151"/>
      <c r="BB24" s="151"/>
      <c r="BC24" s="151"/>
      <c r="BD24" s="151"/>
      <c r="BE24" s="151"/>
      <c r="BF24" s="151"/>
      <c r="BG24" s="151"/>
      <c r="BH24" s="151"/>
    </row>
    <row r="25" spans="1:60" ht="22.5" outlineLevel="1" x14ac:dyDescent="0.2">
      <c r="A25" s="152">
        <v>8</v>
      </c>
      <c r="B25" s="159" t="s">
        <v>120</v>
      </c>
      <c r="C25" s="190" t="s">
        <v>121</v>
      </c>
      <c r="D25" s="161" t="s">
        <v>95</v>
      </c>
      <c r="E25" s="166">
        <v>5</v>
      </c>
      <c r="F25" s="169">
        <f>H25+J25</f>
        <v>0</v>
      </c>
      <c r="G25" s="170">
        <f>ROUND(E25*F25,2)</f>
        <v>0</v>
      </c>
      <c r="H25" s="170"/>
      <c r="I25" s="170">
        <f>ROUND(E25*H25,2)</f>
        <v>0</v>
      </c>
      <c r="J25" s="170"/>
      <c r="K25" s="170">
        <f>ROUND(E25*J25,2)</f>
        <v>0</v>
      </c>
      <c r="L25" s="170">
        <v>21</v>
      </c>
      <c r="M25" s="170">
        <f>G25*(1+L25/100)</f>
        <v>0</v>
      </c>
      <c r="N25" s="161">
        <v>0</v>
      </c>
      <c r="O25" s="161">
        <f>ROUND(E25*N25,5)</f>
        <v>0</v>
      </c>
      <c r="P25" s="161">
        <v>0</v>
      </c>
      <c r="Q25" s="161">
        <f>ROUND(E25*P25,5)</f>
        <v>0</v>
      </c>
      <c r="R25" s="161"/>
      <c r="S25" s="161"/>
      <c r="T25" s="162">
        <v>3.93</v>
      </c>
      <c r="U25" s="161">
        <f>ROUND(E25*T25,2)</f>
        <v>19.649999999999999</v>
      </c>
      <c r="V25" s="151"/>
      <c r="W25" s="151"/>
      <c r="X25" s="151"/>
      <c r="Y25" s="151"/>
      <c r="Z25" s="151"/>
      <c r="AA25" s="151"/>
      <c r="AB25" s="151"/>
      <c r="AC25" s="151"/>
      <c r="AD25" s="151"/>
      <c r="AE25" s="151" t="s">
        <v>96</v>
      </c>
      <c r="AF25" s="151"/>
      <c r="AG25" s="151"/>
      <c r="AH25" s="151"/>
      <c r="AI25" s="151"/>
      <c r="AJ25" s="151"/>
      <c r="AK25" s="151"/>
      <c r="AL25" s="151"/>
      <c r="AM25" s="151"/>
      <c r="AN25" s="151"/>
      <c r="AO25" s="151"/>
      <c r="AP25" s="151"/>
      <c r="AQ25" s="151"/>
      <c r="AR25" s="151"/>
      <c r="AS25" s="151"/>
      <c r="AT25" s="151"/>
      <c r="AU25" s="151"/>
      <c r="AV25" s="151"/>
      <c r="AW25" s="151"/>
      <c r="AX25" s="151"/>
      <c r="AY25" s="151"/>
      <c r="AZ25" s="151"/>
      <c r="BA25" s="151"/>
      <c r="BB25" s="151"/>
      <c r="BC25" s="151"/>
      <c r="BD25" s="151"/>
      <c r="BE25" s="151"/>
      <c r="BF25" s="151"/>
      <c r="BG25" s="151"/>
      <c r="BH25" s="151"/>
    </row>
    <row r="26" spans="1:60" outlineLevel="1" x14ac:dyDescent="0.2">
      <c r="A26" s="152"/>
      <c r="B26" s="159"/>
      <c r="C26" s="250" t="s">
        <v>122</v>
      </c>
      <c r="D26" s="251"/>
      <c r="E26" s="252"/>
      <c r="F26" s="253"/>
      <c r="G26" s="254"/>
      <c r="H26" s="170"/>
      <c r="I26" s="170"/>
      <c r="J26" s="170"/>
      <c r="K26" s="170"/>
      <c r="L26" s="170"/>
      <c r="M26" s="170"/>
      <c r="N26" s="161"/>
      <c r="O26" s="161"/>
      <c r="P26" s="161"/>
      <c r="Q26" s="161"/>
      <c r="R26" s="161"/>
      <c r="S26" s="161"/>
      <c r="T26" s="162"/>
      <c r="U26" s="161"/>
      <c r="V26" s="151"/>
      <c r="W26" s="151"/>
      <c r="X26" s="151"/>
      <c r="Y26" s="151"/>
      <c r="Z26" s="151"/>
      <c r="AA26" s="151"/>
      <c r="AB26" s="151"/>
      <c r="AC26" s="151"/>
      <c r="AD26" s="151"/>
      <c r="AE26" s="151" t="s">
        <v>100</v>
      </c>
      <c r="AF26" s="151"/>
      <c r="AG26" s="151"/>
      <c r="AH26" s="151"/>
      <c r="AI26" s="151"/>
      <c r="AJ26" s="151"/>
      <c r="AK26" s="151"/>
      <c r="AL26" s="151"/>
      <c r="AM26" s="151"/>
      <c r="AN26" s="151"/>
      <c r="AO26" s="151"/>
      <c r="AP26" s="151"/>
      <c r="AQ26" s="151"/>
      <c r="AR26" s="151"/>
      <c r="AS26" s="151"/>
      <c r="AT26" s="151"/>
      <c r="AU26" s="151"/>
      <c r="AV26" s="151"/>
      <c r="AW26" s="151"/>
      <c r="AX26" s="151"/>
      <c r="AY26" s="151"/>
      <c r="AZ26" s="151"/>
      <c r="BA26" s="154" t="str">
        <f>C26</f>
        <v>Nutno koordinovat s EG.D pro sdružení připojného pilíře RZ</v>
      </c>
      <c r="BB26" s="151"/>
      <c r="BC26" s="151"/>
      <c r="BD26" s="151"/>
      <c r="BE26" s="151"/>
      <c r="BF26" s="151"/>
      <c r="BG26" s="151"/>
      <c r="BH26" s="151"/>
    </row>
    <row r="27" spans="1:60" ht="22.5" outlineLevel="1" x14ac:dyDescent="0.2">
      <c r="A27" s="152">
        <v>9</v>
      </c>
      <c r="B27" s="159" t="s">
        <v>123</v>
      </c>
      <c r="C27" s="190" t="s">
        <v>124</v>
      </c>
      <c r="D27" s="161" t="s">
        <v>95</v>
      </c>
      <c r="E27" s="166">
        <v>5</v>
      </c>
      <c r="F27" s="169">
        <f>H27+J27</f>
        <v>0</v>
      </c>
      <c r="G27" s="170">
        <f>ROUND(E27*F27,2)</f>
        <v>0</v>
      </c>
      <c r="H27" s="170"/>
      <c r="I27" s="170">
        <f>ROUND(E27*H27,2)</f>
        <v>0</v>
      </c>
      <c r="J27" s="170"/>
      <c r="K27" s="170">
        <f>ROUND(E27*J27,2)</f>
        <v>0</v>
      </c>
      <c r="L27" s="170">
        <v>21</v>
      </c>
      <c r="M27" s="170">
        <f>G27*(1+L27/100)</f>
        <v>0</v>
      </c>
      <c r="N27" s="161">
        <v>1.2E-2</v>
      </c>
      <c r="O27" s="161">
        <f>ROUND(E27*N27,5)</f>
        <v>0.06</v>
      </c>
      <c r="P27" s="161">
        <v>0</v>
      </c>
      <c r="Q27" s="161">
        <f>ROUND(E27*P27,5)</f>
        <v>0</v>
      </c>
      <c r="R27" s="161"/>
      <c r="S27" s="161"/>
      <c r="T27" s="162">
        <v>0</v>
      </c>
      <c r="U27" s="161">
        <f>ROUND(E27*T27,2)</f>
        <v>0</v>
      </c>
      <c r="V27" s="151"/>
      <c r="W27" s="151"/>
      <c r="X27" s="151"/>
      <c r="Y27" s="151"/>
      <c r="Z27" s="151"/>
      <c r="AA27" s="151"/>
      <c r="AB27" s="151"/>
      <c r="AC27" s="151"/>
      <c r="AD27" s="151"/>
      <c r="AE27" s="151" t="s">
        <v>99</v>
      </c>
      <c r="AF27" s="151"/>
      <c r="AG27" s="151"/>
      <c r="AH27" s="151"/>
      <c r="AI27" s="151"/>
      <c r="AJ27" s="151"/>
      <c r="AK27" s="151"/>
      <c r="AL27" s="151"/>
      <c r="AM27" s="151"/>
      <c r="AN27" s="151"/>
      <c r="AO27" s="151"/>
      <c r="AP27" s="151"/>
      <c r="AQ27" s="151"/>
      <c r="AR27" s="151"/>
      <c r="AS27" s="151"/>
      <c r="AT27" s="151"/>
      <c r="AU27" s="151"/>
      <c r="AV27" s="151"/>
      <c r="AW27" s="151"/>
      <c r="AX27" s="151"/>
      <c r="AY27" s="151"/>
      <c r="AZ27" s="151"/>
      <c r="BA27" s="151"/>
      <c r="BB27" s="151"/>
      <c r="BC27" s="151"/>
      <c r="BD27" s="151"/>
      <c r="BE27" s="151"/>
      <c r="BF27" s="151"/>
      <c r="BG27" s="151"/>
      <c r="BH27" s="151"/>
    </row>
    <row r="28" spans="1:60" ht="33.75" outlineLevel="1" x14ac:dyDescent="0.2">
      <c r="A28" s="152"/>
      <c r="B28" s="159"/>
      <c r="C28" s="250" t="s">
        <v>125</v>
      </c>
      <c r="D28" s="251"/>
      <c r="E28" s="252"/>
      <c r="F28" s="253"/>
      <c r="G28" s="254"/>
      <c r="H28" s="170"/>
      <c r="I28" s="170"/>
      <c r="J28" s="170"/>
      <c r="K28" s="170"/>
      <c r="L28" s="170"/>
      <c r="M28" s="170"/>
      <c r="N28" s="161"/>
      <c r="O28" s="161"/>
      <c r="P28" s="161"/>
      <c r="Q28" s="161"/>
      <c r="R28" s="161"/>
      <c r="S28" s="161"/>
      <c r="T28" s="162"/>
      <c r="U28" s="161"/>
      <c r="V28" s="151"/>
      <c r="W28" s="151"/>
      <c r="X28" s="151"/>
      <c r="Y28" s="151"/>
      <c r="Z28" s="151"/>
      <c r="AA28" s="151"/>
      <c r="AB28" s="151"/>
      <c r="AC28" s="151"/>
      <c r="AD28" s="151"/>
      <c r="AE28" s="151" t="s">
        <v>100</v>
      </c>
      <c r="AF28" s="151"/>
      <c r="AG28" s="151"/>
      <c r="AH28" s="151"/>
      <c r="AI28" s="151"/>
      <c r="AJ28" s="151"/>
      <c r="AK28" s="151"/>
      <c r="AL28" s="151"/>
      <c r="AM28" s="151"/>
      <c r="AN28" s="151"/>
      <c r="AO28" s="151"/>
      <c r="AP28" s="151"/>
      <c r="AQ28" s="151"/>
      <c r="AR28" s="151"/>
      <c r="AS28" s="151"/>
      <c r="AT28" s="151"/>
      <c r="AU28" s="151"/>
      <c r="AV28" s="151"/>
      <c r="AW28" s="151"/>
      <c r="AX28" s="151"/>
      <c r="AY28" s="151"/>
      <c r="AZ28" s="151"/>
      <c r="BA28" s="154" t="str">
        <f>C28</f>
        <v>1× svorkovnice PEN, 1× 1f. jistič 2 A char. B pro HDO, řadové svorky, přístroje na elektroměrové desce s plombovatelným krytem jističů, výzbroj pro HDO, montáž pilíř, jmenovitý proud 40 A, distribuční síť ČEZ, EG.D, mechanická odolnost IK 10, krytí IP 44.</v>
      </c>
      <c r="BB28" s="151"/>
      <c r="BC28" s="151"/>
      <c r="BD28" s="151"/>
      <c r="BE28" s="151"/>
      <c r="BF28" s="151"/>
      <c r="BG28" s="151"/>
      <c r="BH28" s="151"/>
    </row>
    <row r="29" spans="1:60" outlineLevel="1" x14ac:dyDescent="0.2">
      <c r="A29" s="152"/>
      <c r="B29" s="159"/>
      <c r="C29" s="250" t="s">
        <v>126</v>
      </c>
      <c r="D29" s="251"/>
      <c r="E29" s="252"/>
      <c r="F29" s="253"/>
      <c r="G29" s="254"/>
      <c r="H29" s="170"/>
      <c r="I29" s="170"/>
      <c r="J29" s="170"/>
      <c r="K29" s="170"/>
      <c r="L29" s="170"/>
      <c r="M29" s="170"/>
      <c r="N29" s="161"/>
      <c r="O29" s="161"/>
      <c r="P29" s="161"/>
      <c r="Q29" s="161"/>
      <c r="R29" s="161"/>
      <c r="S29" s="161"/>
      <c r="T29" s="162"/>
      <c r="U29" s="161"/>
      <c r="V29" s="151"/>
      <c r="W29" s="151"/>
      <c r="X29" s="151"/>
      <c r="Y29" s="151"/>
      <c r="Z29" s="151"/>
      <c r="AA29" s="151"/>
      <c r="AB29" s="151"/>
      <c r="AC29" s="151"/>
      <c r="AD29" s="151"/>
      <c r="AE29" s="151" t="s">
        <v>100</v>
      </c>
      <c r="AF29" s="151"/>
      <c r="AG29" s="151"/>
      <c r="AH29" s="151"/>
      <c r="AI29" s="151"/>
      <c r="AJ29" s="151"/>
      <c r="AK29" s="151"/>
      <c r="AL29" s="151"/>
      <c r="AM29" s="151"/>
      <c r="AN29" s="151"/>
      <c r="AO29" s="151"/>
      <c r="AP29" s="151"/>
      <c r="AQ29" s="151"/>
      <c r="AR29" s="151"/>
      <c r="AS29" s="151"/>
      <c r="AT29" s="151"/>
      <c r="AU29" s="151"/>
      <c r="AV29" s="151"/>
      <c r="AW29" s="151"/>
      <c r="AX29" s="151"/>
      <c r="AY29" s="151"/>
      <c r="AZ29" s="151"/>
      <c r="BA29" s="154" t="str">
        <f>C29</f>
        <v>Elektroměrový rozvaděč bude připraven i pro připojení domovní FVE.</v>
      </c>
      <c r="BB29" s="151"/>
      <c r="BC29" s="151"/>
      <c r="BD29" s="151"/>
      <c r="BE29" s="151"/>
      <c r="BF29" s="151"/>
      <c r="BG29" s="151"/>
      <c r="BH29" s="151"/>
    </row>
    <row r="30" spans="1:60" x14ac:dyDescent="0.2">
      <c r="A30" s="153" t="s">
        <v>91</v>
      </c>
      <c r="B30" s="160" t="s">
        <v>60</v>
      </c>
      <c r="C30" s="192" t="s">
        <v>61</v>
      </c>
      <c r="D30" s="164"/>
      <c r="E30" s="168"/>
      <c r="F30" s="171"/>
      <c r="G30" s="171">
        <f>SUMIF(AE31:AE31,"&lt;&gt;NOR",G31:G31)</f>
        <v>0</v>
      </c>
      <c r="H30" s="171"/>
      <c r="I30" s="171">
        <f>SUM(I31:I31)</f>
        <v>0</v>
      </c>
      <c r="J30" s="171"/>
      <c r="K30" s="171">
        <f>SUM(K31:K31)</f>
        <v>0</v>
      </c>
      <c r="L30" s="171"/>
      <c r="M30" s="171">
        <f>SUM(M31:M31)</f>
        <v>0</v>
      </c>
      <c r="N30" s="164"/>
      <c r="O30" s="164">
        <f>SUM(O31:O31)</f>
        <v>0</v>
      </c>
      <c r="P30" s="164"/>
      <c r="Q30" s="164">
        <f>SUM(Q31:Q31)</f>
        <v>0</v>
      </c>
      <c r="R30" s="164"/>
      <c r="S30" s="164"/>
      <c r="T30" s="165"/>
      <c r="U30" s="164">
        <f>SUM(U31:U31)</f>
        <v>19.5</v>
      </c>
      <c r="AE30" t="s">
        <v>92</v>
      </c>
    </row>
    <row r="31" spans="1:60" outlineLevel="1" x14ac:dyDescent="0.2">
      <c r="A31" s="152">
        <v>10</v>
      </c>
      <c r="B31" s="159" t="s">
        <v>127</v>
      </c>
      <c r="C31" s="190" t="s">
        <v>128</v>
      </c>
      <c r="D31" s="161" t="s">
        <v>111</v>
      </c>
      <c r="E31" s="166">
        <v>250</v>
      </c>
      <c r="F31" s="169">
        <f>H31+J31</f>
        <v>0</v>
      </c>
      <c r="G31" s="170">
        <f>ROUND(E31*F31,2)</f>
        <v>0</v>
      </c>
      <c r="H31" s="170"/>
      <c r="I31" s="170">
        <f>ROUND(E31*H31,2)</f>
        <v>0</v>
      </c>
      <c r="J31" s="170"/>
      <c r="K31" s="170">
        <f>ROUND(E31*J31,2)</f>
        <v>0</v>
      </c>
      <c r="L31" s="170">
        <v>21</v>
      </c>
      <c r="M31" s="170">
        <f>G31*(1+L31/100)</f>
        <v>0</v>
      </c>
      <c r="N31" s="161">
        <v>0</v>
      </c>
      <c r="O31" s="161">
        <f>ROUND(E31*N31,5)</f>
        <v>0</v>
      </c>
      <c r="P31" s="161">
        <v>0</v>
      </c>
      <c r="Q31" s="161">
        <f>ROUND(E31*P31,5)</f>
        <v>0</v>
      </c>
      <c r="R31" s="161"/>
      <c r="S31" s="161"/>
      <c r="T31" s="162">
        <v>7.8E-2</v>
      </c>
      <c r="U31" s="161">
        <f>ROUND(E31*T31,2)</f>
        <v>19.5</v>
      </c>
      <c r="V31" s="151"/>
      <c r="W31" s="151"/>
      <c r="X31" s="151"/>
      <c r="Y31" s="151"/>
      <c r="Z31" s="151"/>
      <c r="AA31" s="151"/>
      <c r="AB31" s="151"/>
      <c r="AC31" s="151"/>
      <c r="AD31" s="151"/>
      <c r="AE31" s="151" t="s">
        <v>96</v>
      </c>
      <c r="AF31" s="151"/>
      <c r="AG31" s="151"/>
      <c r="AH31" s="151"/>
      <c r="AI31" s="151"/>
      <c r="AJ31" s="151"/>
      <c r="AK31" s="151"/>
      <c r="AL31" s="151"/>
      <c r="AM31" s="151"/>
      <c r="AN31" s="151"/>
      <c r="AO31" s="151"/>
      <c r="AP31" s="151"/>
      <c r="AQ31" s="151"/>
      <c r="AR31" s="151"/>
      <c r="AS31" s="151"/>
      <c r="AT31" s="151"/>
      <c r="AU31" s="151"/>
      <c r="AV31" s="151"/>
      <c r="AW31" s="151"/>
      <c r="AX31" s="151"/>
      <c r="AY31" s="151"/>
      <c r="AZ31" s="151"/>
      <c r="BA31" s="151"/>
      <c r="BB31" s="151"/>
      <c r="BC31" s="151"/>
      <c r="BD31" s="151"/>
      <c r="BE31" s="151"/>
      <c r="BF31" s="151"/>
      <c r="BG31" s="151"/>
      <c r="BH31" s="151"/>
    </row>
    <row r="32" spans="1:60" x14ac:dyDescent="0.2">
      <c r="A32" s="153" t="s">
        <v>91</v>
      </c>
      <c r="B32" s="160" t="s">
        <v>62</v>
      </c>
      <c r="C32" s="192" t="s">
        <v>63</v>
      </c>
      <c r="D32" s="164"/>
      <c r="E32" s="168"/>
      <c r="F32" s="171"/>
      <c r="G32" s="171">
        <f>SUMIF(AE33:AE46,"&lt;&gt;NOR",G33:G46)</f>
        <v>0</v>
      </c>
      <c r="H32" s="171"/>
      <c r="I32" s="171">
        <f>SUM(I33:I46)</f>
        <v>0</v>
      </c>
      <c r="J32" s="171"/>
      <c r="K32" s="171">
        <f>SUM(K33:K46)</f>
        <v>0</v>
      </c>
      <c r="L32" s="171"/>
      <c r="M32" s="171">
        <f>SUM(M33:M46)</f>
        <v>0</v>
      </c>
      <c r="N32" s="164"/>
      <c r="O32" s="164">
        <f>SUM(O33:O46)</f>
        <v>31.88711</v>
      </c>
      <c r="P32" s="164"/>
      <c r="Q32" s="164">
        <f>SUM(Q33:Q46)</f>
        <v>0</v>
      </c>
      <c r="R32" s="164"/>
      <c r="S32" s="164"/>
      <c r="T32" s="165"/>
      <c r="U32" s="164">
        <f>SUM(U33:U46)</f>
        <v>81.23</v>
      </c>
      <c r="AE32" t="s">
        <v>92</v>
      </c>
    </row>
    <row r="33" spans="1:60" ht="22.5" outlineLevel="1" x14ac:dyDescent="0.2">
      <c r="A33" s="152">
        <v>11</v>
      </c>
      <c r="B33" s="159" t="s">
        <v>129</v>
      </c>
      <c r="C33" s="190" t="s">
        <v>130</v>
      </c>
      <c r="D33" s="161" t="s">
        <v>95</v>
      </c>
      <c r="E33" s="166">
        <v>8</v>
      </c>
      <c r="F33" s="169">
        <f>H33+J33</f>
        <v>0</v>
      </c>
      <c r="G33" s="170">
        <f>ROUND(E33*F33,2)</f>
        <v>0</v>
      </c>
      <c r="H33" s="170"/>
      <c r="I33" s="170">
        <f>ROUND(E33*H33,2)</f>
        <v>0</v>
      </c>
      <c r="J33" s="170"/>
      <c r="K33" s="170">
        <f>ROUND(E33*J33,2)</f>
        <v>0</v>
      </c>
      <c r="L33" s="170">
        <v>21</v>
      </c>
      <c r="M33" s="170">
        <f>G33*(1+L33/100)</f>
        <v>0</v>
      </c>
      <c r="N33" s="161">
        <v>0</v>
      </c>
      <c r="O33" s="161">
        <f>ROUND(E33*N33,5)</f>
        <v>0</v>
      </c>
      <c r="P33" s="161">
        <v>0</v>
      </c>
      <c r="Q33" s="161">
        <f>ROUND(E33*P33,5)</f>
        <v>0</v>
      </c>
      <c r="R33" s="161"/>
      <c r="S33" s="161"/>
      <c r="T33" s="162">
        <v>0.629</v>
      </c>
      <c r="U33" s="161">
        <f>ROUND(E33*T33,2)</f>
        <v>5.03</v>
      </c>
      <c r="V33" s="151"/>
      <c r="W33" s="151"/>
      <c r="X33" s="151"/>
      <c r="Y33" s="151"/>
      <c r="Z33" s="151"/>
      <c r="AA33" s="151"/>
      <c r="AB33" s="151"/>
      <c r="AC33" s="151"/>
      <c r="AD33" s="151"/>
      <c r="AE33" s="151" t="s">
        <v>96</v>
      </c>
      <c r="AF33" s="151"/>
      <c r="AG33" s="151"/>
      <c r="AH33" s="151"/>
      <c r="AI33" s="151"/>
      <c r="AJ33" s="151"/>
      <c r="AK33" s="151"/>
      <c r="AL33" s="151"/>
      <c r="AM33" s="151"/>
      <c r="AN33" s="151"/>
      <c r="AO33" s="151"/>
      <c r="AP33" s="151"/>
      <c r="AQ33" s="151"/>
      <c r="AR33" s="151"/>
      <c r="AS33" s="151"/>
      <c r="AT33" s="151"/>
      <c r="AU33" s="151"/>
      <c r="AV33" s="151"/>
      <c r="AW33" s="151"/>
      <c r="AX33" s="151"/>
      <c r="AY33" s="151"/>
      <c r="AZ33" s="151"/>
      <c r="BA33" s="151"/>
      <c r="BB33" s="151"/>
      <c r="BC33" s="151"/>
      <c r="BD33" s="151"/>
      <c r="BE33" s="151"/>
      <c r="BF33" s="151"/>
      <c r="BG33" s="151"/>
      <c r="BH33" s="151"/>
    </row>
    <row r="34" spans="1:60" ht="22.5" outlineLevel="1" x14ac:dyDescent="0.2">
      <c r="A34" s="152">
        <v>12</v>
      </c>
      <c r="B34" s="159" t="s">
        <v>131</v>
      </c>
      <c r="C34" s="190" t="s">
        <v>132</v>
      </c>
      <c r="D34" s="161" t="s">
        <v>133</v>
      </c>
      <c r="E34" s="166">
        <v>2</v>
      </c>
      <c r="F34" s="169">
        <f>H34+J34</f>
        <v>0</v>
      </c>
      <c r="G34" s="170">
        <f>ROUND(E34*F34,2)</f>
        <v>0</v>
      </c>
      <c r="H34" s="170"/>
      <c r="I34" s="170">
        <f>ROUND(E34*H34,2)</f>
        <v>0</v>
      </c>
      <c r="J34" s="170"/>
      <c r="K34" s="170">
        <f>ROUND(E34*J34,2)</f>
        <v>0</v>
      </c>
      <c r="L34" s="170">
        <v>21</v>
      </c>
      <c r="M34" s="170">
        <f>G34*(1+L34/100)</f>
        <v>0</v>
      </c>
      <c r="N34" s="161">
        <v>2.5249999999999999</v>
      </c>
      <c r="O34" s="161">
        <f>ROUND(E34*N34,5)</f>
        <v>5.05</v>
      </c>
      <c r="P34" s="161">
        <v>0</v>
      </c>
      <c r="Q34" s="161">
        <f>ROUND(E34*P34,5)</f>
        <v>0</v>
      </c>
      <c r="R34" s="161"/>
      <c r="S34" s="161"/>
      <c r="T34" s="162">
        <v>3.9</v>
      </c>
      <c r="U34" s="161">
        <f>ROUND(E34*T34,2)</f>
        <v>7.8</v>
      </c>
      <c r="V34" s="151"/>
      <c r="W34" s="151"/>
      <c r="X34" s="151"/>
      <c r="Y34" s="151"/>
      <c r="Z34" s="151"/>
      <c r="AA34" s="151"/>
      <c r="AB34" s="151"/>
      <c r="AC34" s="151"/>
      <c r="AD34" s="151"/>
      <c r="AE34" s="151" t="s">
        <v>96</v>
      </c>
      <c r="AF34" s="151"/>
      <c r="AG34" s="151"/>
      <c r="AH34" s="151"/>
      <c r="AI34" s="151"/>
      <c r="AJ34" s="151"/>
      <c r="AK34" s="151"/>
      <c r="AL34" s="151"/>
      <c r="AM34" s="151"/>
      <c r="AN34" s="151"/>
      <c r="AO34" s="151"/>
      <c r="AP34" s="151"/>
      <c r="AQ34" s="151"/>
      <c r="AR34" s="151"/>
      <c r="AS34" s="151"/>
      <c r="AT34" s="151"/>
      <c r="AU34" s="151"/>
      <c r="AV34" s="151"/>
      <c r="AW34" s="151"/>
      <c r="AX34" s="151"/>
      <c r="AY34" s="151"/>
      <c r="AZ34" s="151"/>
      <c r="BA34" s="151"/>
      <c r="BB34" s="151"/>
      <c r="BC34" s="151"/>
      <c r="BD34" s="151"/>
      <c r="BE34" s="151"/>
      <c r="BF34" s="151"/>
      <c r="BG34" s="151"/>
      <c r="BH34" s="151"/>
    </row>
    <row r="35" spans="1:60" outlineLevel="1" x14ac:dyDescent="0.2">
      <c r="A35" s="152"/>
      <c r="B35" s="159"/>
      <c r="C35" s="191" t="s">
        <v>134</v>
      </c>
      <c r="D35" s="163"/>
      <c r="E35" s="167">
        <v>2</v>
      </c>
      <c r="F35" s="170"/>
      <c r="G35" s="170"/>
      <c r="H35" s="170"/>
      <c r="I35" s="170"/>
      <c r="J35" s="170"/>
      <c r="K35" s="170"/>
      <c r="L35" s="170"/>
      <c r="M35" s="170"/>
      <c r="N35" s="161"/>
      <c r="O35" s="161"/>
      <c r="P35" s="161"/>
      <c r="Q35" s="161"/>
      <c r="R35" s="161"/>
      <c r="S35" s="161"/>
      <c r="T35" s="162"/>
      <c r="U35" s="161"/>
      <c r="V35" s="151"/>
      <c r="W35" s="151"/>
      <c r="X35" s="151"/>
      <c r="Y35" s="151"/>
      <c r="Z35" s="151"/>
      <c r="AA35" s="151"/>
      <c r="AB35" s="151"/>
      <c r="AC35" s="151"/>
      <c r="AD35" s="151"/>
      <c r="AE35" s="151" t="s">
        <v>113</v>
      </c>
      <c r="AF35" s="151">
        <v>0</v>
      </c>
      <c r="AG35" s="151"/>
      <c r="AH35" s="151"/>
      <c r="AI35" s="151"/>
      <c r="AJ35" s="151"/>
      <c r="AK35" s="151"/>
      <c r="AL35" s="151"/>
      <c r="AM35" s="151"/>
      <c r="AN35" s="151"/>
      <c r="AO35" s="151"/>
      <c r="AP35" s="151"/>
      <c r="AQ35" s="151"/>
      <c r="AR35" s="151"/>
      <c r="AS35" s="151"/>
      <c r="AT35" s="151"/>
      <c r="AU35" s="151"/>
      <c r="AV35" s="151"/>
      <c r="AW35" s="151"/>
      <c r="AX35" s="151"/>
      <c r="AY35" s="151"/>
      <c r="AZ35" s="151"/>
      <c r="BA35" s="151"/>
      <c r="BB35" s="151"/>
      <c r="BC35" s="151"/>
      <c r="BD35" s="151"/>
      <c r="BE35" s="151"/>
      <c r="BF35" s="151"/>
      <c r="BG35" s="151"/>
      <c r="BH35" s="151"/>
    </row>
    <row r="36" spans="1:60" ht="22.5" outlineLevel="1" x14ac:dyDescent="0.2">
      <c r="A36" s="152">
        <v>13</v>
      </c>
      <c r="B36" s="159" t="s">
        <v>135</v>
      </c>
      <c r="C36" s="190" t="s">
        <v>136</v>
      </c>
      <c r="D36" s="161" t="s">
        <v>95</v>
      </c>
      <c r="E36" s="166">
        <v>8</v>
      </c>
      <c r="F36" s="169">
        <f t="shared" ref="F36:F42" si="0">H36+J36</f>
        <v>0</v>
      </c>
      <c r="G36" s="170">
        <f t="shared" ref="G36:G42" si="1">ROUND(E36*F36,2)</f>
        <v>0</v>
      </c>
      <c r="H36" s="170"/>
      <c r="I36" s="170">
        <f t="shared" ref="I36:I42" si="2">ROUND(E36*H36,2)</f>
        <v>0</v>
      </c>
      <c r="J36" s="170"/>
      <c r="K36" s="170">
        <f t="shared" ref="K36:K42" si="3">ROUND(E36*J36,2)</f>
        <v>0</v>
      </c>
      <c r="L36" s="170">
        <v>21</v>
      </c>
      <c r="M36" s="170">
        <f t="shared" ref="M36:M42" si="4">G36*(1+L36/100)</f>
        <v>0</v>
      </c>
      <c r="N36" s="161">
        <v>0.13682</v>
      </c>
      <c r="O36" s="161">
        <f t="shared" ref="O36:O42" si="5">ROUND(E36*N36,5)</f>
        <v>1.09456</v>
      </c>
      <c r="P36" s="161">
        <v>0</v>
      </c>
      <c r="Q36" s="161">
        <f t="shared" ref="Q36:Q42" si="6">ROUND(E36*P36,5)</f>
        <v>0</v>
      </c>
      <c r="R36" s="161"/>
      <c r="S36" s="161"/>
      <c r="T36" s="162">
        <v>2.827</v>
      </c>
      <c r="U36" s="161">
        <f t="shared" ref="U36:U42" si="7">ROUND(E36*T36,2)</f>
        <v>22.62</v>
      </c>
      <c r="V36" s="151"/>
      <c r="W36" s="151"/>
      <c r="X36" s="151"/>
      <c r="Y36" s="151"/>
      <c r="Z36" s="151"/>
      <c r="AA36" s="151"/>
      <c r="AB36" s="151"/>
      <c r="AC36" s="151"/>
      <c r="AD36" s="151"/>
      <c r="AE36" s="151" t="s">
        <v>96</v>
      </c>
      <c r="AF36" s="151"/>
      <c r="AG36" s="151"/>
      <c r="AH36" s="151"/>
      <c r="AI36" s="151"/>
      <c r="AJ36" s="151"/>
      <c r="AK36" s="151"/>
      <c r="AL36" s="151"/>
      <c r="AM36" s="151"/>
      <c r="AN36" s="151"/>
      <c r="AO36" s="151"/>
      <c r="AP36" s="151"/>
      <c r="AQ36" s="151"/>
      <c r="AR36" s="151"/>
      <c r="AS36" s="151"/>
      <c r="AT36" s="151"/>
      <c r="AU36" s="151"/>
      <c r="AV36" s="151"/>
      <c r="AW36" s="151"/>
      <c r="AX36" s="151"/>
      <c r="AY36" s="151"/>
      <c r="AZ36" s="151"/>
      <c r="BA36" s="151"/>
      <c r="BB36" s="151"/>
      <c r="BC36" s="151"/>
      <c r="BD36" s="151"/>
      <c r="BE36" s="151"/>
      <c r="BF36" s="151"/>
      <c r="BG36" s="151"/>
      <c r="BH36" s="151"/>
    </row>
    <row r="37" spans="1:60" outlineLevel="1" x14ac:dyDescent="0.2">
      <c r="A37" s="152">
        <v>14</v>
      </c>
      <c r="B37" s="159" t="s">
        <v>137</v>
      </c>
      <c r="C37" s="190" t="s">
        <v>138</v>
      </c>
      <c r="D37" s="161" t="s">
        <v>95</v>
      </c>
      <c r="E37" s="166">
        <v>8</v>
      </c>
      <c r="F37" s="169">
        <f t="shared" si="0"/>
        <v>0</v>
      </c>
      <c r="G37" s="170">
        <f t="shared" si="1"/>
        <v>0</v>
      </c>
      <c r="H37" s="170"/>
      <c r="I37" s="170">
        <f t="shared" si="2"/>
        <v>0</v>
      </c>
      <c r="J37" s="170"/>
      <c r="K37" s="170">
        <f t="shared" si="3"/>
        <v>0</v>
      </c>
      <c r="L37" s="170">
        <v>21</v>
      </c>
      <c r="M37" s="170">
        <f t="shared" si="4"/>
        <v>0</v>
      </c>
      <c r="N37" s="161">
        <v>5.0400000000000002E-3</v>
      </c>
      <c r="O37" s="161">
        <f t="shared" si="5"/>
        <v>4.0320000000000002E-2</v>
      </c>
      <c r="P37" s="161">
        <v>0</v>
      </c>
      <c r="Q37" s="161">
        <f t="shared" si="6"/>
        <v>0</v>
      </c>
      <c r="R37" s="161"/>
      <c r="S37" s="161"/>
      <c r="T37" s="162">
        <v>0</v>
      </c>
      <c r="U37" s="161">
        <f t="shared" si="7"/>
        <v>0</v>
      </c>
      <c r="V37" s="151"/>
      <c r="W37" s="151"/>
      <c r="X37" s="151"/>
      <c r="Y37" s="151"/>
      <c r="Z37" s="151"/>
      <c r="AA37" s="151"/>
      <c r="AB37" s="151"/>
      <c r="AC37" s="151"/>
      <c r="AD37" s="151"/>
      <c r="AE37" s="151" t="s">
        <v>99</v>
      </c>
      <c r="AF37" s="151"/>
      <c r="AG37" s="151"/>
      <c r="AH37" s="151"/>
      <c r="AI37" s="151"/>
      <c r="AJ37" s="151"/>
      <c r="AK37" s="151"/>
      <c r="AL37" s="151"/>
      <c r="AM37" s="151"/>
      <c r="AN37" s="151"/>
      <c r="AO37" s="151"/>
      <c r="AP37" s="151"/>
      <c r="AQ37" s="151"/>
      <c r="AR37" s="151"/>
      <c r="AS37" s="151"/>
      <c r="AT37" s="151"/>
      <c r="AU37" s="151"/>
      <c r="AV37" s="151"/>
      <c r="AW37" s="151"/>
      <c r="AX37" s="151"/>
      <c r="AY37" s="151"/>
      <c r="AZ37" s="151"/>
      <c r="BA37" s="151"/>
      <c r="BB37" s="151"/>
      <c r="BC37" s="151"/>
      <c r="BD37" s="151"/>
      <c r="BE37" s="151"/>
      <c r="BF37" s="151"/>
      <c r="BG37" s="151"/>
      <c r="BH37" s="151"/>
    </row>
    <row r="38" spans="1:60" outlineLevel="1" x14ac:dyDescent="0.2">
      <c r="A38" s="152">
        <v>15</v>
      </c>
      <c r="B38" s="159" t="s">
        <v>139</v>
      </c>
      <c r="C38" s="190" t="s">
        <v>140</v>
      </c>
      <c r="D38" s="161" t="s">
        <v>95</v>
      </c>
      <c r="E38" s="166">
        <v>1</v>
      </c>
      <c r="F38" s="169">
        <f t="shared" si="0"/>
        <v>0</v>
      </c>
      <c r="G38" s="170">
        <f t="shared" si="1"/>
        <v>0</v>
      </c>
      <c r="H38" s="170"/>
      <c r="I38" s="170">
        <f t="shared" si="2"/>
        <v>0</v>
      </c>
      <c r="J38" s="170"/>
      <c r="K38" s="170">
        <f t="shared" si="3"/>
        <v>0</v>
      </c>
      <c r="L38" s="170">
        <v>21</v>
      </c>
      <c r="M38" s="170">
        <f t="shared" si="4"/>
        <v>0</v>
      </c>
      <c r="N38" s="161">
        <v>0</v>
      </c>
      <c r="O38" s="161">
        <f t="shared" si="5"/>
        <v>0</v>
      </c>
      <c r="P38" s="161">
        <v>0</v>
      </c>
      <c r="Q38" s="161">
        <f t="shared" si="6"/>
        <v>0</v>
      </c>
      <c r="R38" s="161"/>
      <c r="S38" s="161"/>
      <c r="T38" s="162">
        <v>1.86</v>
      </c>
      <c r="U38" s="161">
        <f t="shared" si="7"/>
        <v>1.86</v>
      </c>
      <c r="V38" s="151"/>
      <c r="W38" s="151"/>
      <c r="X38" s="151"/>
      <c r="Y38" s="151"/>
      <c r="Z38" s="151"/>
      <c r="AA38" s="151"/>
      <c r="AB38" s="151"/>
      <c r="AC38" s="151"/>
      <c r="AD38" s="151"/>
      <c r="AE38" s="151" t="s">
        <v>96</v>
      </c>
      <c r="AF38" s="151"/>
      <c r="AG38" s="151"/>
      <c r="AH38" s="151"/>
      <c r="AI38" s="151"/>
      <c r="AJ38" s="151"/>
      <c r="AK38" s="151"/>
      <c r="AL38" s="151"/>
      <c r="AM38" s="151"/>
      <c r="AN38" s="151"/>
      <c r="AO38" s="151"/>
      <c r="AP38" s="151"/>
      <c r="AQ38" s="151"/>
      <c r="AR38" s="151"/>
      <c r="AS38" s="151"/>
      <c r="AT38" s="151"/>
      <c r="AU38" s="151"/>
      <c r="AV38" s="151"/>
      <c r="AW38" s="151"/>
      <c r="AX38" s="151"/>
      <c r="AY38" s="151"/>
      <c r="AZ38" s="151"/>
      <c r="BA38" s="151"/>
      <c r="BB38" s="151"/>
      <c r="BC38" s="151"/>
      <c r="BD38" s="151"/>
      <c r="BE38" s="151"/>
      <c r="BF38" s="151"/>
      <c r="BG38" s="151"/>
      <c r="BH38" s="151"/>
    </row>
    <row r="39" spans="1:60" outlineLevel="1" x14ac:dyDescent="0.2">
      <c r="A39" s="152">
        <v>16</v>
      </c>
      <c r="B39" s="159" t="s">
        <v>141</v>
      </c>
      <c r="C39" s="190" t="s">
        <v>142</v>
      </c>
      <c r="D39" s="161" t="s">
        <v>95</v>
      </c>
      <c r="E39" s="166">
        <v>1</v>
      </c>
      <c r="F39" s="169">
        <f t="shared" si="0"/>
        <v>0</v>
      </c>
      <c r="G39" s="170">
        <f t="shared" si="1"/>
        <v>0</v>
      </c>
      <c r="H39" s="170"/>
      <c r="I39" s="170">
        <f t="shared" si="2"/>
        <v>0</v>
      </c>
      <c r="J39" s="170"/>
      <c r="K39" s="170">
        <f t="shared" si="3"/>
        <v>0</v>
      </c>
      <c r="L39" s="170">
        <v>21</v>
      </c>
      <c r="M39" s="170">
        <f t="shared" si="4"/>
        <v>0</v>
      </c>
      <c r="N39" s="161">
        <v>0</v>
      </c>
      <c r="O39" s="161">
        <f t="shared" si="5"/>
        <v>0</v>
      </c>
      <c r="P39" s="161">
        <v>0</v>
      </c>
      <c r="Q39" s="161">
        <f t="shared" si="6"/>
        <v>0</v>
      </c>
      <c r="R39" s="161"/>
      <c r="S39" s="161"/>
      <c r="T39" s="162">
        <v>0.39200000000000002</v>
      </c>
      <c r="U39" s="161">
        <f t="shared" si="7"/>
        <v>0.39</v>
      </c>
      <c r="V39" s="151"/>
      <c r="W39" s="151"/>
      <c r="X39" s="151"/>
      <c r="Y39" s="151"/>
      <c r="Z39" s="151"/>
      <c r="AA39" s="151"/>
      <c r="AB39" s="151"/>
      <c r="AC39" s="151"/>
      <c r="AD39" s="151"/>
      <c r="AE39" s="151" t="s">
        <v>96</v>
      </c>
      <c r="AF39" s="151"/>
      <c r="AG39" s="151"/>
      <c r="AH39" s="151"/>
      <c r="AI39" s="151"/>
      <c r="AJ39" s="151"/>
      <c r="AK39" s="151"/>
      <c r="AL39" s="151"/>
      <c r="AM39" s="151"/>
      <c r="AN39" s="151"/>
      <c r="AO39" s="151"/>
      <c r="AP39" s="151"/>
      <c r="AQ39" s="151"/>
      <c r="AR39" s="151"/>
      <c r="AS39" s="151"/>
      <c r="AT39" s="151"/>
      <c r="AU39" s="151"/>
      <c r="AV39" s="151"/>
      <c r="AW39" s="151"/>
      <c r="AX39" s="151"/>
      <c r="AY39" s="151"/>
      <c r="AZ39" s="151"/>
      <c r="BA39" s="151"/>
      <c r="BB39" s="151"/>
      <c r="BC39" s="151"/>
      <c r="BD39" s="151"/>
      <c r="BE39" s="151"/>
      <c r="BF39" s="151"/>
      <c r="BG39" s="151"/>
      <c r="BH39" s="151"/>
    </row>
    <row r="40" spans="1:60" ht="22.5" outlineLevel="1" x14ac:dyDescent="0.2">
      <c r="A40" s="152">
        <v>17</v>
      </c>
      <c r="B40" s="159" t="s">
        <v>143</v>
      </c>
      <c r="C40" s="190" t="s">
        <v>144</v>
      </c>
      <c r="D40" s="161" t="s">
        <v>111</v>
      </c>
      <c r="E40" s="166">
        <v>230</v>
      </c>
      <c r="F40" s="169">
        <f t="shared" si="0"/>
        <v>0</v>
      </c>
      <c r="G40" s="170">
        <f t="shared" si="1"/>
        <v>0</v>
      </c>
      <c r="H40" s="170"/>
      <c r="I40" s="170">
        <f t="shared" si="2"/>
        <v>0</v>
      </c>
      <c r="J40" s="170"/>
      <c r="K40" s="170">
        <f t="shared" si="3"/>
        <v>0</v>
      </c>
      <c r="L40" s="170">
        <v>21</v>
      </c>
      <c r="M40" s="170">
        <f t="shared" si="4"/>
        <v>0</v>
      </c>
      <c r="N40" s="161">
        <v>0</v>
      </c>
      <c r="O40" s="161">
        <f t="shared" si="5"/>
        <v>0</v>
      </c>
      <c r="P40" s="161">
        <v>0</v>
      </c>
      <c r="Q40" s="161">
        <f t="shared" si="6"/>
        <v>0</v>
      </c>
      <c r="R40" s="161"/>
      <c r="S40" s="161"/>
      <c r="T40" s="162">
        <v>4.725E-2</v>
      </c>
      <c r="U40" s="161">
        <f t="shared" si="7"/>
        <v>10.87</v>
      </c>
      <c r="V40" s="151"/>
      <c r="W40" s="151"/>
      <c r="X40" s="151"/>
      <c r="Y40" s="151"/>
      <c r="Z40" s="151"/>
      <c r="AA40" s="151"/>
      <c r="AB40" s="151"/>
      <c r="AC40" s="151"/>
      <c r="AD40" s="151"/>
      <c r="AE40" s="151" t="s">
        <v>96</v>
      </c>
      <c r="AF40" s="151"/>
      <c r="AG40" s="151"/>
      <c r="AH40" s="151"/>
      <c r="AI40" s="151"/>
      <c r="AJ40" s="151"/>
      <c r="AK40" s="151"/>
      <c r="AL40" s="151"/>
      <c r="AM40" s="151"/>
      <c r="AN40" s="151"/>
      <c r="AO40" s="151"/>
      <c r="AP40" s="151"/>
      <c r="AQ40" s="151"/>
      <c r="AR40" s="151"/>
      <c r="AS40" s="151"/>
      <c r="AT40" s="151"/>
      <c r="AU40" s="151"/>
      <c r="AV40" s="151"/>
      <c r="AW40" s="151"/>
      <c r="AX40" s="151"/>
      <c r="AY40" s="151"/>
      <c r="AZ40" s="151"/>
      <c r="BA40" s="151"/>
      <c r="BB40" s="151"/>
      <c r="BC40" s="151"/>
      <c r="BD40" s="151"/>
      <c r="BE40" s="151"/>
      <c r="BF40" s="151"/>
      <c r="BG40" s="151"/>
      <c r="BH40" s="151"/>
    </row>
    <row r="41" spans="1:60" ht="22.5" outlineLevel="1" x14ac:dyDescent="0.2">
      <c r="A41" s="152">
        <v>18</v>
      </c>
      <c r="B41" s="159" t="s">
        <v>145</v>
      </c>
      <c r="C41" s="190" t="s">
        <v>146</v>
      </c>
      <c r="D41" s="161" t="s">
        <v>111</v>
      </c>
      <c r="E41" s="166">
        <v>3</v>
      </c>
      <c r="F41" s="169">
        <f t="shared" si="0"/>
        <v>0</v>
      </c>
      <c r="G41" s="170">
        <f t="shared" si="1"/>
        <v>0</v>
      </c>
      <c r="H41" s="170"/>
      <c r="I41" s="170">
        <f t="shared" si="2"/>
        <v>0</v>
      </c>
      <c r="J41" s="170"/>
      <c r="K41" s="170">
        <f t="shared" si="3"/>
        <v>0</v>
      </c>
      <c r="L41" s="170">
        <v>21</v>
      </c>
      <c r="M41" s="170">
        <f t="shared" si="4"/>
        <v>0</v>
      </c>
      <c r="N41" s="161">
        <v>0</v>
      </c>
      <c r="O41" s="161">
        <f t="shared" si="5"/>
        <v>0</v>
      </c>
      <c r="P41" s="161">
        <v>0</v>
      </c>
      <c r="Q41" s="161">
        <f t="shared" si="6"/>
        <v>0</v>
      </c>
      <c r="R41" s="161"/>
      <c r="S41" s="161"/>
      <c r="T41" s="162">
        <v>0.40862999999999999</v>
      </c>
      <c r="U41" s="161">
        <f t="shared" si="7"/>
        <v>1.23</v>
      </c>
      <c r="V41" s="151"/>
      <c r="W41" s="151"/>
      <c r="X41" s="151"/>
      <c r="Y41" s="151"/>
      <c r="Z41" s="151"/>
      <c r="AA41" s="151"/>
      <c r="AB41" s="151"/>
      <c r="AC41" s="151"/>
      <c r="AD41" s="151"/>
      <c r="AE41" s="151" t="s">
        <v>96</v>
      </c>
      <c r="AF41" s="151"/>
      <c r="AG41" s="151"/>
      <c r="AH41" s="151"/>
      <c r="AI41" s="151"/>
      <c r="AJ41" s="151"/>
      <c r="AK41" s="151"/>
      <c r="AL41" s="151"/>
      <c r="AM41" s="151"/>
      <c r="AN41" s="151"/>
      <c r="AO41" s="151"/>
      <c r="AP41" s="151"/>
      <c r="AQ41" s="151"/>
      <c r="AR41" s="151"/>
      <c r="AS41" s="151"/>
      <c r="AT41" s="151"/>
      <c r="AU41" s="151"/>
      <c r="AV41" s="151"/>
      <c r="AW41" s="151"/>
      <c r="AX41" s="151"/>
      <c r="AY41" s="151"/>
      <c r="AZ41" s="151"/>
      <c r="BA41" s="151"/>
      <c r="BB41" s="151"/>
      <c r="BC41" s="151"/>
      <c r="BD41" s="151"/>
      <c r="BE41" s="151"/>
      <c r="BF41" s="151"/>
      <c r="BG41" s="151"/>
      <c r="BH41" s="151"/>
    </row>
    <row r="42" spans="1:60" outlineLevel="1" x14ac:dyDescent="0.2">
      <c r="A42" s="152">
        <v>19</v>
      </c>
      <c r="B42" s="159" t="s">
        <v>147</v>
      </c>
      <c r="C42" s="190" t="s">
        <v>148</v>
      </c>
      <c r="D42" s="161" t="s">
        <v>133</v>
      </c>
      <c r="E42" s="166">
        <v>28.5425</v>
      </c>
      <c r="F42" s="169">
        <f t="shared" si="0"/>
        <v>0</v>
      </c>
      <c r="G42" s="170">
        <f t="shared" si="1"/>
        <v>0</v>
      </c>
      <c r="H42" s="170"/>
      <c r="I42" s="170">
        <f t="shared" si="2"/>
        <v>0</v>
      </c>
      <c r="J42" s="170"/>
      <c r="K42" s="170">
        <f t="shared" si="3"/>
        <v>0</v>
      </c>
      <c r="L42" s="170">
        <v>21</v>
      </c>
      <c r="M42" s="170">
        <f t="shared" si="4"/>
        <v>0</v>
      </c>
      <c r="N42" s="161">
        <v>0</v>
      </c>
      <c r="O42" s="161">
        <f t="shared" si="5"/>
        <v>0</v>
      </c>
      <c r="P42" s="161">
        <v>0</v>
      </c>
      <c r="Q42" s="161">
        <f t="shared" si="6"/>
        <v>0</v>
      </c>
      <c r="R42" s="161"/>
      <c r="S42" s="161"/>
      <c r="T42" s="162">
        <v>0.27300000000000002</v>
      </c>
      <c r="U42" s="161">
        <f t="shared" si="7"/>
        <v>7.79</v>
      </c>
      <c r="V42" s="151"/>
      <c r="W42" s="151"/>
      <c r="X42" s="151"/>
      <c r="Y42" s="151"/>
      <c r="Z42" s="151"/>
      <c r="AA42" s="151"/>
      <c r="AB42" s="151"/>
      <c r="AC42" s="151"/>
      <c r="AD42" s="151"/>
      <c r="AE42" s="151" t="s">
        <v>96</v>
      </c>
      <c r="AF42" s="151"/>
      <c r="AG42" s="151"/>
      <c r="AH42" s="151"/>
      <c r="AI42" s="151"/>
      <c r="AJ42" s="151"/>
      <c r="AK42" s="151"/>
      <c r="AL42" s="151"/>
      <c r="AM42" s="151"/>
      <c r="AN42" s="151"/>
      <c r="AO42" s="151"/>
      <c r="AP42" s="151"/>
      <c r="AQ42" s="151"/>
      <c r="AR42" s="151"/>
      <c r="AS42" s="151"/>
      <c r="AT42" s="151"/>
      <c r="AU42" s="151"/>
      <c r="AV42" s="151"/>
      <c r="AW42" s="151"/>
      <c r="AX42" s="151"/>
      <c r="AY42" s="151"/>
      <c r="AZ42" s="151"/>
      <c r="BA42" s="151"/>
      <c r="BB42" s="151"/>
      <c r="BC42" s="151"/>
      <c r="BD42" s="151"/>
      <c r="BE42" s="151"/>
      <c r="BF42" s="151"/>
      <c r="BG42" s="151"/>
      <c r="BH42" s="151"/>
    </row>
    <row r="43" spans="1:60" outlineLevel="1" x14ac:dyDescent="0.2">
      <c r="A43" s="152"/>
      <c r="B43" s="159"/>
      <c r="C43" s="191" t="s">
        <v>149</v>
      </c>
      <c r="D43" s="163"/>
      <c r="E43" s="167">
        <v>28.5425</v>
      </c>
      <c r="F43" s="170"/>
      <c r="G43" s="170"/>
      <c r="H43" s="170"/>
      <c r="I43" s="170"/>
      <c r="J43" s="170"/>
      <c r="K43" s="170"/>
      <c r="L43" s="170"/>
      <c r="M43" s="170"/>
      <c r="N43" s="161"/>
      <c r="O43" s="161"/>
      <c r="P43" s="161"/>
      <c r="Q43" s="161"/>
      <c r="R43" s="161"/>
      <c r="S43" s="161"/>
      <c r="T43" s="162"/>
      <c r="U43" s="161"/>
      <c r="V43" s="151"/>
      <c r="W43" s="151"/>
      <c r="X43" s="151"/>
      <c r="Y43" s="151"/>
      <c r="Z43" s="151"/>
      <c r="AA43" s="151"/>
      <c r="AB43" s="151"/>
      <c r="AC43" s="151"/>
      <c r="AD43" s="151"/>
      <c r="AE43" s="151" t="s">
        <v>113</v>
      </c>
      <c r="AF43" s="151">
        <v>0</v>
      </c>
      <c r="AG43" s="151"/>
      <c r="AH43" s="151"/>
      <c r="AI43" s="151"/>
      <c r="AJ43" s="151"/>
      <c r="AK43" s="151"/>
      <c r="AL43" s="151"/>
      <c r="AM43" s="151"/>
      <c r="AN43" s="151"/>
      <c r="AO43" s="151"/>
      <c r="AP43" s="151"/>
      <c r="AQ43" s="151"/>
      <c r="AR43" s="151"/>
      <c r="AS43" s="151"/>
      <c r="AT43" s="151"/>
      <c r="AU43" s="151"/>
      <c r="AV43" s="151"/>
      <c r="AW43" s="151"/>
      <c r="AX43" s="151"/>
      <c r="AY43" s="151"/>
      <c r="AZ43" s="151"/>
      <c r="BA43" s="151"/>
      <c r="BB43" s="151"/>
      <c r="BC43" s="151"/>
      <c r="BD43" s="151"/>
      <c r="BE43" s="151"/>
      <c r="BF43" s="151"/>
      <c r="BG43" s="151"/>
      <c r="BH43" s="151"/>
    </row>
    <row r="44" spans="1:60" ht="22.5" outlineLevel="1" x14ac:dyDescent="0.2">
      <c r="A44" s="152">
        <v>20</v>
      </c>
      <c r="B44" s="159" t="s">
        <v>150</v>
      </c>
      <c r="C44" s="190" t="s">
        <v>151</v>
      </c>
      <c r="D44" s="161" t="s">
        <v>133</v>
      </c>
      <c r="E44" s="166">
        <v>28.5425</v>
      </c>
      <c r="F44" s="169">
        <f>H44+J44</f>
        <v>0</v>
      </c>
      <c r="G44" s="170">
        <f>ROUND(E44*F44,2)</f>
        <v>0</v>
      </c>
      <c r="H44" s="170"/>
      <c r="I44" s="170">
        <f>ROUND(E44*H44,2)</f>
        <v>0</v>
      </c>
      <c r="J44" s="170"/>
      <c r="K44" s="170">
        <f>ROUND(E44*J44,2)</f>
        <v>0</v>
      </c>
      <c r="L44" s="170">
        <v>21</v>
      </c>
      <c r="M44" s="170">
        <f>G44*(1+L44/100)</f>
        <v>0</v>
      </c>
      <c r="N44" s="161">
        <v>0</v>
      </c>
      <c r="O44" s="161">
        <f>ROUND(E44*N44,5)</f>
        <v>0</v>
      </c>
      <c r="P44" s="161">
        <v>0</v>
      </c>
      <c r="Q44" s="161">
        <f>ROUND(E44*P44,5)</f>
        <v>0</v>
      </c>
      <c r="R44" s="161"/>
      <c r="S44" s="161"/>
      <c r="T44" s="162">
        <v>0.185</v>
      </c>
      <c r="U44" s="161">
        <f>ROUND(E44*T44,2)</f>
        <v>5.28</v>
      </c>
      <c r="V44" s="151"/>
      <c r="W44" s="151"/>
      <c r="X44" s="151"/>
      <c r="Y44" s="151"/>
      <c r="Z44" s="151"/>
      <c r="AA44" s="151"/>
      <c r="AB44" s="151"/>
      <c r="AC44" s="151"/>
      <c r="AD44" s="151"/>
      <c r="AE44" s="151" t="s">
        <v>96</v>
      </c>
      <c r="AF44" s="151"/>
      <c r="AG44" s="151"/>
      <c r="AH44" s="151"/>
      <c r="AI44" s="151"/>
      <c r="AJ44" s="151"/>
      <c r="AK44" s="151"/>
      <c r="AL44" s="151"/>
      <c r="AM44" s="151"/>
      <c r="AN44" s="151"/>
      <c r="AO44" s="151"/>
      <c r="AP44" s="151"/>
      <c r="AQ44" s="151"/>
      <c r="AR44" s="151"/>
      <c r="AS44" s="151"/>
      <c r="AT44" s="151"/>
      <c r="AU44" s="151"/>
      <c r="AV44" s="151"/>
      <c r="AW44" s="151"/>
      <c r="AX44" s="151"/>
      <c r="AY44" s="151"/>
      <c r="AZ44" s="151"/>
      <c r="BA44" s="151"/>
      <c r="BB44" s="151"/>
      <c r="BC44" s="151"/>
      <c r="BD44" s="151"/>
      <c r="BE44" s="151"/>
      <c r="BF44" s="151"/>
      <c r="BG44" s="151"/>
      <c r="BH44" s="151"/>
    </row>
    <row r="45" spans="1:60" ht="22.5" outlineLevel="1" x14ac:dyDescent="0.2">
      <c r="A45" s="152">
        <v>21</v>
      </c>
      <c r="B45" s="159" t="s">
        <v>152</v>
      </c>
      <c r="C45" s="190" t="s">
        <v>153</v>
      </c>
      <c r="D45" s="161" t="s">
        <v>111</v>
      </c>
      <c r="E45" s="166">
        <v>233</v>
      </c>
      <c r="F45" s="169">
        <f>H45+J45</f>
        <v>0</v>
      </c>
      <c r="G45" s="170">
        <f>ROUND(E45*F45,2)</f>
        <v>0</v>
      </c>
      <c r="H45" s="170"/>
      <c r="I45" s="170">
        <f>ROUND(E45*H45,2)</f>
        <v>0</v>
      </c>
      <c r="J45" s="170"/>
      <c r="K45" s="170">
        <f>ROUND(E45*J45,2)</f>
        <v>0</v>
      </c>
      <c r="L45" s="170">
        <v>21</v>
      </c>
      <c r="M45" s="170">
        <f>G45*(1+L45/100)</f>
        <v>0</v>
      </c>
      <c r="N45" s="161">
        <v>0.11025</v>
      </c>
      <c r="O45" s="161">
        <f>ROUND(E45*N45,5)</f>
        <v>25.68825</v>
      </c>
      <c r="P45" s="161">
        <v>0</v>
      </c>
      <c r="Q45" s="161">
        <f>ROUND(E45*P45,5)</f>
        <v>0</v>
      </c>
      <c r="R45" s="161"/>
      <c r="S45" s="161"/>
      <c r="T45" s="162">
        <v>5.28E-2</v>
      </c>
      <c r="U45" s="161">
        <f>ROUND(E45*T45,2)</f>
        <v>12.3</v>
      </c>
      <c r="V45" s="151"/>
      <c r="W45" s="151"/>
      <c r="X45" s="151"/>
      <c r="Y45" s="151"/>
      <c r="Z45" s="151"/>
      <c r="AA45" s="151"/>
      <c r="AB45" s="151"/>
      <c r="AC45" s="151"/>
      <c r="AD45" s="151"/>
      <c r="AE45" s="151" t="s">
        <v>96</v>
      </c>
      <c r="AF45" s="151"/>
      <c r="AG45" s="151"/>
      <c r="AH45" s="151"/>
      <c r="AI45" s="151"/>
      <c r="AJ45" s="151"/>
      <c r="AK45" s="151"/>
      <c r="AL45" s="151"/>
      <c r="AM45" s="151"/>
      <c r="AN45" s="151"/>
      <c r="AO45" s="151"/>
      <c r="AP45" s="151"/>
      <c r="AQ45" s="151"/>
      <c r="AR45" s="151"/>
      <c r="AS45" s="151"/>
      <c r="AT45" s="151"/>
      <c r="AU45" s="151"/>
      <c r="AV45" s="151"/>
      <c r="AW45" s="151"/>
      <c r="AX45" s="151"/>
      <c r="AY45" s="151"/>
      <c r="AZ45" s="151"/>
      <c r="BA45" s="151"/>
      <c r="BB45" s="151"/>
      <c r="BC45" s="151"/>
      <c r="BD45" s="151"/>
      <c r="BE45" s="151"/>
      <c r="BF45" s="151"/>
      <c r="BG45" s="151"/>
      <c r="BH45" s="151"/>
    </row>
    <row r="46" spans="1:60" ht="22.5" outlineLevel="1" x14ac:dyDescent="0.2">
      <c r="A46" s="179">
        <v>22</v>
      </c>
      <c r="B46" s="180" t="s">
        <v>154</v>
      </c>
      <c r="C46" s="193" t="s">
        <v>155</v>
      </c>
      <c r="D46" s="181" t="s">
        <v>111</v>
      </c>
      <c r="E46" s="182">
        <v>233</v>
      </c>
      <c r="F46" s="183">
        <f>H46+J46</f>
        <v>0</v>
      </c>
      <c r="G46" s="184">
        <f>ROUND(E46*F46,2)</f>
        <v>0</v>
      </c>
      <c r="H46" s="184"/>
      <c r="I46" s="184">
        <f>ROUND(E46*H46,2)</f>
        <v>0</v>
      </c>
      <c r="J46" s="184"/>
      <c r="K46" s="184">
        <f>ROUND(E46*J46,2)</f>
        <v>0</v>
      </c>
      <c r="L46" s="184">
        <v>21</v>
      </c>
      <c r="M46" s="184">
        <f>G46*(1+L46/100)</f>
        <v>0</v>
      </c>
      <c r="N46" s="181">
        <v>6.0000000000000002E-5</v>
      </c>
      <c r="O46" s="181">
        <f>ROUND(E46*N46,5)</f>
        <v>1.3979999999999999E-2</v>
      </c>
      <c r="P46" s="181">
        <v>0</v>
      </c>
      <c r="Q46" s="181">
        <f>ROUND(E46*P46,5)</f>
        <v>0</v>
      </c>
      <c r="R46" s="181"/>
      <c r="S46" s="181"/>
      <c r="T46" s="185">
        <v>2.5999999999999999E-2</v>
      </c>
      <c r="U46" s="181">
        <f>ROUND(E46*T46,2)</f>
        <v>6.06</v>
      </c>
      <c r="V46" s="151"/>
      <c r="W46" s="151"/>
      <c r="X46" s="151"/>
      <c r="Y46" s="151"/>
      <c r="Z46" s="151"/>
      <c r="AA46" s="151"/>
      <c r="AB46" s="151"/>
      <c r="AC46" s="151"/>
      <c r="AD46" s="151"/>
      <c r="AE46" s="151" t="s">
        <v>96</v>
      </c>
      <c r="AF46" s="151"/>
      <c r="AG46" s="151"/>
      <c r="AH46" s="151"/>
      <c r="AI46" s="151"/>
      <c r="AJ46" s="151"/>
      <c r="AK46" s="151"/>
      <c r="AL46" s="151"/>
      <c r="AM46" s="151"/>
      <c r="AN46" s="151"/>
      <c r="AO46" s="151"/>
      <c r="AP46" s="151"/>
      <c r="AQ46" s="151"/>
      <c r="AR46" s="151"/>
      <c r="AS46" s="151"/>
      <c r="AT46" s="151"/>
      <c r="AU46" s="151"/>
      <c r="AV46" s="151"/>
      <c r="AW46" s="151"/>
      <c r="AX46" s="151"/>
      <c r="AY46" s="151"/>
      <c r="AZ46" s="151"/>
      <c r="BA46" s="151"/>
      <c r="BB46" s="151"/>
      <c r="BC46" s="151"/>
      <c r="BD46" s="151"/>
      <c r="BE46" s="151"/>
      <c r="BF46" s="151"/>
      <c r="BG46" s="151"/>
      <c r="BH46" s="151"/>
    </row>
    <row r="47" spans="1:60" x14ac:dyDescent="0.2">
      <c r="A47" s="6"/>
      <c r="B47" s="7" t="s">
        <v>158</v>
      </c>
      <c r="C47" s="194" t="s">
        <v>158</v>
      </c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AC47">
        <v>15</v>
      </c>
      <c r="AD47">
        <v>21</v>
      </c>
    </row>
    <row r="48" spans="1:60" x14ac:dyDescent="0.2">
      <c r="A48" s="186"/>
      <c r="B48" s="187" t="s">
        <v>28</v>
      </c>
      <c r="C48" s="195" t="s">
        <v>158</v>
      </c>
      <c r="D48" s="188"/>
      <c r="E48" s="188"/>
      <c r="F48" s="188"/>
      <c r="G48" s="189">
        <f>G8+G30+G32</f>
        <v>0</v>
      </c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AC48">
        <f>SUMIF(L7:L46,AC47,G7:G46)</f>
        <v>0</v>
      </c>
      <c r="AD48">
        <f>SUMIF(L7:L46,AD47,G7:G46)</f>
        <v>0</v>
      </c>
      <c r="AE48" t="s">
        <v>159</v>
      </c>
    </row>
    <row r="49" spans="1:31" x14ac:dyDescent="0.2">
      <c r="A49" s="6"/>
      <c r="B49" s="7" t="s">
        <v>158</v>
      </c>
      <c r="C49" s="194" t="s">
        <v>158</v>
      </c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</row>
    <row r="50" spans="1:31" x14ac:dyDescent="0.2">
      <c r="A50" s="6"/>
      <c r="B50" s="7" t="s">
        <v>158</v>
      </c>
      <c r="C50" s="194" t="s">
        <v>158</v>
      </c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</row>
    <row r="51" spans="1:31" x14ac:dyDescent="0.2">
      <c r="A51" s="255" t="s">
        <v>160</v>
      </c>
      <c r="B51" s="255"/>
      <c r="C51" s="25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</row>
    <row r="52" spans="1:31" x14ac:dyDescent="0.2">
      <c r="A52" s="257"/>
      <c r="B52" s="258"/>
      <c r="C52" s="259"/>
      <c r="D52" s="258"/>
      <c r="E52" s="258"/>
      <c r="F52" s="258"/>
      <c r="G52" s="260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AE52" t="s">
        <v>161</v>
      </c>
    </row>
    <row r="53" spans="1:31" x14ac:dyDescent="0.2">
      <c r="A53" s="261"/>
      <c r="B53" s="262"/>
      <c r="C53" s="263"/>
      <c r="D53" s="262"/>
      <c r="E53" s="262"/>
      <c r="F53" s="262"/>
      <c r="G53" s="264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</row>
    <row r="54" spans="1:31" x14ac:dyDescent="0.2">
      <c r="A54" s="261"/>
      <c r="B54" s="262"/>
      <c r="C54" s="263"/>
      <c r="D54" s="262"/>
      <c r="E54" s="262"/>
      <c r="F54" s="262"/>
      <c r="G54" s="264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</row>
    <row r="55" spans="1:31" x14ac:dyDescent="0.2">
      <c r="A55" s="261"/>
      <c r="B55" s="262"/>
      <c r="C55" s="263"/>
      <c r="D55" s="262"/>
      <c r="E55" s="262"/>
      <c r="F55" s="262"/>
      <c r="G55" s="264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</row>
    <row r="56" spans="1:31" x14ac:dyDescent="0.2">
      <c r="A56" s="265"/>
      <c r="B56" s="266"/>
      <c r="C56" s="267"/>
      <c r="D56" s="266"/>
      <c r="E56" s="266"/>
      <c r="F56" s="266"/>
      <c r="G56" s="268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</row>
    <row r="57" spans="1:31" x14ac:dyDescent="0.2">
      <c r="A57" s="6"/>
      <c r="B57" s="7" t="s">
        <v>158</v>
      </c>
      <c r="C57" s="194" t="s">
        <v>158</v>
      </c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</row>
    <row r="58" spans="1:31" x14ac:dyDescent="0.2">
      <c r="C58" s="196"/>
      <c r="AE58" t="s">
        <v>162</v>
      </c>
    </row>
  </sheetData>
  <sheetProtection password="CB51" sheet="1" objects="1" scenarios="1"/>
  <mergeCells count="15">
    <mergeCell ref="C12:G12"/>
    <mergeCell ref="A1:G1"/>
    <mergeCell ref="C2:G2"/>
    <mergeCell ref="C3:G3"/>
    <mergeCell ref="C4:G4"/>
    <mergeCell ref="C11:G11"/>
    <mergeCell ref="C29:G29"/>
    <mergeCell ref="A51:C51"/>
    <mergeCell ref="A52:G56"/>
    <mergeCell ref="C13:G13"/>
    <mergeCell ref="C14:G14"/>
    <mergeCell ref="C16:G16"/>
    <mergeCell ref="C17:G17"/>
    <mergeCell ref="C26:G26"/>
    <mergeCell ref="C28:G28"/>
  </mergeCells>
  <pageMargins left="0.39370078740157499" right="0.19685039370078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Mirek</dc:creator>
  <cp:lastModifiedBy>Mirek</cp:lastModifiedBy>
  <cp:lastPrinted>2014-02-28T09:52:57Z</cp:lastPrinted>
  <dcterms:created xsi:type="dcterms:W3CDTF">2009-04-08T07:15:50Z</dcterms:created>
  <dcterms:modified xsi:type="dcterms:W3CDTF">2024-05-16T11:43:39Z</dcterms:modified>
</cp:coreProperties>
</file>