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Práce\Staré Hobzí\Rekonstrukce ČOV\VZ\05 Vysvětlení, doplnění a změny ZD\č. 3\2 Odpověď\"/>
    </mc:Choice>
  </mc:AlternateContent>
  <bookViews>
    <workbookView xWindow="-110" yWindow="-110" windowWidth="23260" windowHeight="12460" firstSheet="10" activeTab="13"/>
  </bookViews>
  <sheets>
    <sheet name="Pokyny pro vyplnění" sheetId="11" r:id="rId1"/>
    <sheet name="Stavba" sheetId="1" r:id="rId2"/>
    <sheet name="VzorPolozky" sheetId="10" state="hidden" r:id="rId3"/>
    <sheet name="00 00.1 Pol" sheetId="12" r:id="rId4"/>
    <sheet name="SO 01 SO 01 00 Pol" sheetId="13" r:id="rId5"/>
    <sheet name="SO 01 SO 01 01 Pol" sheetId="14" r:id="rId6"/>
    <sheet name="SO 01 SO 01 02 Pol" sheetId="15" r:id="rId7"/>
    <sheet name="SO 01 SO 01 03 Pol" sheetId="16" r:id="rId8"/>
    <sheet name="SO 01 SO 01 04 Pol" sheetId="17" r:id="rId9"/>
    <sheet name="SO 01 SO 01 05 Pol" sheetId="18" r:id="rId10"/>
    <sheet name="SO 01 SO 01 06 Pol" sheetId="19" r:id="rId11"/>
    <sheet name="SO 01 SO 01 07 Pol" sheetId="20" r:id="rId12"/>
    <sheet name="SO 01 SO 01 08 Pol" sheetId="21" r:id="rId13"/>
    <sheet name="SO 01 SO 01 09 Pol" sheetId="22" r:id="rId14"/>
    <sheet name="SO 02 SO 02 Pol" sheetId="23" r:id="rId15"/>
    <sheet name="PS 01 PS 01 Pol" sheetId="24" r:id="rId16"/>
    <sheet name="PS 02 PS 02 Pol" sheetId="25" r:id="rId17"/>
  </sheets>
  <externalReferences>
    <externalReference r:id="rId18"/>
  </externalReferences>
  <definedNames>
    <definedName name="CelkemDPHVypocet" localSheetId="1">Stavba!$H$61</definedName>
    <definedName name="CenaCelkem">Stavba!$G$29</definedName>
    <definedName name="CenaCelkemBezDPH">Stavba!$G$28</definedName>
    <definedName name="CenaCelkemVypocet" localSheetId="1">Stavba!$I$61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00.1 Pol'!$1:$7</definedName>
    <definedName name="_xlnm.Print_Titles" localSheetId="15">'PS 01 PS 01 Pol'!$1:$7</definedName>
    <definedName name="_xlnm.Print_Titles" localSheetId="16">'PS 02 PS 02 Pol'!$1:$7</definedName>
    <definedName name="_xlnm.Print_Titles" localSheetId="4">'SO 01 SO 01 00 Pol'!$1:$7</definedName>
    <definedName name="_xlnm.Print_Titles" localSheetId="5">'SO 01 SO 01 01 Pol'!$1:$7</definedName>
    <definedName name="_xlnm.Print_Titles" localSheetId="6">'SO 01 SO 01 02 Pol'!$1:$7</definedName>
    <definedName name="_xlnm.Print_Titles" localSheetId="7">'SO 01 SO 01 03 Pol'!$1:$7</definedName>
    <definedName name="_xlnm.Print_Titles" localSheetId="8">'SO 01 SO 01 04 Pol'!$1:$7</definedName>
    <definedName name="_xlnm.Print_Titles" localSheetId="9">'SO 01 SO 01 05 Pol'!$1:$7</definedName>
    <definedName name="_xlnm.Print_Titles" localSheetId="10">'SO 01 SO 01 06 Pol'!$1:$7</definedName>
    <definedName name="_xlnm.Print_Titles" localSheetId="11">'SO 01 SO 01 07 Pol'!$1:$7</definedName>
    <definedName name="_xlnm.Print_Titles" localSheetId="12">'SO 01 SO 01 08 Pol'!$1:$7</definedName>
    <definedName name="_xlnm.Print_Titles" localSheetId="13">'SO 01 SO 01 09 Pol'!$1:$7</definedName>
    <definedName name="_xlnm.Print_Titles" localSheetId="14">'SO 02 SO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00.1 Pol'!$A$1:$Y$56</definedName>
    <definedName name="_xlnm.Print_Area" localSheetId="15">'PS 01 PS 01 Pol'!$A$1:$Y$12</definedName>
    <definedName name="_xlnm.Print_Area" localSheetId="16">'PS 02 PS 02 Pol'!$A$1:$Y$12</definedName>
    <definedName name="_xlnm.Print_Area" localSheetId="4">'SO 01 SO 01 00 Pol'!$A$1:$Y$33</definedName>
    <definedName name="_xlnm.Print_Area" localSheetId="5">'SO 01 SO 01 01 Pol'!$A$1:$Y$66</definedName>
    <definedName name="_xlnm.Print_Area" localSheetId="6">'SO 01 SO 01 02 Pol'!$A$1:$Y$141</definedName>
    <definedName name="_xlnm.Print_Area" localSheetId="7">'SO 01 SO 01 03 Pol'!$A$1:$Y$124</definedName>
    <definedName name="_xlnm.Print_Area" localSheetId="8">'SO 01 SO 01 04 Pol'!$A$1:$Y$72</definedName>
    <definedName name="_xlnm.Print_Area" localSheetId="9">'SO 01 SO 01 05 Pol'!$A$1:$Y$143</definedName>
    <definedName name="_xlnm.Print_Area" localSheetId="10">'SO 01 SO 01 06 Pol'!$A$1:$Y$120</definedName>
    <definedName name="_xlnm.Print_Area" localSheetId="11">'SO 01 SO 01 07 Pol'!$A$1:$Y$171</definedName>
    <definedName name="_xlnm.Print_Area" localSheetId="12">'SO 01 SO 01 08 Pol'!$A$1:$Y$338</definedName>
    <definedName name="_xlnm.Print_Area" localSheetId="13">'SO 01 SO 01 09 Pol'!$A$1:$Y$91</definedName>
    <definedName name="_xlnm.Print_Area" localSheetId="14">'SO 02 SO 02 Pol'!$A$1:$Y$41</definedName>
    <definedName name="_xlnm.Print_Area" localSheetId="1">Stavba!$A$1:$J$116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Stavba!$F$61</definedName>
    <definedName name="ZakladDPHZakl">Stavba!$G$25</definedName>
    <definedName name="ZakladDPHZaklVypocet" localSheetId="1">Stavba!$G$61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5" i="1" l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G60" i="1"/>
  <c r="F60" i="1"/>
  <c r="G59" i="1"/>
  <c r="F59" i="1"/>
  <c r="G58" i="1"/>
  <c r="F58" i="1"/>
  <c r="G57" i="1"/>
  <c r="F57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1" i="25"/>
  <c r="G8" i="25"/>
  <c r="I8" i="25"/>
  <c r="Q8" i="25"/>
  <c r="G9" i="25"/>
  <c r="I9" i="25"/>
  <c r="K9" i="25"/>
  <c r="K8" i="25" s="1"/>
  <c r="M9" i="25"/>
  <c r="M8" i="25" s="1"/>
  <c r="O9" i="25"/>
  <c r="O8" i="25" s="1"/>
  <c r="Q9" i="25"/>
  <c r="V9" i="25"/>
  <c r="V8" i="25" s="1"/>
  <c r="AE11" i="25"/>
  <c r="AF11" i="25"/>
  <c r="G11" i="24"/>
  <c r="G8" i="24"/>
  <c r="I8" i="24"/>
  <c r="O8" i="24"/>
  <c r="Q8" i="24"/>
  <c r="G9" i="24"/>
  <c r="I9" i="24"/>
  <c r="K9" i="24"/>
  <c r="K8" i="24" s="1"/>
  <c r="M9" i="24"/>
  <c r="M8" i="24" s="1"/>
  <c r="O9" i="24"/>
  <c r="Q9" i="24"/>
  <c r="V9" i="24"/>
  <c r="V8" i="24" s="1"/>
  <c r="AE11" i="24"/>
  <c r="AF11" i="24"/>
  <c r="G40" i="23"/>
  <c r="BA33" i="23"/>
  <c r="BA29" i="23"/>
  <c r="BA13" i="23"/>
  <c r="BA10" i="23"/>
  <c r="G9" i="23"/>
  <c r="M9" i="23" s="1"/>
  <c r="I9" i="23"/>
  <c r="I8" i="23" s="1"/>
  <c r="K9" i="23"/>
  <c r="K8" i="23" s="1"/>
  <c r="O9" i="23"/>
  <c r="O8" i="23" s="1"/>
  <c r="Q9" i="23"/>
  <c r="Q8" i="23" s="1"/>
  <c r="V9" i="23"/>
  <c r="V8" i="23" s="1"/>
  <c r="G12" i="23"/>
  <c r="I12" i="23"/>
  <c r="K12" i="23"/>
  <c r="M12" i="23"/>
  <c r="O12" i="23"/>
  <c r="Q12" i="23"/>
  <c r="V12" i="23"/>
  <c r="G15" i="23"/>
  <c r="I15" i="23"/>
  <c r="K15" i="23"/>
  <c r="M15" i="23"/>
  <c r="O15" i="23"/>
  <c r="Q15" i="23"/>
  <c r="V15" i="23"/>
  <c r="G19" i="23"/>
  <c r="M19" i="23" s="1"/>
  <c r="I19" i="23"/>
  <c r="K19" i="23"/>
  <c r="O19" i="23"/>
  <c r="Q19" i="23"/>
  <c r="V19" i="23"/>
  <c r="G21" i="23"/>
  <c r="M21" i="23" s="1"/>
  <c r="I21" i="23"/>
  <c r="K21" i="23"/>
  <c r="O21" i="23"/>
  <c r="Q21" i="23"/>
  <c r="V21" i="23"/>
  <c r="G24" i="23"/>
  <c r="I24" i="23"/>
  <c r="K24" i="23"/>
  <c r="M24" i="23"/>
  <c r="O24" i="23"/>
  <c r="Q24" i="23"/>
  <c r="V24" i="23"/>
  <c r="G26" i="23"/>
  <c r="M26" i="23" s="1"/>
  <c r="I26" i="23"/>
  <c r="K26" i="23"/>
  <c r="O26" i="23"/>
  <c r="Q26" i="23"/>
  <c r="V26" i="23"/>
  <c r="G28" i="23"/>
  <c r="AF40" i="23" s="1"/>
  <c r="I28" i="23"/>
  <c r="K28" i="23"/>
  <c r="O28" i="23"/>
  <c r="Q28" i="23"/>
  <c r="V28" i="23"/>
  <c r="G32" i="23"/>
  <c r="M32" i="23" s="1"/>
  <c r="I32" i="23"/>
  <c r="K32" i="23"/>
  <c r="O32" i="23"/>
  <c r="Q32" i="23"/>
  <c r="V32" i="23"/>
  <c r="G36" i="23"/>
  <c r="K36" i="23"/>
  <c r="G37" i="23"/>
  <c r="I37" i="23"/>
  <c r="I36" i="23" s="1"/>
  <c r="K37" i="23"/>
  <c r="M37" i="23"/>
  <c r="M36" i="23" s="1"/>
  <c r="O37" i="23"/>
  <c r="O36" i="23" s="1"/>
  <c r="Q37" i="23"/>
  <c r="Q36" i="23" s="1"/>
  <c r="V37" i="23"/>
  <c r="V36" i="23" s="1"/>
  <c r="AE40" i="23"/>
  <c r="G90" i="22"/>
  <c r="BA84" i="22"/>
  <c r="BA65" i="22"/>
  <c r="BA43" i="22"/>
  <c r="BA37" i="22"/>
  <c r="BA32" i="22"/>
  <c r="BA14" i="22"/>
  <c r="BA10" i="22"/>
  <c r="G9" i="22"/>
  <c r="M9" i="22" s="1"/>
  <c r="I9" i="22"/>
  <c r="K9" i="22"/>
  <c r="O9" i="22"/>
  <c r="O8" i="22" s="1"/>
  <c r="Q9" i="22"/>
  <c r="V9" i="22"/>
  <c r="G13" i="22"/>
  <c r="M13" i="22" s="1"/>
  <c r="I13" i="22"/>
  <c r="I8" i="22" s="1"/>
  <c r="K13" i="22"/>
  <c r="O13" i="22"/>
  <c r="Q13" i="22"/>
  <c r="Q8" i="22" s="1"/>
  <c r="V13" i="22"/>
  <c r="G16" i="22"/>
  <c r="M16" i="22" s="1"/>
  <c r="I16" i="22"/>
  <c r="K16" i="22"/>
  <c r="K8" i="22" s="1"/>
  <c r="O16" i="22"/>
  <c r="Q16" i="22"/>
  <c r="V16" i="22"/>
  <c r="V8" i="22" s="1"/>
  <c r="G20" i="22"/>
  <c r="I20" i="22"/>
  <c r="K20" i="22"/>
  <c r="M20" i="22"/>
  <c r="O20" i="22"/>
  <c r="Q20" i="22"/>
  <c r="V20" i="22"/>
  <c r="G22" i="22"/>
  <c r="I22" i="22"/>
  <c r="K22" i="22"/>
  <c r="M22" i="22"/>
  <c r="O22" i="22"/>
  <c r="Q22" i="22"/>
  <c r="V22" i="22"/>
  <c r="G26" i="22"/>
  <c r="M26" i="22" s="1"/>
  <c r="I26" i="22"/>
  <c r="K26" i="22"/>
  <c r="O26" i="22"/>
  <c r="Q26" i="22"/>
  <c r="V26" i="22"/>
  <c r="G28" i="22"/>
  <c r="M28" i="22" s="1"/>
  <c r="I28" i="22"/>
  <c r="K28" i="22"/>
  <c r="O28" i="22"/>
  <c r="Q28" i="22"/>
  <c r="V28" i="22"/>
  <c r="G31" i="22"/>
  <c r="I31" i="22"/>
  <c r="K31" i="22"/>
  <c r="M31" i="22"/>
  <c r="O31" i="22"/>
  <c r="Q31" i="22"/>
  <c r="V31" i="22"/>
  <c r="G36" i="22"/>
  <c r="I36" i="22"/>
  <c r="K36" i="22"/>
  <c r="M36" i="22"/>
  <c r="O36" i="22"/>
  <c r="Q36" i="22"/>
  <c r="V36" i="22"/>
  <c r="G41" i="22"/>
  <c r="O41" i="22"/>
  <c r="Q41" i="22"/>
  <c r="G42" i="22"/>
  <c r="M42" i="22" s="1"/>
  <c r="M41" i="22" s="1"/>
  <c r="I42" i="22"/>
  <c r="I41" i="22" s="1"/>
  <c r="K42" i="22"/>
  <c r="K41" i="22" s="1"/>
  <c r="O42" i="22"/>
  <c r="Q42" i="22"/>
  <c r="V42" i="22"/>
  <c r="V41" i="22" s="1"/>
  <c r="I46" i="22"/>
  <c r="K46" i="22"/>
  <c r="Q46" i="22"/>
  <c r="V46" i="22"/>
  <c r="G47" i="22"/>
  <c r="G46" i="22" s="1"/>
  <c r="I47" i="22"/>
  <c r="K47" i="22"/>
  <c r="M47" i="22"/>
  <c r="M46" i="22" s="1"/>
  <c r="O47" i="22"/>
  <c r="O46" i="22" s="1"/>
  <c r="Q47" i="22"/>
  <c r="V47" i="22"/>
  <c r="G51" i="22"/>
  <c r="M51" i="22" s="1"/>
  <c r="I51" i="22"/>
  <c r="I50" i="22" s="1"/>
  <c r="K51" i="22"/>
  <c r="K50" i="22" s="1"/>
  <c r="O51" i="22"/>
  <c r="Q51" i="22"/>
  <c r="Q50" i="22" s="1"/>
  <c r="V51" i="22"/>
  <c r="V50" i="22" s="1"/>
  <c r="G54" i="22"/>
  <c r="I54" i="22"/>
  <c r="K54" i="22"/>
  <c r="M54" i="22"/>
  <c r="O54" i="22"/>
  <c r="Q54" i="22"/>
  <c r="V54" i="22"/>
  <c r="G57" i="22"/>
  <c r="I57" i="22"/>
  <c r="K57" i="22"/>
  <c r="M57" i="22"/>
  <c r="O57" i="22"/>
  <c r="Q57" i="22"/>
  <c r="V57" i="22"/>
  <c r="G60" i="22"/>
  <c r="M60" i="22" s="1"/>
  <c r="I60" i="22"/>
  <c r="K60" i="22"/>
  <c r="O60" i="22"/>
  <c r="O50" i="22" s="1"/>
  <c r="Q60" i="22"/>
  <c r="V60" i="22"/>
  <c r="G62" i="22"/>
  <c r="M62" i="22" s="1"/>
  <c r="I62" i="22"/>
  <c r="K62" i="22"/>
  <c r="O62" i="22"/>
  <c r="Q62" i="22"/>
  <c r="V62" i="22"/>
  <c r="G64" i="22"/>
  <c r="I64" i="22"/>
  <c r="K64" i="22"/>
  <c r="M64" i="22"/>
  <c r="O64" i="22"/>
  <c r="Q64" i="22"/>
  <c r="V64" i="22"/>
  <c r="G67" i="22"/>
  <c r="I67" i="22"/>
  <c r="K67" i="22"/>
  <c r="M67" i="22"/>
  <c r="O67" i="22"/>
  <c r="Q67" i="22"/>
  <c r="V67" i="22"/>
  <c r="G68" i="22"/>
  <c r="M68" i="22" s="1"/>
  <c r="I68" i="22"/>
  <c r="K68" i="22"/>
  <c r="O68" i="22"/>
  <c r="Q68" i="22"/>
  <c r="V68" i="22"/>
  <c r="G71" i="22"/>
  <c r="M71" i="22" s="1"/>
  <c r="I71" i="22"/>
  <c r="K71" i="22"/>
  <c r="O71" i="22"/>
  <c r="Q71" i="22"/>
  <c r="V71" i="22"/>
  <c r="K73" i="22"/>
  <c r="V73" i="22"/>
  <c r="G74" i="22"/>
  <c r="G73" i="22" s="1"/>
  <c r="I74" i="22"/>
  <c r="K74" i="22"/>
  <c r="M74" i="22"/>
  <c r="O74" i="22"/>
  <c r="O73" i="22" s="1"/>
  <c r="Q74" i="22"/>
  <c r="V74" i="22"/>
  <c r="G77" i="22"/>
  <c r="M77" i="22" s="1"/>
  <c r="I77" i="22"/>
  <c r="I73" i="22" s="1"/>
  <c r="K77" i="22"/>
  <c r="O77" i="22"/>
  <c r="Q77" i="22"/>
  <c r="Q73" i="22" s="1"/>
  <c r="V77" i="22"/>
  <c r="G78" i="22"/>
  <c r="M78" i="22" s="1"/>
  <c r="I78" i="22"/>
  <c r="K78" i="22"/>
  <c r="O78" i="22"/>
  <c r="Q78" i="22"/>
  <c r="V78" i="22"/>
  <c r="I79" i="22"/>
  <c r="K79" i="22"/>
  <c r="Q79" i="22"/>
  <c r="V79" i="22"/>
  <c r="G80" i="22"/>
  <c r="G79" i="22" s="1"/>
  <c r="I80" i="22"/>
  <c r="K80" i="22"/>
  <c r="M80" i="22"/>
  <c r="M79" i="22" s="1"/>
  <c r="O80" i="22"/>
  <c r="O79" i="22" s="1"/>
  <c r="Q80" i="22"/>
  <c r="V80" i="22"/>
  <c r="G82" i="22"/>
  <c r="O82" i="22"/>
  <c r="G83" i="22"/>
  <c r="M83" i="22" s="1"/>
  <c r="M82" i="22" s="1"/>
  <c r="I83" i="22"/>
  <c r="I82" i="22" s="1"/>
  <c r="K83" i="22"/>
  <c r="K82" i="22" s="1"/>
  <c r="O83" i="22"/>
  <c r="Q83" i="22"/>
  <c r="Q82" i="22" s="1"/>
  <c r="V83" i="22"/>
  <c r="V82" i="22" s="1"/>
  <c r="K85" i="22"/>
  <c r="Q85" i="22"/>
  <c r="V85" i="22"/>
  <c r="G86" i="22"/>
  <c r="G85" i="22" s="1"/>
  <c r="I86" i="22"/>
  <c r="I85" i="22" s="1"/>
  <c r="K86" i="22"/>
  <c r="M86" i="22"/>
  <c r="M85" i="22" s="1"/>
  <c r="O86" i="22"/>
  <c r="O85" i="22" s="1"/>
  <c r="Q86" i="22"/>
  <c r="V86" i="22"/>
  <c r="AE90" i="22"/>
  <c r="G337" i="21"/>
  <c r="BA319" i="21"/>
  <c r="BA314" i="21"/>
  <c r="BA312" i="21"/>
  <c r="BA302" i="21"/>
  <c r="BA250" i="21"/>
  <c r="BA245" i="21"/>
  <c r="BA242" i="21"/>
  <c r="BA154" i="21"/>
  <c r="BA149" i="21"/>
  <c r="BA123" i="21"/>
  <c r="BA84" i="21"/>
  <c r="BA45" i="21"/>
  <c r="BA29" i="21"/>
  <c r="BA13" i="21"/>
  <c r="BA10" i="21"/>
  <c r="G9" i="21"/>
  <c r="G8" i="21" s="1"/>
  <c r="I9" i="21"/>
  <c r="I8" i="21" s="1"/>
  <c r="K9" i="21"/>
  <c r="M9" i="21"/>
  <c r="O9" i="21"/>
  <c r="O8" i="21" s="1"/>
  <c r="Q9" i="21"/>
  <c r="V9" i="21"/>
  <c r="G12" i="21"/>
  <c r="M12" i="21" s="1"/>
  <c r="I12" i="21"/>
  <c r="K12" i="21"/>
  <c r="O12" i="21"/>
  <c r="Q12" i="21"/>
  <c r="Q8" i="21" s="1"/>
  <c r="V12" i="21"/>
  <c r="G28" i="21"/>
  <c r="I28" i="21"/>
  <c r="K28" i="21"/>
  <c r="K8" i="21" s="1"/>
  <c r="M28" i="21"/>
  <c r="O28" i="21"/>
  <c r="Q28" i="21"/>
  <c r="V28" i="21"/>
  <c r="V8" i="21" s="1"/>
  <c r="G44" i="21"/>
  <c r="I44" i="21"/>
  <c r="K44" i="21"/>
  <c r="M44" i="21"/>
  <c r="O44" i="21"/>
  <c r="Q44" i="21"/>
  <c r="V44" i="21"/>
  <c r="G60" i="21"/>
  <c r="I60" i="21"/>
  <c r="K60" i="21"/>
  <c r="M60" i="21"/>
  <c r="O60" i="21"/>
  <c r="Q60" i="21"/>
  <c r="V60" i="21"/>
  <c r="G62" i="21"/>
  <c r="M62" i="21" s="1"/>
  <c r="I62" i="21"/>
  <c r="K62" i="21"/>
  <c r="O62" i="21"/>
  <c r="Q62" i="21"/>
  <c r="V62" i="21"/>
  <c r="G64" i="21"/>
  <c r="M64" i="21" s="1"/>
  <c r="I64" i="21"/>
  <c r="K64" i="21"/>
  <c r="O64" i="21"/>
  <c r="Q64" i="21"/>
  <c r="V64" i="21"/>
  <c r="G80" i="21"/>
  <c r="I80" i="21"/>
  <c r="K80" i="21"/>
  <c r="M80" i="21"/>
  <c r="O80" i="21"/>
  <c r="Q80" i="21"/>
  <c r="V80" i="21"/>
  <c r="G83" i="21"/>
  <c r="I83" i="21"/>
  <c r="K83" i="21"/>
  <c r="M83" i="21"/>
  <c r="O83" i="21"/>
  <c r="Q83" i="21"/>
  <c r="V83" i="21"/>
  <c r="G98" i="21"/>
  <c r="M98" i="21" s="1"/>
  <c r="I98" i="21"/>
  <c r="K98" i="21"/>
  <c r="O98" i="21"/>
  <c r="Q98" i="21"/>
  <c r="V98" i="21"/>
  <c r="G103" i="21"/>
  <c r="I103" i="21"/>
  <c r="K103" i="21"/>
  <c r="M103" i="21"/>
  <c r="O103" i="21"/>
  <c r="Q103" i="21"/>
  <c r="V103" i="21"/>
  <c r="G107" i="21"/>
  <c r="I107" i="21"/>
  <c r="K107" i="21"/>
  <c r="M107" i="21"/>
  <c r="O107" i="21"/>
  <c r="Q107" i="21"/>
  <c r="V107" i="21"/>
  <c r="G122" i="21"/>
  <c r="M122" i="21" s="1"/>
  <c r="I122" i="21"/>
  <c r="K122" i="21"/>
  <c r="O122" i="21"/>
  <c r="Q122" i="21"/>
  <c r="V122" i="21"/>
  <c r="G141" i="21"/>
  <c r="M141" i="21" s="1"/>
  <c r="I141" i="21"/>
  <c r="K141" i="21"/>
  <c r="O141" i="21"/>
  <c r="Q141" i="21"/>
  <c r="V141" i="21"/>
  <c r="G144" i="21"/>
  <c r="M144" i="21" s="1"/>
  <c r="I144" i="21"/>
  <c r="K144" i="21"/>
  <c r="O144" i="21"/>
  <c r="Q144" i="21"/>
  <c r="V144" i="21"/>
  <c r="G147" i="21"/>
  <c r="I147" i="21"/>
  <c r="K147" i="21"/>
  <c r="M147" i="21"/>
  <c r="O147" i="21"/>
  <c r="Q147" i="21"/>
  <c r="V147" i="21"/>
  <c r="G148" i="21"/>
  <c r="M148" i="21" s="1"/>
  <c r="I148" i="21"/>
  <c r="K148" i="21"/>
  <c r="O148" i="21"/>
  <c r="Q148" i="21"/>
  <c r="V148" i="21"/>
  <c r="G152" i="21"/>
  <c r="O152" i="21"/>
  <c r="G153" i="21"/>
  <c r="I153" i="21"/>
  <c r="I152" i="21" s="1"/>
  <c r="K153" i="21"/>
  <c r="K152" i="21" s="1"/>
  <c r="M153" i="21"/>
  <c r="M152" i="21" s="1"/>
  <c r="O153" i="21"/>
  <c r="Q153" i="21"/>
  <c r="Q152" i="21" s="1"/>
  <c r="V153" i="21"/>
  <c r="V152" i="21" s="1"/>
  <c r="G168" i="21"/>
  <c r="I168" i="21"/>
  <c r="K168" i="21"/>
  <c r="M168" i="21"/>
  <c r="O168" i="21"/>
  <c r="Q168" i="21"/>
  <c r="V168" i="21"/>
  <c r="G182" i="21"/>
  <c r="G183" i="21"/>
  <c r="M183" i="21" s="1"/>
  <c r="M182" i="21" s="1"/>
  <c r="I183" i="21"/>
  <c r="I182" i="21" s="1"/>
  <c r="K183" i="21"/>
  <c r="O183" i="21"/>
  <c r="O182" i="21" s="1"/>
  <c r="Q183" i="21"/>
  <c r="Q182" i="21" s="1"/>
  <c r="V183" i="21"/>
  <c r="V182" i="21" s="1"/>
  <c r="G187" i="21"/>
  <c r="M187" i="21" s="1"/>
  <c r="I187" i="21"/>
  <c r="K187" i="21"/>
  <c r="K182" i="21" s="1"/>
  <c r="O187" i="21"/>
  <c r="Q187" i="21"/>
  <c r="V187" i="21"/>
  <c r="G192" i="21"/>
  <c r="I192" i="21"/>
  <c r="K192" i="21"/>
  <c r="M192" i="21"/>
  <c r="O192" i="21"/>
  <c r="Q192" i="21"/>
  <c r="V192" i="21"/>
  <c r="O197" i="21"/>
  <c r="V197" i="21"/>
  <c r="G198" i="21"/>
  <c r="M198" i="21" s="1"/>
  <c r="M197" i="21" s="1"/>
  <c r="I198" i="21"/>
  <c r="I197" i="21" s="1"/>
  <c r="K198" i="21"/>
  <c r="K197" i="21" s="1"/>
  <c r="O198" i="21"/>
  <c r="Q198" i="21"/>
  <c r="Q197" i="21" s="1"/>
  <c r="V198" i="21"/>
  <c r="G214" i="21"/>
  <c r="I214" i="21"/>
  <c r="K214" i="21"/>
  <c r="K213" i="21" s="1"/>
  <c r="M214" i="21"/>
  <c r="O214" i="21"/>
  <c r="O213" i="21" s="1"/>
  <c r="Q214" i="21"/>
  <c r="V214" i="21"/>
  <c r="G223" i="21"/>
  <c r="G213" i="21" s="1"/>
  <c r="I223" i="21"/>
  <c r="K223" i="21"/>
  <c r="M223" i="21"/>
  <c r="O223" i="21"/>
  <c r="Q223" i="21"/>
  <c r="V223" i="21"/>
  <c r="G225" i="21"/>
  <c r="M225" i="21" s="1"/>
  <c r="I225" i="21"/>
  <c r="K225" i="21"/>
  <c r="O225" i="21"/>
  <c r="Q225" i="21"/>
  <c r="Q213" i="21" s="1"/>
  <c r="V225" i="21"/>
  <c r="G227" i="21"/>
  <c r="M227" i="21" s="1"/>
  <c r="I227" i="21"/>
  <c r="K227" i="21"/>
  <c r="O227" i="21"/>
  <c r="Q227" i="21"/>
  <c r="V227" i="21"/>
  <c r="G240" i="21"/>
  <c r="I240" i="21"/>
  <c r="K240" i="21"/>
  <c r="M240" i="21"/>
  <c r="O240" i="21"/>
  <c r="Q240" i="21"/>
  <c r="V240" i="21"/>
  <c r="V213" i="21" s="1"/>
  <c r="G241" i="21"/>
  <c r="M241" i="21" s="1"/>
  <c r="I241" i="21"/>
  <c r="K241" i="21"/>
  <c r="O241" i="21"/>
  <c r="Q241" i="21"/>
  <c r="V241" i="21"/>
  <c r="G244" i="21"/>
  <c r="M244" i="21" s="1"/>
  <c r="I244" i="21"/>
  <c r="K244" i="21"/>
  <c r="O244" i="21"/>
  <c r="Q244" i="21"/>
  <c r="V244" i="21"/>
  <c r="G249" i="21"/>
  <c r="M249" i="21" s="1"/>
  <c r="I249" i="21"/>
  <c r="I213" i="21" s="1"/>
  <c r="K249" i="21"/>
  <c r="O249" i="21"/>
  <c r="Q249" i="21"/>
  <c r="V249" i="21"/>
  <c r="G257" i="21"/>
  <c r="I257" i="21"/>
  <c r="K257" i="21"/>
  <c r="M257" i="21"/>
  <c r="O257" i="21"/>
  <c r="Q257" i="21"/>
  <c r="V257" i="21"/>
  <c r="G259" i="21"/>
  <c r="M259" i="21" s="1"/>
  <c r="I259" i="21"/>
  <c r="I258" i="21" s="1"/>
  <c r="K259" i="21"/>
  <c r="O259" i="21"/>
  <c r="O258" i="21" s="1"/>
  <c r="Q259" i="21"/>
  <c r="Q258" i="21" s="1"/>
  <c r="V259" i="21"/>
  <c r="V258" i="21" s="1"/>
  <c r="G262" i="21"/>
  <c r="M262" i="21" s="1"/>
  <c r="I262" i="21"/>
  <c r="K262" i="21"/>
  <c r="K258" i="21" s="1"/>
  <c r="O262" i="21"/>
  <c r="Q262" i="21"/>
  <c r="V262" i="21"/>
  <c r="G265" i="21"/>
  <c r="I265" i="21"/>
  <c r="K265" i="21"/>
  <c r="M265" i="21"/>
  <c r="O265" i="21"/>
  <c r="Q265" i="21"/>
  <c r="V265" i="21"/>
  <c r="G269" i="21"/>
  <c r="M269" i="21" s="1"/>
  <c r="I269" i="21"/>
  <c r="K269" i="21"/>
  <c r="O269" i="21"/>
  <c r="Q269" i="21"/>
  <c r="V269" i="21"/>
  <c r="G274" i="21"/>
  <c r="M274" i="21" s="1"/>
  <c r="I274" i="21"/>
  <c r="K274" i="21"/>
  <c r="O274" i="21"/>
  <c r="Q274" i="21"/>
  <c r="V274" i="21"/>
  <c r="G276" i="21"/>
  <c r="M276" i="21" s="1"/>
  <c r="I276" i="21"/>
  <c r="K276" i="21"/>
  <c r="O276" i="21"/>
  <c r="Q276" i="21"/>
  <c r="V276" i="21"/>
  <c r="G278" i="21"/>
  <c r="I278" i="21"/>
  <c r="K278" i="21"/>
  <c r="M278" i="21"/>
  <c r="O278" i="21"/>
  <c r="Q278" i="21"/>
  <c r="V278" i="21"/>
  <c r="G281" i="21"/>
  <c r="G258" i="21" s="1"/>
  <c r="I281" i="21"/>
  <c r="K281" i="21"/>
  <c r="O281" i="21"/>
  <c r="Q281" i="21"/>
  <c r="V281" i="21"/>
  <c r="G285" i="21"/>
  <c r="M285" i="21" s="1"/>
  <c r="I285" i="21"/>
  <c r="K285" i="21"/>
  <c r="O285" i="21"/>
  <c r="Q285" i="21"/>
  <c r="V285" i="21"/>
  <c r="G289" i="21"/>
  <c r="M289" i="21" s="1"/>
  <c r="I289" i="21"/>
  <c r="K289" i="21"/>
  <c r="O289" i="21"/>
  <c r="Q289" i="21"/>
  <c r="V289" i="21"/>
  <c r="G296" i="21"/>
  <c r="I296" i="21"/>
  <c r="K296" i="21"/>
  <c r="M296" i="21"/>
  <c r="O296" i="21"/>
  <c r="Q296" i="21"/>
  <c r="V296" i="21"/>
  <c r="O300" i="21"/>
  <c r="G301" i="21"/>
  <c r="M301" i="21" s="1"/>
  <c r="I301" i="21"/>
  <c r="I300" i="21" s="1"/>
  <c r="K301" i="21"/>
  <c r="K300" i="21" s="1"/>
  <c r="O301" i="21"/>
  <c r="Q301" i="21"/>
  <c r="Q300" i="21" s="1"/>
  <c r="V301" i="21"/>
  <c r="G303" i="21"/>
  <c r="M303" i="21" s="1"/>
  <c r="I303" i="21"/>
  <c r="K303" i="21"/>
  <c r="O303" i="21"/>
  <c r="Q303" i="21"/>
  <c r="V303" i="21"/>
  <c r="V300" i="21" s="1"/>
  <c r="G311" i="21"/>
  <c r="I311" i="21"/>
  <c r="K311" i="21"/>
  <c r="M311" i="21"/>
  <c r="O311" i="21"/>
  <c r="Q311" i="21"/>
  <c r="V311" i="21"/>
  <c r="G313" i="21"/>
  <c r="M313" i="21" s="1"/>
  <c r="I313" i="21"/>
  <c r="K313" i="21"/>
  <c r="O313" i="21"/>
  <c r="Q313" i="21"/>
  <c r="V313" i="21"/>
  <c r="G318" i="21"/>
  <c r="M318" i="21" s="1"/>
  <c r="I318" i="21"/>
  <c r="K318" i="21"/>
  <c r="O318" i="21"/>
  <c r="Q318" i="21"/>
  <c r="V318" i="21"/>
  <c r="G321" i="21"/>
  <c r="M321" i="21" s="1"/>
  <c r="I321" i="21"/>
  <c r="K321" i="21"/>
  <c r="O321" i="21"/>
  <c r="Q321" i="21"/>
  <c r="V321" i="21"/>
  <c r="G325" i="21"/>
  <c r="I325" i="21"/>
  <c r="K325" i="21"/>
  <c r="M325" i="21"/>
  <c r="O325" i="21"/>
  <c r="Q325" i="21"/>
  <c r="V325" i="21"/>
  <c r="K329" i="21"/>
  <c r="O329" i="21"/>
  <c r="V329" i="21"/>
  <c r="G330" i="21"/>
  <c r="M330" i="21" s="1"/>
  <c r="M329" i="21" s="1"/>
  <c r="I330" i="21"/>
  <c r="I329" i="21" s="1"/>
  <c r="K330" i="21"/>
  <c r="O330" i="21"/>
  <c r="Q330" i="21"/>
  <c r="Q329" i="21" s="1"/>
  <c r="V330" i="21"/>
  <c r="I333" i="21"/>
  <c r="Q333" i="21"/>
  <c r="V333" i="21"/>
  <c r="G334" i="21"/>
  <c r="I334" i="21"/>
  <c r="K334" i="21"/>
  <c r="K333" i="21" s="1"/>
  <c r="M334" i="21"/>
  <c r="O334" i="21"/>
  <c r="Q334" i="21"/>
  <c r="V334" i="21"/>
  <c r="G335" i="21"/>
  <c r="G333" i="21" s="1"/>
  <c r="I335" i="21"/>
  <c r="K335" i="21"/>
  <c r="O335" i="21"/>
  <c r="O333" i="21" s="1"/>
  <c r="Q335" i="21"/>
  <c r="V335" i="21"/>
  <c r="AE337" i="21"/>
  <c r="AF337" i="21"/>
  <c r="G170" i="20"/>
  <c r="BA168" i="20"/>
  <c r="BA158" i="20"/>
  <c r="BA129" i="20"/>
  <c r="BA117" i="20"/>
  <c r="BA101" i="20"/>
  <c r="BA97" i="20"/>
  <c r="BA86" i="20"/>
  <c r="BA80" i="20"/>
  <c r="BA77" i="20"/>
  <c r="BA65" i="20"/>
  <c r="BA49" i="20"/>
  <c r="BA46" i="20"/>
  <c r="BA24" i="20"/>
  <c r="BA21" i="20"/>
  <c r="BA17" i="20"/>
  <c r="BA14" i="20"/>
  <c r="BA10" i="20"/>
  <c r="G9" i="20"/>
  <c r="M9" i="20" s="1"/>
  <c r="I9" i="20"/>
  <c r="K9" i="20"/>
  <c r="K8" i="20" s="1"/>
  <c r="O9" i="20"/>
  <c r="Q9" i="20"/>
  <c r="V9" i="20"/>
  <c r="V8" i="20" s="1"/>
  <c r="G13" i="20"/>
  <c r="I13" i="20"/>
  <c r="K13" i="20"/>
  <c r="M13" i="20"/>
  <c r="O13" i="20"/>
  <c r="Q13" i="20"/>
  <c r="V13" i="20"/>
  <c r="G16" i="20"/>
  <c r="I16" i="20"/>
  <c r="K16" i="20"/>
  <c r="M16" i="20"/>
  <c r="O16" i="20"/>
  <c r="O8" i="20" s="1"/>
  <c r="Q16" i="20"/>
  <c r="V16" i="20"/>
  <c r="G20" i="20"/>
  <c r="M20" i="20" s="1"/>
  <c r="I20" i="20"/>
  <c r="K20" i="20"/>
  <c r="O20" i="20"/>
  <c r="Q20" i="20"/>
  <c r="Q8" i="20" s="1"/>
  <c r="V20" i="20"/>
  <c r="G23" i="20"/>
  <c r="M23" i="20" s="1"/>
  <c r="I23" i="20"/>
  <c r="K23" i="20"/>
  <c r="O23" i="20"/>
  <c r="Q23" i="20"/>
  <c r="V23" i="20"/>
  <c r="G27" i="20"/>
  <c r="I27" i="20"/>
  <c r="K27" i="20"/>
  <c r="M27" i="20"/>
  <c r="O27" i="20"/>
  <c r="Q27" i="20"/>
  <c r="V27" i="20"/>
  <c r="G30" i="20"/>
  <c r="AF170" i="20" s="1"/>
  <c r="I30" i="20"/>
  <c r="K30" i="20"/>
  <c r="O30" i="20"/>
  <c r="Q30" i="20"/>
  <c r="V30" i="20"/>
  <c r="G33" i="20"/>
  <c r="M33" i="20" s="1"/>
  <c r="I33" i="20"/>
  <c r="I8" i="20" s="1"/>
  <c r="K33" i="20"/>
  <c r="O33" i="20"/>
  <c r="Q33" i="20"/>
  <c r="V33" i="20"/>
  <c r="G36" i="20"/>
  <c r="M36" i="20" s="1"/>
  <c r="I36" i="20"/>
  <c r="K36" i="20"/>
  <c r="O36" i="20"/>
  <c r="Q36" i="20"/>
  <c r="V36" i="20"/>
  <c r="G39" i="20"/>
  <c r="I39" i="20"/>
  <c r="K39" i="20"/>
  <c r="M39" i="20"/>
  <c r="O39" i="20"/>
  <c r="Q39" i="20"/>
  <c r="V39" i="20"/>
  <c r="G42" i="20"/>
  <c r="I42" i="20"/>
  <c r="K42" i="20"/>
  <c r="M42" i="20"/>
  <c r="O42" i="20"/>
  <c r="Q42" i="20"/>
  <c r="V42" i="20"/>
  <c r="G45" i="20"/>
  <c r="M45" i="20" s="1"/>
  <c r="I45" i="20"/>
  <c r="K45" i="20"/>
  <c r="O45" i="20"/>
  <c r="Q45" i="20"/>
  <c r="V45" i="20"/>
  <c r="G48" i="20"/>
  <c r="M48" i="20" s="1"/>
  <c r="I48" i="20"/>
  <c r="K48" i="20"/>
  <c r="O48" i="20"/>
  <c r="Q48" i="20"/>
  <c r="V48" i="20"/>
  <c r="G51" i="20"/>
  <c r="I51" i="20"/>
  <c r="K51" i="20"/>
  <c r="M51" i="20"/>
  <c r="O51" i="20"/>
  <c r="Q51" i="20"/>
  <c r="V51" i="20"/>
  <c r="G55" i="20"/>
  <c r="M55" i="20" s="1"/>
  <c r="I55" i="20"/>
  <c r="K55" i="20"/>
  <c r="O55" i="20"/>
  <c r="Q55" i="20"/>
  <c r="V55" i="20"/>
  <c r="G59" i="20"/>
  <c r="M59" i="20" s="1"/>
  <c r="I59" i="20"/>
  <c r="K59" i="20"/>
  <c r="O59" i="20"/>
  <c r="Q59" i="20"/>
  <c r="V59" i="20"/>
  <c r="G64" i="20"/>
  <c r="M64" i="20" s="1"/>
  <c r="I64" i="20"/>
  <c r="K64" i="20"/>
  <c r="O64" i="20"/>
  <c r="Q64" i="20"/>
  <c r="V64" i="20"/>
  <c r="G71" i="20"/>
  <c r="I71" i="20"/>
  <c r="K71" i="20"/>
  <c r="M71" i="20"/>
  <c r="O71" i="20"/>
  <c r="Q71" i="20"/>
  <c r="V71" i="20"/>
  <c r="G73" i="20"/>
  <c r="I73" i="20"/>
  <c r="K73" i="20"/>
  <c r="M73" i="20"/>
  <c r="O73" i="20"/>
  <c r="Q73" i="20"/>
  <c r="V73" i="20"/>
  <c r="G76" i="20"/>
  <c r="M76" i="20" s="1"/>
  <c r="I76" i="20"/>
  <c r="K76" i="20"/>
  <c r="O76" i="20"/>
  <c r="Q76" i="20"/>
  <c r="V76" i="20"/>
  <c r="G78" i="20"/>
  <c r="M78" i="20" s="1"/>
  <c r="I78" i="20"/>
  <c r="K78" i="20"/>
  <c r="O78" i="20"/>
  <c r="Q78" i="20"/>
  <c r="V78" i="20"/>
  <c r="K82" i="20"/>
  <c r="Q82" i="20"/>
  <c r="V82" i="20"/>
  <c r="G83" i="20"/>
  <c r="G82" i="20" s="1"/>
  <c r="I83" i="20"/>
  <c r="I82" i="20" s="1"/>
  <c r="K83" i="20"/>
  <c r="O83" i="20"/>
  <c r="O82" i="20" s="1"/>
  <c r="Q83" i="20"/>
  <c r="V83" i="20"/>
  <c r="G85" i="20"/>
  <c r="I85" i="20"/>
  <c r="K85" i="20"/>
  <c r="K84" i="20" s="1"/>
  <c r="M85" i="20"/>
  <c r="O85" i="20"/>
  <c r="Q85" i="20"/>
  <c r="V85" i="20"/>
  <c r="V84" i="20" s="1"/>
  <c r="G88" i="20"/>
  <c r="I88" i="20"/>
  <c r="K88" i="20"/>
  <c r="M88" i="20"/>
  <c r="O88" i="20"/>
  <c r="Q88" i="20"/>
  <c r="V88" i="20"/>
  <c r="G90" i="20"/>
  <c r="I90" i="20"/>
  <c r="K90" i="20"/>
  <c r="M90" i="20"/>
  <c r="O90" i="20"/>
  <c r="O84" i="20" s="1"/>
  <c r="Q90" i="20"/>
  <c r="V90" i="20"/>
  <c r="G93" i="20"/>
  <c r="M93" i="20" s="1"/>
  <c r="I93" i="20"/>
  <c r="K93" i="20"/>
  <c r="O93" i="20"/>
  <c r="Q93" i="20"/>
  <c r="Q84" i="20" s="1"/>
  <c r="V93" i="20"/>
  <c r="G96" i="20"/>
  <c r="M96" i="20" s="1"/>
  <c r="I96" i="20"/>
  <c r="K96" i="20"/>
  <c r="O96" i="20"/>
  <c r="Q96" i="20"/>
  <c r="V96" i="20"/>
  <c r="G100" i="20"/>
  <c r="I100" i="20"/>
  <c r="K100" i="20"/>
  <c r="M100" i="20"/>
  <c r="O100" i="20"/>
  <c r="Q100" i="20"/>
  <c r="V100" i="20"/>
  <c r="G104" i="20"/>
  <c r="G84" i="20" s="1"/>
  <c r="I104" i="20"/>
  <c r="K104" i="20"/>
  <c r="O104" i="20"/>
  <c r="Q104" i="20"/>
  <c r="V104" i="20"/>
  <c r="G107" i="20"/>
  <c r="M107" i="20" s="1"/>
  <c r="I107" i="20"/>
  <c r="I84" i="20" s="1"/>
  <c r="K107" i="20"/>
  <c r="O107" i="20"/>
  <c r="Q107" i="20"/>
  <c r="V107" i="20"/>
  <c r="G109" i="20"/>
  <c r="I109" i="20"/>
  <c r="K109" i="20"/>
  <c r="M109" i="20"/>
  <c r="O109" i="20"/>
  <c r="Q109" i="20"/>
  <c r="V109" i="20"/>
  <c r="K111" i="20"/>
  <c r="M111" i="20"/>
  <c r="V111" i="20"/>
  <c r="G112" i="20"/>
  <c r="G111" i="20" s="1"/>
  <c r="I112" i="20"/>
  <c r="I111" i="20" s="1"/>
  <c r="K112" i="20"/>
  <c r="M112" i="20"/>
  <c r="O112" i="20"/>
  <c r="O111" i="20" s="1"/>
  <c r="Q112" i="20"/>
  <c r="Q111" i="20" s="1"/>
  <c r="V112" i="20"/>
  <c r="O115" i="20"/>
  <c r="Q115" i="20"/>
  <c r="G116" i="20"/>
  <c r="I116" i="20"/>
  <c r="I115" i="20" s="1"/>
  <c r="K116" i="20"/>
  <c r="K115" i="20" s="1"/>
  <c r="M116" i="20"/>
  <c r="O116" i="20"/>
  <c r="Q116" i="20"/>
  <c r="V116" i="20"/>
  <c r="V115" i="20" s="1"/>
  <c r="G118" i="20"/>
  <c r="I118" i="20"/>
  <c r="K118" i="20"/>
  <c r="M118" i="20"/>
  <c r="O118" i="20"/>
  <c r="Q118" i="20"/>
  <c r="V118" i="20"/>
  <c r="G123" i="20"/>
  <c r="G115" i="20" s="1"/>
  <c r="I123" i="20"/>
  <c r="K123" i="20"/>
  <c r="O123" i="20"/>
  <c r="Q123" i="20"/>
  <c r="V123" i="20"/>
  <c r="G128" i="20"/>
  <c r="M128" i="20" s="1"/>
  <c r="I128" i="20"/>
  <c r="K128" i="20"/>
  <c r="O128" i="20"/>
  <c r="Q128" i="20"/>
  <c r="V128" i="20"/>
  <c r="I131" i="20"/>
  <c r="K131" i="20"/>
  <c r="G132" i="20"/>
  <c r="G131" i="20" s="1"/>
  <c r="I132" i="20"/>
  <c r="K132" i="20"/>
  <c r="M132" i="20"/>
  <c r="M131" i="20" s="1"/>
  <c r="O132" i="20"/>
  <c r="O131" i="20" s="1"/>
  <c r="Q132" i="20"/>
  <c r="V132" i="20"/>
  <c r="V131" i="20" s="1"/>
  <c r="G134" i="20"/>
  <c r="I134" i="20"/>
  <c r="K134" i="20"/>
  <c r="M134" i="20"/>
  <c r="O134" i="20"/>
  <c r="Q134" i="20"/>
  <c r="V134" i="20"/>
  <c r="G139" i="20"/>
  <c r="M139" i="20" s="1"/>
  <c r="I139" i="20"/>
  <c r="K139" i="20"/>
  <c r="O139" i="20"/>
  <c r="Q139" i="20"/>
  <c r="Q131" i="20" s="1"/>
  <c r="V139" i="20"/>
  <c r="G141" i="20"/>
  <c r="I141" i="20"/>
  <c r="K141" i="20"/>
  <c r="M141" i="20"/>
  <c r="O141" i="20"/>
  <c r="Q141" i="20"/>
  <c r="V141" i="20"/>
  <c r="V143" i="20"/>
  <c r="G144" i="20"/>
  <c r="G143" i="20" s="1"/>
  <c r="I144" i="20"/>
  <c r="I143" i="20" s="1"/>
  <c r="K144" i="20"/>
  <c r="O144" i="20"/>
  <c r="O143" i="20" s="1"/>
  <c r="Q144" i="20"/>
  <c r="Q143" i="20" s="1"/>
  <c r="V144" i="20"/>
  <c r="G146" i="20"/>
  <c r="M146" i="20" s="1"/>
  <c r="I146" i="20"/>
  <c r="K146" i="20"/>
  <c r="O146" i="20"/>
  <c r="Q146" i="20"/>
  <c r="V146" i="20"/>
  <c r="G148" i="20"/>
  <c r="I148" i="20"/>
  <c r="K148" i="20"/>
  <c r="K143" i="20" s="1"/>
  <c r="M148" i="20"/>
  <c r="O148" i="20"/>
  <c r="Q148" i="20"/>
  <c r="V148" i="20"/>
  <c r="K150" i="20"/>
  <c r="M150" i="20"/>
  <c r="V150" i="20"/>
  <c r="G151" i="20"/>
  <c r="G150" i="20" s="1"/>
  <c r="I151" i="20"/>
  <c r="I150" i="20" s="1"/>
  <c r="K151" i="20"/>
  <c r="M151" i="20"/>
  <c r="O151" i="20"/>
  <c r="O150" i="20" s="1"/>
  <c r="Q151" i="20"/>
  <c r="Q150" i="20" s="1"/>
  <c r="V151" i="20"/>
  <c r="O153" i="20"/>
  <c r="Q153" i="20"/>
  <c r="G154" i="20"/>
  <c r="I154" i="20"/>
  <c r="I153" i="20" s="1"/>
  <c r="K154" i="20"/>
  <c r="K153" i="20" s="1"/>
  <c r="M154" i="20"/>
  <c r="O154" i="20"/>
  <c r="Q154" i="20"/>
  <c r="V154" i="20"/>
  <c r="V153" i="20" s="1"/>
  <c r="G156" i="20"/>
  <c r="I156" i="20"/>
  <c r="K156" i="20"/>
  <c r="M156" i="20"/>
  <c r="O156" i="20"/>
  <c r="Q156" i="20"/>
  <c r="V156" i="20"/>
  <c r="G161" i="20"/>
  <c r="G153" i="20" s="1"/>
  <c r="I161" i="20"/>
  <c r="K161" i="20"/>
  <c r="O161" i="20"/>
  <c r="Q161" i="20"/>
  <c r="V161" i="20"/>
  <c r="G163" i="20"/>
  <c r="M163" i="20" s="1"/>
  <c r="I163" i="20"/>
  <c r="K163" i="20"/>
  <c r="O163" i="20"/>
  <c r="Q163" i="20"/>
  <c r="V163" i="20"/>
  <c r="G165" i="20"/>
  <c r="I165" i="20"/>
  <c r="K165" i="20"/>
  <c r="M165" i="20"/>
  <c r="O165" i="20"/>
  <c r="Q165" i="20"/>
  <c r="V165" i="20"/>
  <c r="AE170" i="20"/>
  <c r="G119" i="19"/>
  <c r="BA116" i="19"/>
  <c r="BA81" i="19"/>
  <c r="BA74" i="19"/>
  <c r="BA52" i="19"/>
  <c r="BA45" i="19"/>
  <c r="BA42" i="19"/>
  <c r="BA24" i="19"/>
  <c r="BA13" i="19"/>
  <c r="BA10" i="19"/>
  <c r="G8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2" i="19"/>
  <c r="I12" i="19"/>
  <c r="K12" i="19"/>
  <c r="M12" i="19"/>
  <c r="O12" i="19"/>
  <c r="Q12" i="19"/>
  <c r="V12" i="19"/>
  <c r="G15" i="19"/>
  <c r="I15" i="19"/>
  <c r="K15" i="19"/>
  <c r="M15" i="19"/>
  <c r="O15" i="19"/>
  <c r="O8" i="19" s="1"/>
  <c r="Q15" i="19"/>
  <c r="V15" i="19"/>
  <c r="G19" i="19"/>
  <c r="M19" i="19" s="1"/>
  <c r="I19" i="19"/>
  <c r="K19" i="19"/>
  <c r="O19" i="19"/>
  <c r="Q19" i="19"/>
  <c r="V19" i="19"/>
  <c r="G23" i="19"/>
  <c r="M23" i="19" s="1"/>
  <c r="I23" i="19"/>
  <c r="K23" i="19"/>
  <c r="O23" i="19"/>
  <c r="Q23" i="19"/>
  <c r="V23" i="19"/>
  <c r="G29" i="19"/>
  <c r="I29" i="19"/>
  <c r="K29" i="19"/>
  <c r="M29" i="19"/>
  <c r="O29" i="19"/>
  <c r="Q29" i="19"/>
  <c r="V29" i="19"/>
  <c r="G32" i="19"/>
  <c r="M32" i="19" s="1"/>
  <c r="I32" i="19"/>
  <c r="K32" i="19"/>
  <c r="O32" i="19"/>
  <c r="Q32" i="19"/>
  <c r="V32" i="19"/>
  <c r="G35" i="19"/>
  <c r="G36" i="19"/>
  <c r="M36" i="19" s="1"/>
  <c r="I36" i="19"/>
  <c r="I35" i="19" s="1"/>
  <c r="K36" i="19"/>
  <c r="K35" i="19" s="1"/>
  <c r="O36" i="19"/>
  <c r="Q36" i="19"/>
  <c r="V36" i="19"/>
  <c r="V35" i="19" s="1"/>
  <c r="G38" i="19"/>
  <c r="I38" i="19"/>
  <c r="K38" i="19"/>
  <c r="M38" i="19"/>
  <c r="O38" i="19"/>
  <c r="Q38" i="19"/>
  <c r="V38" i="19"/>
  <c r="G41" i="19"/>
  <c r="I41" i="19"/>
  <c r="K41" i="19"/>
  <c r="M41" i="19"/>
  <c r="O41" i="19"/>
  <c r="O35" i="19" s="1"/>
  <c r="Q41" i="19"/>
  <c r="V41" i="19"/>
  <c r="G44" i="19"/>
  <c r="M44" i="19" s="1"/>
  <c r="I44" i="19"/>
  <c r="K44" i="19"/>
  <c r="O44" i="19"/>
  <c r="Q44" i="19"/>
  <c r="Q35" i="19" s="1"/>
  <c r="V44" i="19"/>
  <c r="G48" i="19"/>
  <c r="M48" i="19" s="1"/>
  <c r="I48" i="19"/>
  <c r="K48" i="19"/>
  <c r="O48" i="19"/>
  <c r="Q48" i="19"/>
  <c r="V48" i="19"/>
  <c r="V50" i="19"/>
  <c r="G51" i="19"/>
  <c r="M51" i="19" s="1"/>
  <c r="I51" i="19"/>
  <c r="I50" i="19" s="1"/>
  <c r="K51" i="19"/>
  <c r="O51" i="19"/>
  <c r="O50" i="19" s="1"/>
  <c r="Q51" i="19"/>
  <c r="Q50" i="19" s="1"/>
  <c r="V51" i="19"/>
  <c r="G53" i="19"/>
  <c r="AF119" i="19" s="1"/>
  <c r="I53" i="19"/>
  <c r="K53" i="19"/>
  <c r="K50" i="19" s="1"/>
  <c r="O53" i="19"/>
  <c r="Q53" i="19"/>
  <c r="V53" i="19"/>
  <c r="G58" i="19"/>
  <c r="I58" i="19"/>
  <c r="K58" i="19"/>
  <c r="M58" i="19"/>
  <c r="O58" i="19"/>
  <c r="Q58" i="19"/>
  <c r="V58" i="19"/>
  <c r="G63" i="19"/>
  <c r="I63" i="19"/>
  <c r="K63" i="19"/>
  <c r="M63" i="19"/>
  <c r="O63" i="19"/>
  <c r="Q63" i="19"/>
  <c r="V63" i="19"/>
  <c r="G68" i="19"/>
  <c r="I68" i="19"/>
  <c r="K68" i="19"/>
  <c r="M68" i="19"/>
  <c r="O68" i="19"/>
  <c r="Q68" i="19"/>
  <c r="V68" i="19"/>
  <c r="G73" i="19"/>
  <c r="M73" i="19" s="1"/>
  <c r="I73" i="19"/>
  <c r="K73" i="19"/>
  <c r="O73" i="19"/>
  <c r="Q73" i="19"/>
  <c r="V73" i="19"/>
  <c r="K75" i="19"/>
  <c r="Q75" i="19"/>
  <c r="G76" i="19"/>
  <c r="G75" i="19" s="1"/>
  <c r="I76" i="19"/>
  <c r="I75" i="19" s="1"/>
  <c r="K76" i="19"/>
  <c r="O76" i="19"/>
  <c r="O75" i="19" s="1"/>
  <c r="Q76" i="19"/>
  <c r="V76" i="19"/>
  <c r="V75" i="19" s="1"/>
  <c r="O79" i="19"/>
  <c r="G80" i="19"/>
  <c r="G79" i="19" s="1"/>
  <c r="I80" i="19"/>
  <c r="I79" i="19" s="1"/>
  <c r="K80" i="19"/>
  <c r="K79" i="19" s="1"/>
  <c r="O80" i="19"/>
  <c r="Q80" i="19"/>
  <c r="Q79" i="19" s="1"/>
  <c r="V80" i="19"/>
  <c r="V79" i="19" s="1"/>
  <c r="G88" i="19"/>
  <c r="I88" i="19"/>
  <c r="V88" i="19"/>
  <c r="G89" i="19"/>
  <c r="I89" i="19"/>
  <c r="K89" i="19"/>
  <c r="K88" i="19" s="1"/>
  <c r="M89" i="19"/>
  <c r="M88" i="19" s="1"/>
  <c r="O89" i="19"/>
  <c r="O88" i="19" s="1"/>
  <c r="Q89" i="19"/>
  <c r="Q88" i="19" s="1"/>
  <c r="V89" i="19"/>
  <c r="G93" i="19"/>
  <c r="I93" i="19"/>
  <c r="I92" i="19" s="1"/>
  <c r="K93" i="19"/>
  <c r="M93" i="19"/>
  <c r="O93" i="19"/>
  <c r="O92" i="19" s="1"/>
  <c r="Q93" i="19"/>
  <c r="Q92" i="19" s="1"/>
  <c r="V93" i="19"/>
  <c r="V92" i="19" s="1"/>
  <c r="G94" i="19"/>
  <c r="M94" i="19" s="1"/>
  <c r="I94" i="19"/>
  <c r="K94" i="19"/>
  <c r="K92" i="19" s="1"/>
  <c r="O94" i="19"/>
  <c r="Q94" i="19"/>
  <c r="V94" i="19"/>
  <c r="G95" i="19"/>
  <c r="G92" i="19" s="1"/>
  <c r="I95" i="19"/>
  <c r="K95" i="19"/>
  <c r="O95" i="19"/>
  <c r="Q95" i="19"/>
  <c r="V95" i="19"/>
  <c r="G98" i="19"/>
  <c r="M98" i="19" s="1"/>
  <c r="I98" i="19"/>
  <c r="K98" i="19"/>
  <c r="O98" i="19"/>
  <c r="Q98" i="19"/>
  <c r="V98" i="19"/>
  <c r="G100" i="19"/>
  <c r="M100" i="19" s="1"/>
  <c r="I100" i="19"/>
  <c r="K100" i="19"/>
  <c r="O100" i="19"/>
  <c r="Q100" i="19"/>
  <c r="V100" i="19"/>
  <c r="G102" i="19"/>
  <c r="I102" i="19"/>
  <c r="K102" i="19"/>
  <c r="M102" i="19"/>
  <c r="O102" i="19"/>
  <c r="Q102" i="19"/>
  <c r="V102" i="19"/>
  <c r="G103" i="19"/>
  <c r="I103" i="19"/>
  <c r="K103" i="19"/>
  <c r="M103" i="19"/>
  <c r="O103" i="19"/>
  <c r="Q103" i="19"/>
  <c r="V103" i="19"/>
  <c r="G105" i="19"/>
  <c r="I105" i="19"/>
  <c r="K105" i="19"/>
  <c r="M105" i="19"/>
  <c r="O105" i="19"/>
  <c r="Q105" i="19"/>
  <c r="V105" i="19"/>
  <c r="I107" i="19"/>
  <c r="O107" i="19"/>
  <c r="G108" i="19"/>
  <c r="G107" i="19" s="1"/>
  <c r="I108" i="19"/>
  <c r="K108" i="19"/>
  <c r="K107" i="19" s="1"/>
  <c r="O108" i="19"/>
  <c r="Q108" i="19"/>
  <c r="Q107" i="19" s="1"/>
  <c r="V108" i="19"/>
  <c r="V107" i="19" s="1"/>
  <c r="Q111" i="19"/>
  <c r="V111" i="19"/>
  <c r="G112" i="19"/>
  <c r="G111" i="19" s="1"/>
  <c r="I112" i="19"/>
  <c r="I111" i="19" s="1"/>
  <c r="K112" i="19"/>
  <c r="K111" i="19" s="1"/>
  <c r="O112" i="19"/>
  <c r="O111" i="19" s="1"/>
  <c r="Q112" i="19"/>
  <c r="V112" i="19"/>
  <c r="AE119" i="19"/>
  <c r="G142" i="18"/>
  <c r="BA103" i="18"/>
  <c r="BA80" i="18"/>
  <c r="BA77" i="18"/>
  <c r="BA69" i="18"/>
  <c r="BA65" i="18"/>
  <c r="BA62" i="18"/>
  <c r="BA52" i="18"/>
  <c r="BA41" i="18"/>
  <c r="BA20" i="18"/>
  <c r="BA16" i="18"/>
  <c r="BA13" i="18"/>
  <c r="BA10" i="18"/>
  <c r="G9" i="18"/>
  <c r="I9" i="18"/>
  <c r="I8" i="18" s="1"/>
  <c r="K9" i="18"/>
  <c r="M9" i="18"/>
  <c r="O9" i="18"/>
  <c r="Q9" i="18"/>
  <c r="Q8" i="18" s="1"/>
  <c r="V9" i="18"/>
  <c r="G12" i="18"/>
  <c r="G8" i="18" s="1"/>
  <c r="I12" i="18"/>
  <c r="K12" i="18"/>
  <c r="K8" i="18" s="1"/>
  <c r="O12" i="18"/>
  <c r="O8" i="18" s="1"/>
  <c r="Q12" i="18"/>
  <c r="V12" i="18"/>
  <c r="G15" i="18"/>
  <c r="I15" i="18"/>
  <c r="K15" i="18"/>
  <c r="M15" i="18"/>
  <c r="O15" i="18"/>
  <c r="Q15" i="18"/>
  <c r="V15" i="18"/>
  <c r="G19" i="18"/>
  <c r="M19" i="18" s="1"/>
  <c r="I19" i="18"/>
  <c r="K19" i="18"/>
  <c r="O19" i="18"/>
  <c r="Q19" i="18"/>
  <c r="V19" i="18"/>
  <c r="V8" i="18" s="1"/>
  <c r="G22" i="18"/>
  <c r="I22" i="18"/>
  <c r="K22" i="18"/>
  <c r="M22" i="18"/>
  <c r="O22" i="18"/>
  <c r="Q22" i="18"/>
  <c r="V22" i="18"/>
  <c r="G25" i="18"/>
  <c r="M25" i="18" s="1"/>
  <c r="I25" i="18"/>
  <c r="K25" i="18"/>
  <c r="O25" i="18"/>
  <c r="Q25" i="18"/>
  <c r="V25" i="18"/>
  <c r="G28" i="18"/>
  <c r="I28" i="18"/>
  <c r="K28" i="18"/>
  <c r="M28" i="18"/>
  <c r="O28" i="18"/>
  <c r="Q28" i="18"/>
  <c r="V28" i="18"/>
  <c r="G31" i="18"/>
  <c r="M31" i="18" s="1"/>
  <c r="I31" i="18"/>
  <c r="K31" i="18"/>
  <c r="O31" i="18"/>
  <c r="Q31" i="18"/>
  <c r="V31" i="18"/>
  <c r="G34" i="18"/>
  <c r="I34" i="18"/>
  <c r="K34" i="18"/>
  <c r="M34" i="18"/>
  <c r="O34" i="18"/>
  <c r="Q34" i="18"/>
  <c r="V34" i="18"/>
  <c r="G37" i="18"/>
  <c r="M37" i="18" s="1"/>
  <c r="I37" i="18"/>
  <c r="K37" i="18"/>
  <c r="O37" i="18"/>
  <c r="Q37" i="18"/>
  <c r="V37" i="18"/>
  <c r="G40" i="18"/>
  <c r="I40" i="18"/>
  <c r="K40" i="18"/>
  <c r="M40" i="18"/>
  <c r="O40" i="18"/>
  <c r="Q40" i="18"/>
  <c r="V40" i="18"/>
  <c r="G43" i="18"/>
  <c r="M43" i="18" s="1"/>
  <c r="I43" i="18"/>
  <c r="K43" i="18"/>
  <c r="O43" i="18"/>
  <c r="Q43" i="18"/>
  <c r="V43" i="18"/>
  <c r="G47" i="18"/>
  <c r="I47" i="18"/>
  <c r="K47" i="18"/>
  <c r="M47" i="18"/>
  <c r="O47" i="18"/>
  <c r="Q47" i="18"/>
  <c r="V47" i="18"/>
  <c r="G51" i="18"/>
  <c r="M51" i="18" s="1"/>
  <c r="I51" i="18"/>
  <c r="K51" i="18"/>
  <c r="O51" i="18"/>
  <c r="Q51" i="18"/>
  <c r="V51" i="18"/>
  <c r="G58" i="18"/>
  <c r="I58" i="18"/>
  <c r="K58" i="18"/>
  <c r="M58" i="18"/>
  <c r="O58" i="18"/>
  <c r="Q58" i="18"/>
  <c r="V58" i="18"/>
  <c r="G61" i="18"/>
  <c r="M61" i="18" s="1"/>
  <c r="I61" i="18"/>
  <c r="K61" i="18"/>
  <c r="O61" i="18"/>
  <c r="Q61" i="18"/>
  <c r="V61" i="18"/>
  <c r="G63" i="18"/>
  <c r="I63" i="18"/>
  <c r="K63" i="18"/>
  <c r="M63" i="18"/>
  <c r="O63" i="18"/>
  <c r="Q63" i="18"/>
  <c r="V63" i="18"/>
  <c r="G67" i="18"/>
  <c r="G68" i="18"/>
  <c r="I68" i="18"/>
  <c r="I67" i="18" s="1"/>
  <c r="K68" i="18"/>
  <c r="M68" i="18"/>
  <c r="O68" i="18"/>
  <c r="Q68" i="18"/>
  <c r="Q67" i="18" s="1"/>
  <c r="V68" i="18"/>
  <c r="G71" i="18"/>
  <c r="M71" i="18" s="1"/>
  <c r="I71" i="18"/>
  <c r="K71" i="18"/>
  <c r="K67" i="18" s="1"/>
  <c r="O71" i="18"/>
  <c r="O67" i="18" s="1"/>
  <c r="Q71" i="18"/>
  <c r="V71" i="18"/>
  <c r="V67" i="18" s="1"/>
  <c r="G73" i="18"/>
  <c r="I73" i="18"/>
  <c r="K73" i="18"/>
  <c r="M73" i="18"/>
  <c r="O73" i="18"/>
  <c r="Q73" i="18"/>
  <c r="V73" i="18"/>
  <c r="G76" i="18"/>
  <c r="M76" i="18" s="1"/>
  <c r="I76" i="18"/>
  <c r="K76" i="18"/>
  <c r="O76" i="18"/>
  <c r="Q76" i="18"/>
  <c r="V76" i="18"/>
  <c r="G79" i="18"/>
  <c r="I79" i="18"/>
  <c r="K79" i="18"/>
  <c r="M79" i="18"/>
  <c r="O79" i="18"/>
  <c r="Q79" i="18"/>
  <c r="V79" i="18"/>
  <c r="G83" i="18"/>
  <c r="M83" i="18" s="1"/>
  <c r="I83" i="18"/>
  <c r="K83" i="18"/>
  <c r="O83" i="18"/>
  <c r="Q83" i="18"/>
  <c r="V83" i="18"/>
  <c r="G85" i="18"/>
  <c r="I85" i="18"/>
  <c r="K85" i="18"/>
  <c r="M85" i="18"/>
  <c r="O85" i="18"/>
  <c r="Q85" i="18"/>
  <c r="V85" i="18"/>
  <c r="G87" i="18"/>
  <c r="K87" i="18"/>
  <c r="O87" i="18"/>
  <c r="V87" i="18"/>
  <c r="G88" i="18"/>
  <c r="I88" i="18"/>
  <c r="I87" i="18" s="1"/>
  <c r="K88" i="18"/>
  <c r="M88" i="18"/>
  <c r="M87" i="18" s="1"/>
  <c r="O88" i="18"/>
  <c r="Q88" i="18"/>
  <c r="Q87" i="18" s="1"/>
  <c r="V88" i="18"/>
  <c r="K91" i="18"/>
  <c r="G92" i="18"/>
  <c r="I92" i="18"/>
  <c r="I91" i="18" s="1"/>
  <c r="K92" i="18"/>
  <c r="M92" i="18"/>
  <c r="O92" i="18"/>
  <c r="Q92" i="18"/>
  <c r="Q91" i="18" s="1"/>
  <c r="V92" i="18"/>
  <c r="G97" i="18"/>
  <c r="G91" i="18" s="1"/>
  <c r="I97" i="18"/>
  <c r="K97" i="18"/>
  <c r="O97" i="18"/>
  <c r="O91" i="18" s="1"/>
  <c r="Q97" i="18"/>
  <c r="V97" i="18"/>
  <c r="V91" i="18" s="1"/>
  <c r="G102" i="18"/>
  <c r="I102" i="18"/>
  <c r="K102" i="18"/>
  <c r="M102" i="18"/>
  <c r="O102" i="18"/>
  <c r="Q102" i="18"/>
  <c r="V102" i="18"/>
  <c r="G105" i="18"/>
  <c r="M105" i="18" s="1"/>
  <c r="I105" i="18"/>
  <c r="K105" i="18"/>
  <c r="O105" i="18"/>
  <c r="Q105" i="18"/>
  <c r="V105" i="18"/>
  <c r="G110" i="18"/>
  <c r="I110" i="18"/>
  <c r="K110" i="18"/>
  <c r="M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I112" i="18"/>
  <c r="K112" i="18"/>
  <c r="M112" i="18"/>
  <c r="O112" i="18"/>
  <c r="Q112" i="18"/>
  <c r="V112" i="18"/>
  <c r="G117" i="18"/>
  <c r="K117" i="18"/>
  <c r="O117" i="18"/>
  <c r="V117" i="18"/>
  <c r="G118" i="18"/>
  <c r="I118" i="18"/>
  <c r="I117" i="18" s="1"/>
  <c r="K118" i="18"/>
  <c r="M118" i="18"/>
  <c r="M117" i="18" s="1"/>
  <c r="O118" i="18"/>
  <c r="Q118" i="18"/>
  <c r="Q117" i="18" s="1"/>
  <c r="V118" i="18"/>
  <c r="G121" i="18"/>
  <c r="O121" i="18"/>
  <c r="G122" i="18"/>
  <c r="I122" i="18"/>
  <c r="I121" i="18" s="1"/>
  <c r="K122" i="18"/>
  <c r="M122" i="18"/>
  <c r="M121" i="18" s="1"/>
  <c r="O122" i="18"/>
  <c r="Q122" i="18"/>
  <c r="Q121" i="18" s="1"/>
  <c r="V122" i="18"/>
  <c r="G124" i="18"/>
  <c r="M124" i="18" s="1"/>
  <c r="I124" i="18"/>
  <c r="K124" i="18"/>
  <c r="K121" i="18" s="1"/>
  <c r="O124" i="18"/>
  <c r="Q124" i="18"/>
  <c r="V124" i="18"/>
  <c r="V121" i="18" s="1"/>
  <c r="G126" i="18"/>
  <c r="G125" i="18" s="1"/>
  <c r="I126" i="18"/>
  <c r="K126" i="18"/>
  <c r="K125" i="18" s="1"/>
  <c r="O126" i="18"/>
  <c r="O125" i="18" s="1"/>
  <c r="Q126" i="18"/>
  <c r="V126" i="18"/>
  <c r="V125" i="18" s="1"/>
  <c r="G128" i="18"/>
  <c r="I128" i="18"/>
  <c r="I125" i="18" s="1"/>
  <c r="K128" i="18"/>
  <c r="M128" i="18"/>
  <c r="O128" i="18"/>
  <c r="Q128" i="18"/>
  <c r="Q125" i="18" s="1"/>
  <c r="V128" i="18"/>
  <c r="G130" i="18"/>
  <c r="M130" i="18" s="1"/>
  <c r="I130" i="18"/>
  <c r="K130" i="18"/>
  <c r="O130" i="18"/>
  <c r="Q130" i="18"/>
  <c r="V130" i="18"/>
  <c r="G131" i="18"/>
  <c r="I131" i="18"/>
  <c r="K131" i="18"/>
  <c r="M131" i="18"/>
  <c r="O131" i="18"/>
  <c r="Q131" i="18"/>
  <c r="V131" i="18"/>
  <c r="G132" i="18"/>
  <c r="M132" i="18" s="1"/>
  <c r="I132" i="18"/>
  <c r="K132" i="18"/>
  <c r="O132" i="18"/>
  <c r="Q132" i="18"/>
  <c r="V132" i="18"/>
  <c r="I135" i="18"/>
  <c r="Q135" i="18"/>
  <c r="G136" i="18"/>
  <c r="G135" i="18" s="1"/>
  <c r="I136" i="18"/>
  <c r="K136" i="18"/>
  <c r="K135" i="18" s="1"/>
  <c r="O136" i="18"/>
  <c r="O135" i="18" s="1"/>
  <c r="Q136" i="18"/>
  <c r="V136" i="18"/>
  <c r="V135" i="18" s="1"/>
  <c r="I138" i="18"/>
  <c r="Q138" i="18"/>
  <c r="G139" i="18"/>
  <c r="G138" i="18" s="1"/>
  <c r="I139" i="18"/>
  <c r="K139" i="18"/>
  <c r="K138" i="18" s="1"/>
  <c r="O139" i="18"/>
  <c r="O138" i="18" s="1"/>
  <c r="Q139" i="18"/>
  <c r="V139" i="18"/>
  <c r="V138" i="18" s="1"/>
  <c r="AE142" i="18"/>
  <c r="AF142" i="18"/>
  <c r="G71" i="17"/>
  <c r="BA44" i="17"/>
  <c r="BA33" i="17"/>
  <c r="G8" i="17"/>
  <c r="V8" i="17"/>
  <c r="G9" i="17"/>
  <c r="M9" i="17" s="1"/>
  <c r="M8" i="17" s="1"/>
  <c r="I9" i="17"/>
  <c r="I8" i="17" s="1"/>
  <c r="K9" i="17"/>
  <c r="O9" i="17"/>
  <c r="O8" i="17" s="1"/>
  <c r="Q9" i="17"/>
  <c r="Q8" i="17" s="1"/>
  <c r="V9" i="17"/>
  <c r="G12" i="17"/>
  <c r="M12" i="17" s="1"/>
  <c r="I12" i="17"/>
  <c r="K12" i="17"/>
  <c r="K8" i="17" s="1"/>
  <c r="O12" i="17"/>
  <c r="Q12" i="17"/>
  <c r="V12" i="17"/>
  <c r="G16" i="17"/>
  <c r="I16" i="17"/>
  <c r="K16" i="17"/>
  <c r="M16" i="17"/>
  <c r="O16" i="17"/>
  <c r="Q16" i="17"/>
  <c r="V16" i="17"/>
  <c r="G18" i="17"/>
  <c r="I18" i="17"/>
  <c r="I17" i="17" s="1"/>
  <c r="K18" i="17"/>
  <c r="M18" i="17"/>
  <c r="O18" i="17"/>
  <c r="Q18" i="17"/>
  <c r="Q17" i="17" s="1"/>
  <c r="V18" i="17"/>
  <c r="G21" i="17"/>
  <c r="M21" i="17" s="1"/>
  <c r="I21" i="17"/>
  <c r="K21" i="17"/>
  <c r="K17" i="17" s="1"/>
  <c r="O21" i="17"/>
  <c r="Q21" i="17"/>
  <c r="V21" i="17"/>
  <c r="V17" i="17" s="1"/>
  <c r="G23" i="17"/>
  <c r="I23" i="17"/>
  <c r="K23" i="17"/>
  <c r="M23" i="17"/>
  <c r="O23" i="17"/>
  <c r="Q23" i="17"/>
  <c r="V23" i="17"/>
  <c r="G26" i="17"/>
  <c r="M26" i="17" s="1"/>
  <c r="I26" i="17"/>
  <c r="K26" i="17"/>
  <c r="O26" i="17"/>
  <c r="O17" i="17" s="1"/>
  <c r="Q26" i="17"/>
  <c r="V26" i="17"/>
  <c r="G29" i="17"/>
  <c r="Q29" i="17"/>
  <c r="G30" i="17"/>
  <c r="M30" i="17" s="1"/>
  <c r="M29" i="17" s="1"/>
  <c r="I30" i="17"/>
  <c r="I29" i="17" s="1"/>
  <c r="K30" i="17"/>
  <c r="K29" i="17" s="1"/>
  <c r="O30" i="17"/>
  <c r="O29" i="17" s="1"/>
  <c r="Q30" i="17"/>
  <c r="V30" i="17"/>
  <c r="V29" i="17" s="1"/>
  <c r="G32" i="17"/>
  <c r="I32" i="17"/>
  <c r="K32" i="17"/>
  <c r="M32" i="17"/>
  <c r="O32" i="17"/>
  <c r="Q32" i="17"/>
  <c r="V32" i="17"/>
  <c r="G40" i="17"/>
  <c r="K40" i="17"/>
  <c r="M40" i="17"/>
  <c r="V40" i="17"/>
  <c r="G41" i="17"/>
  <c r="I41" i="17"/>
  <c r="I40" i="17" s="1"/>
  <c r="K41" i="17"/>
  <c r="M41" i="17"/>
  <c r="O41" i="17"/>
  <c r="O40" i="17" s="1"/>
  <c r="Q41" i="17"/>
  <c r="Q40" i="17" s="1"/>
  <c r="V41" i="17"/>
  <c r="G42" i="17"/>
  <c r="K42" i="17"/>
  <c r="O42" i="17"/>
  <c r="Q42" i="17"/>
  <c r="G43" i="17"/>
  <c r="I43" i="17"/>
  <c r="I42" i="17" s="1"/>
  <c r="K43" i="17"/>
  <c r="M43" i="17"/>
  <c r="M42" i="17" s="1"/>
  <c r="O43" i="17"/>
  <c r="Q43" i="17"/>
  <c r="V43" i="17"/>
  <c r="V42" i="17" s="1"/>
  <c r="O45" i="17"/>
  <c r="G46" i="17"/>
  <c r="G45" i="17" s="1"/>
  <c r="I46" i="17"/>
  <c r="I45" i="17" s="1"/>
  <c r="K46" i="17"/>
  <c r="O46" i="17"/>
  <c r="Q46" i="17"/>
  <c r="Q45" i="17" s="1"/>
  <c r="V46" i="17"/>
  <c r="G48" i="17"/>
  <c r="M48" i="17" s="1"/>
  <c r="I48" i="17"/>
  <c r="K48" i="17"/>
  <c r="K45" i="17" s="1"/>
  <c r="O48" i="17"/>
  <c r="Q48" i="17"/>
  <c r="V48" i="17"/>
  <c r="V45" i="17" s="1"/>
  <c r="G51" i="17"/>
  <c r="G50" i="17" s="1"/>
  <c r="I51" i="17"/>
  <c r="K51" i="17"/>
  <c r="M51" i="17"/>
  <c r="O51" i="17"/>
  <c r="O50" i="17" s="1"/>
  <c r="Q51" i="17"/>
  <c r="V51" i="17"/>
  <c r="V50" i="17" s="1"/>
  <c r="G56" i="17"/>
  <c r="I56" i="17"/>
  <c r="I50" i="17" s="1"/>
  <c r="K56" i="17"/>
  <c r="M56" i="17"/>
  <c r="O56" i="17"/>
  <c r="Q56" i="17"/>
  <c r="Q50" i="17" s="1"/>
  <c r="V56" i="17"/>
  <c r="G61" i="17"/>
  <c r="M61" i="17" s="1"/>
  <c r="I61" i="17"/>
  <c r="K61" i="17"/>
  <c r="O61" i="17"/>
  <c r="Q61" i="17"/>
  <c r="V61" i="17"/>
  <c r="G62" i="17"/>
  <c r="I62" i="17"/>
  <c r="K62" i="17"/>
  <c r="M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K50" i="17" s="1"/>
  <c r="O65" i="17"/>
  <c r="Q65" i="17"/>
  <c r="V65" i="17"/>
  <c r="G66" i="17"/>
  <c r="I66" i="17"/>
  <c r="K66" i="17"/>
  <c r="M66" i="17"/>
  <c r="O66" i="17"/>
  <c r="Q66" i="17"/>
  <c r="V66" i="17"/>
  <c r="G67" i="17"/>
  <c r="K67" i="17"/>
  <c r="M67" i="17"/>
  <c r="V67" i="17"/>
  <c r="G68" i="17"/>
  <c r="I68" i="17"/>
  <c r="I67" i="17" s="1"/>
  <c r="K68" i="17"/>
  <c r="M68" i="17"/>
  <c r="O68" i="17"/>
  <c r="O67" i="17" s="1"/>
  <c r="Q68" i="17"/>
  <c r="Q67" i="17" s="1"/>
  <c r="V68" i="17"/>
  <c r="AE71" i="17"/>
  <c r="G123" i="16"/>
  <c r="BA85" i="16"/>
  <c r="BA61" i="16"/>
  <c r="BA58" i="16"/>
  <c r="BA50" i="16"/>
  <c r="BA36" i="16"/>
  <c r="BA24" i="16"/>
  <c r="BA21" i="16"/>
  <c r="BA17" i="16"/>
  <c r="BA14" i="16"/>
  <c r="BA10" i="16"/>
  <c r="G9" i="16"/>
  <c r="M9" i="16" s="1"/>
  <c r="I9" i="16"/>
  <c r="I8" i="16" s="1"/>
  <c r="K9" i="16"/>
  <c r="O9" i="16"/>
  <c r="O8" i="16" s="1"/>
  <c r="Q9" i="16"/>
  <c r="Q8" i="16" s="1"/>
  <c r="V9" i="16"/>
  <c r="G13" i="16"/>
  <c r="M13" i="16" s="1"/>
  <c r="I13" i="16"/>
  <c r="K13" i="16"/>
  <c r="K8" i="16" s="1"/>
  <c r="O13" i="16"/>
  <c r="Q13" i="16"/>
  <c r="V13" i="16"/>
  <c r="V8" i="16" s="1"/>
  <c r="G16" i="16"/>
  <c r="I16" i="16"/>
  <c r="K16" i="16"/>
  <c r="M16" i="16"/>
  <c r="O16" i="16"/>
  <c r="Q16" i="16"/>
  <c r="V16" i="16"/>
  <c r="G20" i="16"/>
  <c r="M20" i="16" s="1"/>
  <c r="I20" i="16"/>
  <c r="K20" i="16"/>
  <c r="O20" i="16"/>
  <c r="Q20" i="16"/>
  <c r="V20" i="16"/>
  <c r="G23" i="16"/>
  <c r="M23" i="16" s="1"/>
  <c r="I23" i="16"/>
  <c r="K23" i="16"/>
  <c r="O23" i="16"/>
  <c r="Q23" i="16"/>
  <c r="V23" i="16"/>
  <c r="G27" i="16"/>
  <c r="M27" i="16" s="1"/>
  <c r="I27" i="16"/>
  <c r="K27" i="16"/>
  <c r="O27" i="16"/>
  <c r="Q27" i="16"/>
  <c r="V27" i="16"/>
  <c r="G31" i="16"/>
  <c r="I31" i="16"/>
  <c r="K31" i="16"/>
  <c r="M31" i="16"/>
  <c r="O31" i="16"/>
  <c r="Q31" i="16"/>
  <c r="V31" i="16"/>
  <c r="G35" i="16"/>
  <c r="AF123" i="16" s="1"/>
  <c r="I35" i="16"/>
  <c r="K35" i="16"/>
  <c r="O35" i="16"/>
  <c r="Q35" i="16"/>
  <c r="V35" i="16"/>
  <c r="G42" i="16"/>
  <c r="M42" i="16" s="1"/>
  <c r="I42" i="16"/>
  <c r="K42" i="16"/>
  <c r="O42" i="16"/>
  <c r="Q42" i="16"/>
  <c r="V42" i="16"/>
  <c r="G45" i="16"/>
  <c r="M45" i="16" s="1"/>
  <c r="I45" i="16"/>
  <c r="K45" i="16"/>
  <c r="O45" i="16"/>
  <c r="Q45" i="16"/>
  <c r="V45" i="16"/>
  <c r="G49" i="16"/>
  <c r="M49" i="16" s="1"/>
  <c r="I49" i="16"/>
  <c r="I48" i="16" s="1"/>
  <c r="K49" i="16"/>
  <c r="O49" i="16"/>
  <c r="O48" i="16" s="1"/>
  <c r="Q49" i="16"/>
  <c r="V49" i="16"/>
  <c r="G52" i="16"/>
  <c r="M52" i="16" s="1"/>
  <c r="I52" i="16"/>
  <c r="K52" i="16"/>
  <c r="O52" i="16"/>
  <c r="Q52" i="16"/>
  <c r="Q48" i="16" s="1"/>
  <c r="V52" i="16"/>
  <c r="G54" i="16"/>
  <c r="I54" i="16"/>
  <c r="K54" i="16"/>
  <c r="K48" i="16" s="1"/>
  <c r="M54" i="16"/>
  <c r="O54" i="16"/>
  <c r="Q54" i="16"/>
  <c r="V54" i="16"/>
  <c r="V48" i="16" s="1"/>
  <c r="G57" i="16"/>
  <c r="I57" i="16"/>
  <c r="K57" i="16"/>
  <c r="M57" i="16"/>
  <c r="O57" i="16"/>
  <c r="Q57" i="16"/>
  <c r="V57" i="16"/>
  <c r="G60" i="16"/>
  <c r="M60" i="16" s="1"/>
  <c r="I60" i="16"/>
  <c r="K60" i="16"/>
  <c r="O60" i="16"/>
  <c r="Q60" i="16"/>
  <c r="V60" i="16"/>
  <c r="G64" i="16"/>
  <c r="M64" i="16" s="1"/>
  <c r="I64" i="16"/>
  <c r="K64" i="16"/>
  <c r="O64" i="16"/>
  <c r="Q64" i="16"/>
  <c r="V64" i="16"/>
  <c r="G67" i="16"/>
  <c r="M67" i="16" s="1"/>
  <c r="I67" i="16"/>
  <c r="K67" i="16"/>
  <c r="O67" i="16"/>
  <c r="Q67" i="16"/>
  <c r="V67" i="16"/>
  <c r="K69" i="16"/>
  <c r="Q69" i="16"/>
  <c r="V69" i="16"/>
  <c r="G70" i="16"/>
  <c r="M70" i="16" s="1"/>
  <c r="M69" i="16" s="1"/>
  <c r="I70" i="16"/>
  <c r="I69" i="16" s="1"/>
  <c r="K70" i="16"/>
  <c r="O70" i="16"/>
  <c r="O69" i="16" s="1"/>
  <c r="Q70" i="16"/>
  <c r="V70" i="16"/>
  <c r="Q73" i="16"/>
  <c r="G74" i="16"/>
  <c r="I74" i="16"/>
  <c r="I73" i="16" s="1"/>
  <c r="K74" i="16"/>
  <c r="K73" i="16" s="1"/>
  <c r="M74" i="16"/>
  <c r="O74" i="16"/>
  <c r="Q74" i="16"/>
  <c r="V74" i="16"/>
  <c r="V73" i="16" s="1"/>
  <c r="G79" i="16"/>
  <c r="I79" i="16"/>
  <c r="K79" i="16"/>
  <c r="M79" i="16"/>
  <c r="O79" i="16"/>
  <c r="Q79" i="16"/>
  <c r="V79" i="16"/>
  <c r="G84" i="16"/>
  <c r="M84" i="16" s="1"/>
  <c r="I84" i="16"/>
  <c r="K84" i="16"/>
  <c r="O84" i="16"/>
  <c r="O73" i="16" s="1"/>
  <c r="Q84" i="16"/>
  <c r="V84" i="16"/>
  <c r="G87" i="16"/>
  <c r="M87" i="16" s="1"/>
  <c r="I87" i="16"/>
  <c r="K87" i="16"/>
  <c r="O87" i="16"/>
  <c r="Q87" i="16"/>
  <c r="V87" i="16"/>
  <c r="G92" i="16"/>
  <c r="M92" i="16" s="1"/>
  <c r="I92" i="16"/>
  <c r="K92" i="16"/>
  <c r="O92" i="16"/>
  <c r="Q92" i="16"/>
  <c r="V92" i="16"/>
  <c r="G97" i="16"/>
  <c r="I97" i="16"/>
  <c r="K97" i="16"/>
  <c r="M97" i="16"/>
  <c r="O97" i="16"/>
  <c r="Q97" i="16"/>
  <c r="V97" i="16"/>
  <c r="G98" i="16"/>
  <c r="M98" i="16" s="1"/>
  <c r="I98" i="16"/>
  <c r="K98" i="16"/>
  <c r="O98" i="16"/>
  <c r="Q98" i="16"/>
  <c r="V98" i="16"/>
  <c r="G99" i="16"/>
  <c r="O99" i="16"/>
  <c r="Q99" i="16"/>
  <c r="G100" i="16"/>
  <c r="I100" i="16"/>
  <c r="I99" i="16" s="1"/>
  <c r="K100" i="16"/>
  <c r="K99" i="16" s="1"/>
  <c r="M100" i="16"/>
  <c r="M99" i="16" s="1"/>
  <c r="O100" i="16"/>
  <c r="Q100" i="16"/>
  <c r="V100" i="16"/>
  <c r="V99" i="16" s="1"/>
  <c r="K103" i="16"/>
  <c r="V103" i="16"/>
  <c r="G104" i="16"/>
  <c r="G103" i="16" s="1"/>
  <c r="I104" i="16"/>
  <c r="K104" i="16"/>
  <c r="O104" i="16"/>
  <c r="O103" i="16" s="1"/>
  <c r="Q104" i="16"/>
  <c r="Q103" i="16" s="1"/>
  <c r="V104" i="16"/>
  <c r="G106" i="16"/>
  <c r="M106" i="16" s="1"/>
  <c r="I106" i="16"/>
  <c r="I103" i="16" s="1"/>
  <c r="K106" i="16"/>
  <c r="O106" i="16"/>
  <c r="Q106" i="16"/>
  <c r="V106" i="16"/>
  <c r="K107" i="16"/>
  <c r="G108" i="16"/>
  <c r="I108" i="16"/>
  <c r="K108" i="16"/>
  <c r="M108" i="16"/>
  <c r="O108" i="16"/>
  <c r="Q108" i="16"/>
  <c r="V108" i="16"/>
  <c r="V107" i="16" s="1"/>
  <c r="G111" i="16"/>
  <c r="G107" i="16" s="1"/>
  <c r="I111" i="16"/>
  <c r="K111" i="16"/>
  <c r="O111" i="16"/>
  <c r="O107" i="16" s="1"/>
  <c r="Q111" i="16"/>
  <c r="V111" i="16"/>
  <c r="G113" i="16"/>
  <c r="M113" i="16" s="1"/>
  <c r="I113" i="16"/>
  <c r="I107" i="16" s="1"/>
  <c r="K113" i="16"/>
  <c r="O113" i="16"/>
  <c r="Q113" i="16"/>
  <c r="Q107" i="16" s="1"/>
  <c r="V113" i="16"/>
  <c r="G116" i="16"/>
  <c r="I116" i="16"/>
  <c r="O116" i="16"/>
  <c r="Q116" i="16"/>
  <c r="V116" i="16"/>
  <c r="G117" i="16"/>
  <c r="I117" i="16"/>
  <c r="K117" i="16"/>
  <c r="K116" i="16" s="1"/>
  <c r="M117" i="16"/>
  <c r="M116" i="16" s="1"/>
  <c r="O117" i="16"/>
  <c r="Q117" i="16"/>
  <c r="V117" i="16"/>
  <c r="G119" i="16"/>
  <c r="K119" i="16"/>
  <c r="V119" i="16"/>
  <c r="G120" i="16"/>
  <c r="M120" i="16" s="1"/>
  <c r="M119" i="16" s="1"/>
  <c r="I120" i="16"/>
  <c r="I119" i="16" s="1"/>
  <c r="K120" i="16"/>
  <c r="O120" i="16"/>
  <c r="O119" i="16" s="1"/>
  <c r="Q120" i="16"/>
  <c r="Q119" i="16" s="1"/>
  <c r="V120" i="16"/>
  <c r="AE123" i="16"/>
  <c r="G140" i="15"/>
  <c r="BA138" i="15"/>
  <c r="BA103" i="15"/>
  <c r="BA87" i="15"/>
  <c r="BA71" i="15"/>
  <c r="BA66" i="15"/>
  <c r="BA54" i="15"/>
  <c r="BA51" i="15"/>
  <c r="BA41" i="15"/>
  <c r="BA28" i="15"/>
  <c r="BA25" i="15"/>
  <c r="BA19" i="15"/>
  <c r="BA16" i="15"/>
  <c r="BA10" i="15"/>
  <c r="G8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5" i="15"/>
  <c r="I15" i="15"/>
  <c r="K15" i="15"/>
  <c r="M15" i="15"/>
  <c r="O15" i="15"/>
  <c r="Q15" i="15"/>
  <c r="V15" i="15"/>
  <c r="G18" i="15"/>
  <c r="AF140" i="15" s="1"/>
  <c r="I18" i="15"/>
  <c r="K18" i="15"/>
  <c r="O18" i="15"/>
  <c r="Q18" i="15"/>
  <c r="V18" i="15"/>
  <c r="G24" i="15"/>
  <c r="M24" i="15" s="1"/>
  <c r="I24" i="15"/>
  <c r="K24" i="15"/>
  <c r="O24" i="15"/>
  <c r="Q24" i="15"/>
  <c r="V24" i="15"/>
  <c r="G27" i="15"/>
  <c r="M27" i="15" s="1"/>
  <c r="I27" i="15"/>
  <c r="K27" i="15"/>
  <c r="O27" i="15"/>
  <c r="Q27" i="15"/>
  <c r="V27" i="15"/>
  <c r="G32" i="15"/>
  <c r="I32" i="15"/>
  <c r="K32" i="15"/>
  <c r="M32" i="15"/>
  <c r="O32" i="15"/>
  <c r="Q32" i="15"/>
  <c r="V32" i="15"/>
  <c r="G36" i="15"/>
  <c r="I36" i="15"/>
  <c r="K36" i="15"/>
  <c r="M36" i="15"/>
  <c r="O36" i="15"/>
  <c r="Q36" i="15"/>
  <c r="V36" i="15"/>
  <c r="G40" i="15"/>
  <c r="M40" i="15" s="1"/>
  <c r="I40" i="15"/>
  <c r="K40" i="15"/>
  <c r="O40" i="15"/>
  <c r="O8" i="15" s="1"/>
  <c r="Q40" i="15"/>
  <c r="V40" i="15"/>
  <c r="G47" i="15"/>
  <c r="M47" i="15" s="1"/>
  <c r="I47" i="15"/>
  <c r="K47" i="15"/>
  <c r="O47" i="15"/>
  <c r="Q47" i="15"/>
  <c r="V47" i="15"/>
  <c r="G50" i="15"/>
  <c r="I50" i="15"/>
  <c r="K50" i="15"/>
  <c r="M50" i="15"/>
  <c r="O50" i="15"/>
  <c r="Q50" i="15"/>
  <c r="V50" i="15"/>
  <c r="G52" i="15"/>
  <c r="G53" i="15"/>
  <c r="M53" i="15" s="1"/>
  <c r="I53" i="15"/>
  <c r="I52" i="15" s="1"/>
  <c r="K53" i="15"/>
  <c r="O53" i="15"/>
  <c r="O52" i="15" s="1"/>
  <c r="Q53" i="15"/>
  <c r="Q52" i="15" s="1"/>
  <c r="V53" i="15"/>
  <c r="G56" i="15"/>
  <c r="M56" i="15" s="1"/>
  <c r="I56" i="15"/>
  <c r="K56" i="15"/>
  <c r="K52" i="15" s="1"/>
  <c r="O56" i="15"/>
  <c r="Q56" i="15"/>
  <c r="V56" i="15"/>
  <c r="V52" i="15" s="1"/>
  <c r="G60" i="15"/>
  <c r="I60" i="15"/>
  <c r="K60" i="15"/>
  <c r="M60" i="15"/>
  <c r="O60" i="15"/>
  <c r="Q60" i="15"/>
  <c r="V60" i="15"/>
  <c r="G65" i="15"/>
  <c r="M65" i="15" s="1"/>
  <c r="I65" i="15"/>
  <c r="K65" i="15"/>
  <c r="O65" i="15"/>
  <c r="Q65" i="15"/>
  <c r="V65" i="15"/>
  <c r="G70" i="15"/>
  <c r="M70" i="15" s="1"/>
  <c r="I70" i="15"/>
  <c r="K70" i="15"/>
  <c r="O70" i="15"/>
  <c r="Q70" i="15"/>
  <c r="V70" i="15"/>
  <c r="G74" i="15"/>
  <c r="M74" i="15" s="1"/>
  <c r="I74" i="15"/>
  <c r="K74" i="15"/>
  <c r="O74" i="15"/>
  <c r="Q74" i="15"/>
  <c r="V74" i="15"/>
  <c r="G78" i="15"/>
  <c r="I78" i="15"/>
  <c r="K78" i="15"/>
  <c r="M78" i="15"/>
  <c r="O78" i="15"/>
  <c r="Q78" i="15"/>
  <c r="V78" i="15"/>
  <c r="G80" i="15"/>
  <c r="K80" i="15"/>
  <c r="O80" i="15"/>
  <c r="V80" i="15"/>
  <c r="G81" i="15"/>
  <c r="M81" i="15" s="1"/>
  <c r="M80" i="15" s="1"/>
  <c r="I81" i="15"/>
  <c r="I80" i="15" s="1"/>
  <c r="K81" i="15"/>
  <c r="O81" i="15"/>
  <c r="Q81" i="15"/>
  <c r="Q80" i="15" s="1"/>
  <c r="V81" i="15"/>
  <c r="K85" i="15"/>
  <c r="G86" i="15"/>
  <c r="I86" i="15"/>
  <c r="K86" i="15"/>
  <c r="M86" i="15"/>
  <c r="O86" i="15"/>
  <c r="Q86" i="15"/>
  <c r="V86" i="15"/>
  <c r="G90" i="15"/>
  <c r="G85" i="15" s="1"/>
  <c r="I90" i="15"/>
  <c r="K90" i="15"/>
  <c r="O90" i="15"/>
  <c r="O85" i="15" s="1"/>
  <c r="Q90" i="15"/>
  <c r="V90" i="15"/>
  <c r="G97" i="15"/>
  <c r="M97" i="15" s="1"/>
  <c r="I97" i="15"/>
  <c r="I85" i="15" s="1"/>
  <c r="K97" i="15"/>
  <c r="O97" i="15"/>
  <c r="Q97" i="15"/>
  <c r="Q85" i="15" s="1"/>
  <c r="V97" i="15"/>
  <c r="G102" i="15"/>
  <c r="M102" i="15" s="1"/>
  <c r="I102" i="15"/>
  <c r="K102" i="15"/>
  <c r="O102" i="15"/>
  <c r="Q102" i="15"/>
  <c r="V102" i="15"/>
  <c r="V85" i="15" s="1"/>
  <c r="G107" i="15"/>
  <c r="I107" i="15"/>
  <c r="K107" i="15"/>
  <c r="M107" i="15"/>
  <c r="O107" i="15"/>
  <c r="Q107" i="15"/>
  <c r="V107" i="15"/>
  <c r="G109" i="15"/>
  <c r="K109" i="15"/>
  <c r="O109" i="15"/>
  <c r="V109" i="15"/>
  <c r="G110" i="15"/>
  <c r="M110" i="15" s="1"/>
  <c r="M109" i="15" s="1"/>
  <c r="I110" i="15"/>
  <c r="I109" i="15" s="1"/>
  <c r="K110" i="15"/>
  <c r="O110" i="15"/>
  <c r="Q110" i="15"/>
  <c r="Q109" i="15" s="1"/>
  <c r="V110" i="15"/>
  <c r="K113" i="15"/>
  <c r="V113" i="15"/>
  <c r="G114" i="15"/>
  <c r="I114" i="15"/>
  <c r="K114" i="15"/>
  <c r="M114" i="15"/>
  <c r="M113" i="15" s="1"/>
  <c r="O114" i="15"/>
  <c r="Q114" i="15"/>
  <c r="V114" i="15"/>
  <c r="G116" i="15"/>
  <c r="M116" i="15" s="1"/>
  <c r="I116" i="15"/>
  <c r="K116" i="15"/>
  <c r="O116" i="15"/>
  <c r="O113" i="15" s="1"/>
  <c r="Q116" i="15"/>
  <c r="V116" i="15"/>
  <c r="G118" i="15"/>
  <c r="M118" i="15" s="1"/>
  <c r="I118" i="15"/>
  <c r="I113" i="15" s="1"/>
  <c r="K118" i="15"/>
  <c r="O118" i="15"/>
  <c r="Q118" i="15"/>
  <c r="Q113" i="15" s="1"/>
  <c r="V118" i="15"/>
  <c r="G120" i="15"/>
  <c r="I120" i="15"/>
  <c r="K120" i="15"/>
  <c r="O120" i="15"/>
  <c r="Q120" i="15"/>
  <c r="V120" i="15"/>
  <c r="G121" i="15"/>
  <c r="I121" i="15"/>
  <c r="K121" i="15"/>
  <c r="M121" i="15"/>
  <c r="M120" i="15" s="1"/>
  <c r="O121" i="15"/>
  <c r="Q121" i="15"/>
  <c r="V121" i="15"/>
  <c r="G123" i="15"/>
  <c r="G124" i="15"/>
  <c r="M124" i="15" s="1"/>
  <c r="M123" i="15" s="1"/>
  <c r="I124" i="15"/>
  <c r="I123" i="15" s="1"/>
  <c r="K124" i="15"/>
  <c r="O124" i="15"/>
  <c r="Q124" i="15"/>
  <c r="Q123" i="15" s="1"/>
  <c r="V124" i="15"/>
  <c r="G127" i="15"/>
  <c r="M127" i="15" s="1"/>
  <c r="I127" i="15"/>
  <c r="K127" i="15"/>
  <c r="K123" i="15" s="1"/>
  <c r="O127" i="15"/>
  <c r="Q127" i="15"/>
  <c r="V127" i="15"/>
  <c r="V123" i="15" s="1"/>
  <c r="G129" i="15"/>
  <c r="I129" i="15"/>
  <c r="K129" i="15"/>
  <c r="M129" i="15"/>
  <c r="O129" i="15"/>
  <c r="Q129" i="15"/>
  <c r="V129" i="15"/>
  <c r="G131" i="15"/>
  <c r="M131" i="15" s="1"/>
  <c r="I131" i="15"/>
  <c r="K131" i="15"/>
  <c r="O131" i="15"/>
  <c r="O123" i="15" s="1"/>
  <c r="Q131" i="15"/>
  <c r="V131" i="15"/>
  <c r="G133" i="15"/>
  <c r="M133" i="15" s="1"/>
  <c r="I133" i="15"/>
  <c r="K133" i="15"/>
  <c r="O133" i="15"/>
  <c r="Q133" i="15"/>
  <c r="V133" i="15"/>
  <c r="G135" i="15"/>
  <c r="M135" i="15" s="1"/>
  <c r="I135" i="15"/>
  <c r="K135" i="15"/>
  <c r="O135" i="15"/>
  <c r="Q135" i="15"/>
  <c r="V135" i="15"/>
  <c r="AE140" i="15"/>
  <c r="G65" i="14"/>
  <c r="BA56" i="14"/>
  <c r="BA22" i="14"/>
  <c r="BA21" i="14"/>
  <c r="G8" i="14"/>
  <c r="G9" i="14"/>
  <c r="I9" i="14"/>
  <c r="I8" i="14" s="1"/>
  <c r="K9" i="14"/>
  <c r="K8" i="14" s="1"/>
  <c r="M9" i="14"/>
  <c r="M8" i="14" s="1"/>
  <c r="O9" i="14"/>
  <c r="O8" i="14" s="1"/>
  <c r="Q9" i="14"/>
  <c r="V9" i="14"/>
  <c r="V8" i="14" s="1"/>
  <c r="G12" i="14"/>
  <c r="I12" i="14"/>
  <c r="K12" i="14"/>
  <c r="M12" i="14"/>
  <c r="O12" i="14"/>
  <c r="Q12" i="14"/>
  <c r="V12" i="14"/>
  <c r="G14" i="14"/>
  <c r="I14" i="14"/>
  <c r="K14" i="14"/>
  <c r="M14" i="14"/>
  <c r="O14" i="14"/>
  <c r="Q14" i="14"/>
  <c r="Q8" i="14" s="1"/>
  <c r="V14" i="14"/>
  <c r="G17" i="14"/>
  <c r="I17" i="14"/>
  <c r="K17" i="14"/>
  <c r="M17" i="14"/>
  <c r="O17" i="14"/>
  <c r="Q17" i="14"/>
  <c r="V17" i="14"/>
  <c r="G20" i="14"/>
  <c r="G19" i="14" s="1"/>
  <c r="I20" i="14"/>
  <c r="I19" i="14" s="1"/>
  <c r="K20" i="14"/>
  <c r="O20" i="14"/>
  <c r="O19" i="14" s="1"/>
  <c r="Q20" i="14"/>
  <c r="V20" i="14"/>
  <c r="V19" i="14" s="1"/>
  <c r="G29" i="14"/>
  <c r="M29" i="14" s="1"/>
  <c r="I29" i="14"/>
  <c r="K29" i="14"/>
  <c r="K19" i="14" s="1"/>
  <c r="O29" i="14"/>
  <c r="Q29" i="14"/>
  <c r="V29" i="14"/>
  <c r="G33" i="14"/>
  <c r="M33" i="14" s="1"/>
  <c r="I33" i="14"/>
  <c r="K33" i="14"/>
  <c r="O33" i="14"/>
  <c r="Q33" i="14"/>
  <c r="V33" i="14"/>
  <c r="G37" i="14"/>
  <c r="I37" i="14"/>
  <c r="K37" i="14"/>
  <c r="M37" i="14"/>
  <c r="O37" i="14"/>
  <c r="Q37" i="14"/>
  <c r="V37" i="14"/>
  <c r="G39" i="14"/>
  <c r="I39" i="14"/>
  <c r="K39" i="14"/>
  <c r="M39" i="14"/>
  <c r="O39" i="14"/>
  <c r="Q39" i="14"/>
  <c r="V39" i="14"/>
  <c r="G41" i="14"/>
  <c r="I41" i="14"/>
  <c r="K41" i="14"/>
  <c r="M41" i="14"/>
  <c r="O41" i="14"/>
  <c r="Q41" i="14"/>
  <c r="V41" i="14"/>
  <c r="G43" i="14"/>
  <c r="I43" i="14"/>
  <c r="K43" i="14"/>
  <c r="M43" i="14"/>
  <c r="O43" i="14"/>
  <c r="Q43" i="14"/>
  <c r="V43" i="14"/>
  <c r="G45" i="14"/>
  <c r="M45" i="14" s="1"/>
  <c r="I45" i="14"/>
  <c r="K45" i="14"/>
  <c r="O45" i="14"/>
  <c r="Q45" i="14"/>
  <c r="Q19" i="14" s="1"/>
  <c r="V45" i="14"/>
  <c r="G47" i="14"/>
  <c r="M47" i="14" s="1"/>
  <c r="I47" i="14"/>
  <c r="K47" i="14"/>
  <c r="O47" i="14"/>
  <c r="Q47" i="14"/>
  <c r="V47" i="14"/>
  <c r="G49" i="14"/>
  <c r="M49" i="14" s="1"/>
  <c r="I49" i="14"/>
  <c r="K49" i="14"/>
  <c r="O49" i="14"/>
  <c r="Q49" i="14"/>
  <c r="V49" i="14"/>
  <c r="G50" i="14"/>
  <c r="V50" i="14"/>
  <c r="G51" i="14"/>
  <c r="I51" i="14"/>
  <c r="I50" i="14" s="1"/>
  <c r="K51" i="14"/>
  <c r="K50" i="14" s="1"/>
  <c r="M51" i="14"/>
  <c r="M50" i="14" s="1"/>
  <c r="O51" i="14"/>
  <c r="O50" i="14" s="1"/>
  <c r="Q51" i="14"/>
  <c r="V51" i="14"/>
  <c r="G52" i="14"/>
  <c r="I52" i="14"/>
  <c r="K52" i="14"/>
  <c r="M52" i="14"/>
  <c r="O52" i="14"/>
  <c r="Q52" i="14"/>
  <c r="Q50" i="14" s="1"/>
  <c r="V52" i="14"/>
  <c r="G55" i="14"/>
  <c r="I55" i="14"/>
  <c r="K55" i="14"/>
  <c r="M55" i="14"/>
  <c r="O55" i="14"/>
  <c r="O54" i="14" s="1"/>
  <c r="Q55" i="14"/>
  <c r="Q54" i="14" s="1"/>
  <c r="V55" i="14"/>
  <c r="V54" i="14" s="1"/>
  <c r="G57" i="14"/>
  <c r="M57" i="14" s="1"/>
  <c r="M54" i="14" s="1"/>
  <c r="I57" i="14"/>
  <c r="K57" i="14"/>
  <c r="O57" i="14"/>
  <c r="Q57" i="14"/>
  <c r="V57" i="14"/>
  <c r="G59" i="14"/>
  <c r="M59" i="14" s="1"/>
  <c r="I59" i="14"/>
  <c r="I54" i="14" s="1"/>
  <c r="K59" i="14"/>
  <c r="O59" i="14"/>
  <c r="Q59" i="14"/>
  <c r="V59" i="14"/>
  <c r="G61" i="14"/>
  <c r="M61" i="14" s="1"/>
  <c r="I61" i="14"/>
  <c r="K61" i="14"/>
  <c r="K54" i="14" s="1"/>
  <c r="O61" i="14"/>
  <c r="Q61" i="14"/>
  <c r="V61" i="14"/>
  <c r="G63" i="14"/>
  <c r="M63" i="14" s="1"/>
  <c r="I63" i="14"/>
  <c r="K63" i="14"/>
  <c r="O63" i="14"/>
  <c r="Q63" i="14"/>
  <c r="V63" i="14"/>
  <c r="AE65" i="14"/>
  <c r="AF65" i="14"/>
  <c r="G32" i="13"/>
  <c r="BA20" i="13"/>
  <c r="BA17" i="13"/>
  <c r="BA10" i="13"/>
  <c r="G8" i="13"/>
  <c r="G9" i="13"/>
  <c r="M9" i="13" s="1"/>
  <c r="M8" i="13" s="1"/>
  <c r="I9" i="13"/>
  <c r="I8" i="13" s="1"/>
  <c r="K9" i="13"/>
  <c r="O9" i="13"/>
  <c r="O8" i="13" s="1"/>
  <c r="Q9" i="13"/>
  <c r="V9" i="13"/>
  <c r="G12" i="13"/>
  <c r="M12" i="13" s="1"/>
  <c r="I12" i="13"/>
  <c r="K12" i="13"/>
  <c r="K8" i="13" s="1"/>
  <c r="O12" i="13"/>
  <c r="Q12" i="13"/>
  <c r="Q8" i="13" s="1"/>
  <c r="V12" i="13"/>
  <c r="G14" i="13"/>
  <c r="I14" i="13"/>
  <c r="K14" i="13"/>
  <c r="M14" i="13"/>
  <c r="O14" i="13"/>
  <c r="Q14" i="13"/>
  <c r="V14" i="13"/>
  <c r="V8" i="13" s="1"/>
  <c r="G16" i="13"/>
  <c r="I16" i="13"/>
  <c r="K16" i="13"/>
  <c r="M16" i="13"/>
  <c r="O16" i="13"/>
  <c r="Q16" i="13"/>
  <c r="V16" i="13"/>
  <c r="G19" i="13"/>
  <c r="I19" i="13"/>
  <c r="K19" i="13"/>
  <c r="M19" i="13"/>
  <c r="O19" i="13"/>
  <c r="Q19" i="13"/>
  <c r="V19" i="13"/>
  <c r="I23" i="13"/>
  <c r="O23" i="13"/>
  <c r="V23" i="13"/>
  <c r="G24" i="13"/>
  <c r="M24" i="13" s="1"/>
  <c r="I24" i="13"/>
  <c r="K24" i="13"/>
  <c r="K23" i="13" s="1"/>
  <c r="O24" i="13"/>
  <c r="Q24" i="13"/>
  <c r="Q23" i="13" s="1"/>
  <c r="V24" i="13"/>
  <c r="G25" i="13"/>
  <c r="G23" i="13" s="1"/>
  <c r="I25" i="13"/>
  <c r="K25" i="13"/>
  <c r="O25" i="13"/>
  <c r="Q25" i="13"/>
  <c r="V25" i="13"/>
  <c r="G27" i="13"/>
  <c r="I27" i="13"/>
  <c r="O27" i="13"/>
  <c r="V27" i="13"/>
  <c r="G28" i="13"/>
  <c r="M28" i="13" s="1"/>
  <c r="M27" i="13" s="1"/>
  <c r="I28" i="13"/>
  <c r="K28" i="13"/>
  <c r="K27" i="13" s="1"/>
  <c r="O28" i="13"/>
  <c r="Q28" i="13"/>
  <c r="Q27" i="13" s="1"/>
  <c r="V28" i="13"/>
  <c r="G29" i="13"/>
  <c r="I29" i="13"/>
  <c r="K29" i="13"/>
  <c r="M29" i="13"/>
  <c r="Q29" i="13"/>
  <c r="V29" i="13"/>
  <c r="G30" i="13"/>
  <c r="I30" i="13"/>
  <c r="K30" i="13"/>
  <c r="M30" i="13"/>
  <c r="O30" i="13"/>
  <c r="O29" i="13" s="1"/>
  <c r="Q30" i="13"/>
  <c r="V30" i="13"/>
  <c r="AE32" i="13"/>
  <c r="G55" i="12"/>
  <c r="BA41" i="12"/>
  <c r="BA34" i="12"/>
  <c r="BA32" i="12"/>
  <c r="BA25" i="12"/>
  <c r="BA21" i="12"/>
  <c r="BA18" i="12"/>
  <c r="BA13" i="12"/>
  <c r="BA11" i="12"/>
  <c r="G8" i="12"/>
  <c r="K8" i="12"/>
  <c r="V8" i="12"/>
  <c r="G9" i="12"/>
  <c r="I9" i="12"/>
  <c r="K9" i="12"/>
  <c r="M9" i="12"/>
  <c r="M8" i="12" s="1"/>
  <c r="O9" i="12"/>
  <c r="Q9" i="12"/>
  <c r="V9" i="12"/>
  <c r="G12" i="12"/>
  <c r="M12" i="12" s="1"/>
  <c r="I12" i="12"/>
  <c r="K12" i="12"/>
  <c r="O12" i="12"/>
  <c r="O8" i="12" s="1"/>
  <c r="Q12" i="12"/>
  <c r="V12" i="12"/>
  <c r="G14" i="12"/>
  <c r="M14" i="12" s="1"/>
  <c r="I14" i="12"/>
  <c r="I8" i="12" s="1"/>
  <c r="K14" i="12"/>
  <c r="O14" i="12"/>
  <c r="Q14" i="12"/>
  <c r="Q8" i="12" s="1"/>
  <c r="V14" i="12"/>
  <c r="G17" i="12"/>
  <c r="I17" i="12"/>
  <c r="K17" i="12"/>
  <c r="M17" i="12"/>
  <c r="O17" i="12"/>
  <c r="Q17" i="12"/>
  <c r="V17" i="12"/>
  <c r="G20" i="12"/>
  <c r="G16" i="12" s="1"/>
  <c r="I20" i="12"/>
  <c r="K20" i="12"/>
  <c r="O20" i="12"/>
  <c r="O16" i="12" s="1"/>
  <c r="Q20" i="12"/>
  <c r="V20" i="12"/>
  <c r="G24" i="12"/>
  <c r="M24" i="12" s="1"/>
  <c r="I24" i="12"/>
  <c r="I16" i="12" s="1"/>
  <c r="K24" i="12"/>
  <c r="O24" i="12"/>
  <c r="Q24" i="12"/>
  <c r="Q16" i="12" s="1"/>
  <c r="V24" i="12"/>
  <c r="G28" i="12"/>
  <c r="M28" i="12" s="1"/>
  <c r="I28" i="12"/>
  <c r="K28" i="12"/>
  <c r="K16" i="12" s="1"/>
  <c r="O28" i="12"/>
  <c r="Q28" i="12"/>
  <c r="V28" i="12"/>
  <c r="V16" i="12" s="1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46" i="12"/>
  <c r="M46" i="12" s="1"/>
  <c r="I46" i="12"/>
  <c r="K46" i="12"/>
  <c r="O46" i="12"/>
  <c r="Q46" i="12"/>
  <c r="V46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AE55" i="12"/>
  <c r="AF55" i="12"/>
  <c r="I20" i="1"/>
  <c r="I19" i="1"/>
  <c r="I18" i="1"/>
  <c r="I17" i="1"/>
  <c r="I16" i="1"/>
  <c r="I116" i="1"/>
  <c r="J110" i="1" s="1"/>
  <c r="F61" i="1"/>
  <c r="G23" i="1" s="1"/>
  <c r="G61" i="1"/>
  <c r="G25" i="1" s="1"/>
  <c r="H61" i="1"/>
  <c r="I60" i="1"/>
  <c r="I59" i="1"/>
  <c r="I58" i="1"/>
  <c r="I57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61" i="1" s="1"/>
  <c r="J28" i="1"/>
  <c r="J26" i="1"/>
  <c r="G38" i="1"/>
  <c r="F38" i="1"/>
  <c r="J23" i="1"/>
  <c r="J24" i="1"/>
  <c r="J25" i="1"/>
  <c r="J27" i="1"/>
  <c r="E24" i="1"/>
  <c r="G24" i="1"/>
  <c r="E26" i="1"/>
  <c r="G26" i="1"/>
  <c r="J111" i="1" l="1"/>
  <c r="J91" i="1"/>
  <c r="J97" i="1"/>
  <c r="J107" i="1"/>
  <c r="J93" i="1"/>
  <c r="J112" i="1"/>
  <c r="J100" i="1"/>
  <c r="J96" i="1"/>
  <c r="J108" i="1"/>
  <c r="J113" i="1"/>
  <c r="J89" i="1"/>
  <c r="J103" i="1"/>
  <c r="J99" i="1"/>
  <c r="J104" i="1"/>
  <c r="J109" i="1"/>
  <c r="J90" i="1"/>
  <c r="J95" i="1"/>
  <c r="J105" i="1"/>
  <c r="J88" i="1"/>
  <c r="J92" i="1"/>
  <c r="J101" i="1"/>
  <c r="J115" i="1"/>
  <c r="A27" i="1"/>
  <c r="M8" i="23"/>
  <c r="M28" i="23"/>
  <c r="G8" i="23"/>
  <c r="M8" i="22"/>
  <c r="M50" i="22"/>
  <c r="M73" i="22"/>
  <c r="G8" i="22"/>
  <c r="AF90" i="22"/>
  <c r="G50" i="22"/>
  <c r="M213" i="21"/>
  <c r="M300" i="21"/>
  <c r="M8" i="21"/>
  <c r="G329" i="21"/>
  <c r="G300" i="21"/>
  <c r="G197" i="21"/>
  <c r="M335" i="21"/>
  <c r="M333" i="21" s="1"/>
  <c r="M281" i="21"/>
  <c r="M258" i="21" s="1"/>
  <c r="M8" i="20"/>
  <c r="M161" i="20"/>
  <c r="M153" i="20" s="1"/>
  <c r="M144" i="20"/>
  <c r="M143" i="20" s="1"/>
  <c r="M123" i="20"/>
  <c r="M115" i="20" s="1"/>
  <c r="M104" i="20"/>
  <c r="M84" i="20" s="1"/>
  <c r="M83" i="20"/>
  <c r="M82" i="20" s="1"/>
  <c r="M30" i="20"/>
  <c r="G8" i="20"/>
  <c r="M8" i="19"/>
  <c r="M35" i="19"/>
  <c r="M108" i="19"/>
  <c r="M107" i="19" s="1"/>
  <c r="M95" i="19"/>
  <c r="M92" i="19" s="1"/>
  <c r="M76" i="19"/>
  <c r="M75" i="19" s="1"/>
  <c r="M112" i="19"/>
  <c r="M111" i="19" s="1"/>
  <c r="M80" i="19"/>
  <c r="M79" i="19" s="1"/>
  <c r="M53" i="19"/>
  <c r="M50" i="19" s="1"/>
  <c r="G50" i="19"/>
  <c r="M67" i="18"/>
  <c r="M136" i="18"/>
  <c r="M135" i="18" s="1"/>
  <c r="M139" i="18"/>
  <c r="M138" i="18" s="1"/>
  <c r="M126" i="18"/>
  <c r="M125" i="18" s="1"/>
  <c r="M12" i="18"/>
  <c r="M8" i="18" s="1"/>
  <c r="M97" i="18"/>
  <c r="M91" i="18" s="1"/>
  <c r="M50" i="17"/>
  <c r="M17" i="17"/>
  <c r="G17" i="17"/>
  <c r="AF71" i="17"/>
  <c r="M46" i="17"/>
  <c r="M45" i="17" s="1"/>
  <c r="M73" i="16"/>
  <c r="M48" i="16"/>
  <c r="G69" i="16"/>
  <c r="G48" i="16"/>
  <c r="G73" i="16"/>
  <c r="M35" i="16"/>
  <c r="M8" i="16" s="1"/>
  <c r="M104" i="16"/>
  <c r="M103" i="16" s="1"/>
  <c r="G8" i="16"/>
  <c r="M111" i="16"/>
  <c r="M107" i="16" s="1"/>
  <c r="M52" i="15"/>
  <c r="G113" i="15"/>
  <c r="M18" i="15"/>
  <c r="M8" i="15" s="1"/>
  <c r="M90" i="15"/>
  <c r="M85" i="15" s="1"/>
  <c r="G54" i="14"/>
  <c r="M20" i="14"/>
  <c r="M19" i="14" s="1"/>
  <c r="AF32" i="13"/>
  <c r="M25" i="13"/>
  <c r="M23" i="13" s="1"/>
  <c r="M20" i="12"/>
  <c r="M16" i="12" s="1"/>
  <c r="I21" i="1"/>
  <c r="J94" i="1"/>
  <c r="J98" i="1"/>
  <c r="J102" i="1"/>
  <c r="J106" i="1"/>
  <c r="J114" i="1"/>
  <c r="J52" i="1"/>
  <c r="J60" i="1"/>
  <c r="J54" i="1"/>
  <c r="J46" i="1"/>
  <c r="J58" i="1"/>
  <c r="J49" i="1"/>
  <c r="J41" i="1"/>
  <c r="J57" i="1"/>
  <c r="J48" i="1"/>
  <c r="J44" i="1"/>
  <c r="J39" i="1"/>
  <c r="J61" i="1" s="1"/>
  <c r="J55" i="1"/>
  <c r="J51" i="1"/>
  <c r="J47" i="1"/>
  <c r="J43" i="1"/>
  <c r="J59" i="1"/>
  <c r="J50" i="1"/>
  <c r="J42" i="1"/>
  <c r="J53" i="1"/>
  <c r="J45" i="1"/>
  <c r="J116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Jana Bartošová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Jana Bartošová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Jana Bartošová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Jana Bartošová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Jana Bartošová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Jana Bartošová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Jana Bartošová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Jana Bartošová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Jana Bartošová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Jana Bartošová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Jana Bartošová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Jana Bartošová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Jana Bartošová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Jana Bartošová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<sst xmlns="http://schemas.openxmlformats.org/spreadsheetml/2006/main" count="5875" uniqueCount="1205">
  <si>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</si>
  <si>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</si>
  <si>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</si>
  <si>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</si>
  <si>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</si>
  <si>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</si>
  <si>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</si>
  <si>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</si>
  <si>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</si>
  <si>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</si>
  <si>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</si>
  <si>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</si>
  <si>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</si>
  <si>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</si>
  <si>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</si>
  <si>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</si>
  <si>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</si>
  <si>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</si>
  <si>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</si>
  <si>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</si>
  <si>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</si>
  <si>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</si>
  <si>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</si>
  <si>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</si>
  <si>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</si>
  <si>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</si>
  <si>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</si>
  <si>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</si>
  <si>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</si>
  <si>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</si>
  <si>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</si>
  <si>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</si>
  <si>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</si>
  <si>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</si>
  <si>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</si>
  <si>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</si>
  <si>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</si>
  <si>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</si>
  <si>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</si>
  <si>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</si>
  <si>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</si>
  <si>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</si>
  <si>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</si>
  <si>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1661-81</t>
  </si>
  <si>
    <t>Staré Hobzí - ČOV, intenzifikace a rekonstrukce</t>
  </si>
  <si>
    <t>Stavba</t>
  </si>
  <si>
    <t>Stavební objekt</t>
  </si>
  <si>
    <t>00</t>
  </si>
  <si>
    <t>Ostatní a vedlejší náklady stavby</t>
  </si>
  <si>
    <t>00.1</t>
  </si>
  <si>
    <t>SO 01</t>
  </si>
  <si>
    <t>ČOV</t>
  </si>
  <si>
    <t>SO 01 00</t>
  </si>
  <si>
    <t>Administrativní objekt</t>
  </si>
  <si>
    <t>SO 01 01</t>
  </si>
  <si>
    <t>Bourací práce</t>
  </si>
  <si>
    <t>SO 01 02</t>
  </si>
  <si>
    <t>Objekty hrubého předčištění - česle, lapák písku, jímky na shrabky a písek</t>
  </si>
  <si>
    <t>SO 01 03</t>
  </si>
  <si>
    <t>ČS 1 včetně armaturní šachty</t>
  </si>
  <si>
    <t>SO 01 04</t>
  </si>
  <si>
    <t>Štěrbinová nádrž</t>
  </si>
  <si>
    <t>SO 01 05</t>
  </si>
  <si>
    <t>ČS 2 včetně armaturní šachty</t>
  </si>
  <si>
    <t>SO 01 06</t>
  </si>
  <si>
    <t>Biologický filtr</t>
  </si>
  <si>
    <t>SO 01 07</t>
  </si>
  <si>
    <t>Dosazovací nádrž</t>
  </si>
  <si>
    <t>SO 01 08</t>
  </si>
  <si>
    <t>Spojovací potrubí včetně objektů</t>
  </si>
  <si>
    <t>SO 01 09</t>
  </si>
  <si>
    <t>Zpevněné plochy</t>
  </si>
  <si>
    <t>SO 02</t>
  </si>
  <si>
    <t>Posílení stávající přípojky NN pro ČOV</t>
  </si>
  <si>
    <t>Provozní soubor</t>
  </si>
  <si>
    <t>PS 01</t>
  </si>
  <si>
    <t>Technologická část strojní</t>
  </si>
  <si>
    <t>PS 02</t>
  </si>
  <si>
    <t>Technologická část elektro a ASŘ</t>
  </si>
  <si>
    <t>Celkem za stavbu</t>
  </si>
  <si>
    <t>CZK</t>
  </si>
  <si>
    <t>#POPS</t>
  </si>
  <si>
    <t>Popis stavby: 1661-81 - Staré Hobzí - ČOV, intenzifikace a rekonstrukce</t>
  </si>
  <si>
    <t>#POPO</t>
  </si>
  <si>
    <t>Popis objektu: 00 - Ostatní a vedlejší náklady stavby</t>
  </si>
  <si>
    <t>#POPR</t>
  </si>
  <si>
    <t>Popis rozpočtu: 00.1 - Ostatní a vedlejší náklady stavby</t>
  </si>
  <si>
    <t>Popis objektu: PS 01 - Technologická část strojní</t>
  </si>
  <si>
    <t>Popis rozpočtu: PS 01 - Technologická část strojní</t>
  </si>
  <si>
    <t>Popis objektu: PS 02 - Technologická část elektro a ASŘ</t>
  </si>
  <si>
    <t>Popis rozpočtu: PS 02 - Technologická část elektro a ASŘ</t>
  </si>
  <si>
    <t>Popis objektu: SO 01 - ČOV</t>
  </si>
  <si>
    <t>Popis rozpočtu: SO 01 00 - Administrativní objekt</t>
  </si>
  <si>
    <t>Popis rozpočtu: SO 01 01 - Bourací práce</t>
  </si>
  <si>
    <t>Popis rozpočtu: SO 01 02 - Objekty hrubého předčištění - česle, lapák písku, jímky na shrabky a písek</t>
  </si>
  <si>
    <t>Popis rozpočtu: SO 01 03 - ČS 1 včetně armaturní šachty</t>
  </si>
  <si>
    <t>Popis rozpočtu: SO 01 04 - Štěrbinová nádrž</t>
  </si>
  <si>
    <t>Popis rozpočtu: SO 01 05 - ČS 2 včetně armaturní šachty</t>
  </si>
  <si>
    <t>Popis rozpočtu: SO 01 06 - Biologický filtr</t>
  </si>
  <si>
    <t>Popis rozpočtu: SO 01 07 - Dosazovací nádrž</t>
  </si>
  <si>
    <t>Popis rozpočtu: SO 01 08 - Spojovací potrubí včetně objektů</t>
  </si>
  <si>
    <t>Popis rozpočtu: SO 01 09 - Zpevněné plochy</t>
  </si>
  <si>
    <t>Popis objektu: SO 02 - Posílení stávající přípojky NN pro ČOV</t>
  </si>
  <si>
    <t>Popis rozpočtu: SO 02 - Posílení stávající přípojky NN pro ČOV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</si>
  <si>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</si>
  <si>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</si>
  <si>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</si>
  <si>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</si>
  <si>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</si>
  <si>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</si>
  <si>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</si>
  <si>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</si>
  <si>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</si>
  <si>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</si>
  <si>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</si>
  <si>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</si>
  <si>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4</t>
  </si>
  <si>
    <t>Vodorovné konstrukce</t>
  </si>
  <si>
    <t>5</t>
  </si>
  <si>
    <t>Komunikace</t>
  </si>
  <si>
    <t>62</t>
  </si>
  <si>
    <t>Úpravy povrchů vnější</t>
  </si>
  <si>
    <t>8</t>
  </si>
  <si>
    <t>Trubní vedení</t>
  </si>
  <si>
    <t>87</t>
  </si>
  <si>
    <t>Potrubí z trub z plastických hmot</t>
  </si>
  <si>
    <t>89</t>
  </si>
  <si>
    <t>Ostatní konstrukce na trubním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</si>
  <si>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</si>
  <si>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</si>
  <si>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</si>
  <si>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</si>
  <si>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</si>
  <si>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</si>
  <si>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97</t>
  </si>
  <si>
    <t>Prorážení otvorů</t>
  </si>
  <si>
    <t>99</t>
  </si>
  <si>
    <t>Staveništní přesun hmot</t>
  </si>
  <si>
    <t>EL</t>
  </si>
  <si>
    <t>Technologická část elektro</t>
  </si>
  <si>
    <t>STR</t>
  </si>
  <si>
    <t>734</t>
  </si>
  <si>
    <t>Armatury</t>
  </si>
  <si>
    <t>767</t>
  </si>
  <si>
    <t>Konstrukce zámečnické</t>
  </si>
  <si>
    <t>783</t>
  </si>
  <si>
    <t>Nátěry</t>
  </si>
  <si>
    <t>799</t>
  </si>
  <si>
    <t>Ostatní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</si>
  <si>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</si>
  <si>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</si>
  <si>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</si>
  <si>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</si>
  <si>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</si>
  <si>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</si>
  <si>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</si>
  <si>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</si>
  <si>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</si>
  <si>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</si>
  <si>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</si>
  <si>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</si>
  <si>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</si>
  <si>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</si>
  <si>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</si>
  <si>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</si>
  <si>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</si>
  <si>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</si>
  <si>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</si>
  <si>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</si>
  <si>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</si>
  <si>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</si>
  <si>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</si>
  <si>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</si>
  <si>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</si>
  <si>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</si>
  <si>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</si>
  <si>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</si>
  <si>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</si>
  <si>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</si>
  <si>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</si>
  <si>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</si>
  <si>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</si>
  <si>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</si>
  <si>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</si>
  <si>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</si>
  <si>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</si>
  <si>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</si>
  <si>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</si>
  <si>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</si>
  <si>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</si>
  <si>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24/ I</t>
  </si>
  <si>
    <t>Indiv</t>
  </si>
  <si>
    <t>VRN</t>
  </si>
  <si>
    <t>Běžná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</si>
  <si>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</si>
  <si>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</si>
  <si>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</si>
  <si>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</si>
  <si>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</si>
  <si>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</si>
  <si>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</si>
  <si>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</si>
  <si>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</si>
  <si>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005211030R</t>
  </si>
  <si>
    <t xml:space="preserve">Dočasná dopravní opatření </t>
  </si>
  <si>
    <t>vč. zajištění pěší dopravy přes staveniště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</si>
  <si>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</si>
  <si>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</si>
  <si>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</si>
  <si>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3 x tisk</t>
  </si>
  <si>
    <t>1 x CD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</si>
  <si>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</si>
  <si>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</si>
  <si>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</si>
  <si>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2 x tisk</t>
  </si>
  <si>
    <t>004111020RX</t>
  </si>
  <si>
    <t>Dodavatelská dokumentace stavby</t>
  </si>
  <si>
    <t>Vlastní</t>
  </si>
  <si>
    <t>Nová</t>
  </si>
  <si>
    <t>005231040R1</t>
  </si>
  <si>
    <t>Provozní řády - zkušební provoz ČOV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</si>
  <si>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</si>
  <si>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005231040R2</t>
  </si>
  <si>
    <t>Provozní řády - dopracování pro trvalý provoz ČOV</t>
  </si>
  <si>
    <t>005281010R 1</t>
  </si>
  <si>
    <t>Billboard - informační tabule pro stavbu, DOD+MTŽ</t>
  </si>
  <si>
    <t>výroba, osazení a údržba</t>
  </si>
  <si>
    <t>rozměry tabule min. 2 x 1 m</t>
  </si>
  <si>
    <t/>
  </si>
  <si>
    <t>Tabule obsahuje:</t>
  </si>
  <si>
    <t>název stavby</t>
  </si>
  <si>
    <t>znak a jméno spolufinancující instituce, jméno investor, zhotovitele, projektanta a technického dozoru</t>
  </si>
  <si>
    <t>ochrana proti zničení vodou, povětrnost.vlivy a slunečním záření</t>
  </si>
  <si>
    <t>materiál - plast nebo ocel. či hliník plech</t>
  </si>
  <si>
    <t>rám tabule - ocelový nebo hliníkový profil</t>
  </si>
  <si>
    <t>povrch.úprava kovových částí pozink nebo dva svrchní syntetické nátěry</t>
  </si>
  <si>
    <t>005281010R 2</t>
  </si>
  <si>
    <t>Pamětní deska, DOD+MTŽ</t>
  </si>
  <si>
    <t>výroba a osazení pamětní desky odlité nebo ryté z kovu obvyklého pro tyto účely</t>
  </si>
  <si>
    <t>velikost dle pravidel poskytovatele dotace</t>
  </si>
  <si>
    <t>umístění na objektu ČOV, vč.montážního materiálu</t>
  </si>
  <si>
    <t>ON 001</t>
  </si>
  <si>
    <t>Přítomnost geologa na stavbě - předpoklad 2 návštěvy</t>
  </si>
  <si>
    <t>soubor</t>
  </si>
  <si>
    <t>ON 002</t>
  </si>
  <si>
    <t>Náklady spojené s kolaudačním řízením stavby</t>
  </si>
  <si>
    <t>vč. zajištění a vypracování dokladů</t>
  </si>
  <si>
    <t>vč. technických podkladů k dodaným strojům</t>
  </si>
  <si>
    <t>SUM</t>
  </si>
  <si>
    <t>Geodetické zaměření rohů stavby, stabilizace bodů a sestavení laviček.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</si>
  <si>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</si>
  <si>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END</t>
  </si>
  <si>
    <t>215901101R00</t>
  </si>
  <si>
    <t>Zhutnění podloží z rostlé horniny 1 až 4 pod násypy z hornin soudržných do 92% PS a nesoudržných  sypkých relativní ulehlosti l(d) do 0,8</t>
  </si>
  <si>
    <t>m2</t>
  </si>
  <si>
    <t>800-1</t>
  </si>
  <si>
    <t>RTS 22/ I</t>
  </si>
  <si>
    <t>Práce</t>
  </si>
  <si>
    <t>POL1_</t>
  </si>
  <si>
    <t>z rostlé horniny tř.1 - 4 pod násypy z hornin soudržných do 92% PS a hornin nesoudržných sypkých relativní ulehlosti I(d) do 0,8</t>
  </si>
  <si>
    <t>SPI</t>
  </si>
  <si>
    <t>6,055*2,435</t>
  </si>
  <si>
    <t>VV</t>
  </si>
  <si>
    <t>271531114R00</t>
  </si>
  <si>
    <t>Polštáře zhutněné pod základy kamenivo drcené, frakce 8 - 16 mm</t>
  </si>
  <si>
    <t>m3</t>
  </si>
  <si>
    <t>800-2</t>
  </si>
  <si>
    <t>patky : 0,4*0,4*0,05*6</t>
  </si>
  <si>
    <t>275313811R00</t>
  </si>
  <si>
    <t>Beton základových patek prostý třídy C 30/37</t>
  </si>
  <si>
    <t>801-1</t>
  </si>
  <si>
    <t>0,4*0,4*0,75*6</t>
  </si>
  <si>
    <t>275351215RT1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</si>
  <si>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</si>
  <si>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</si>
  <si>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0,4*0,75*4*6</t>
  </si>
  <si>
    <t>275351216R00</t>
  </si>
  <si>
    <t>Bednění stěn základových patek odstranění</t>
  </si>
  <si>
    <t>Včetně očištění, vytřídění a uložení bednícího materiálu.</t>
  </si>
  <si>
    <t>Odkaz na mn. položky pořadí 4 : 7,20000</t>
  </si>
  <si>
    <t>381181001R00</t>
  </si>
  <si>
    <t>Montáž mobilních buněk samostatně stojících</t>
  </si>
  <si>
    <t>kus</t>
  </si>
  <si>
    <t>0 3 901</t>
  </si>
  <si>
    <t>Mobilní kontejnerová buňka kompletně vybavená, modul 6055x2435x2820mm, vnitřní výška 2500mm</t>
  </si>
  <si>
    <t>provedení a vybavení kontejneru podrobně viz část PD - D.1 Technická zpráva stavebních objektů</t>
  </si>
  <si>
    <t>0 89 001</t>
  </si>
  <si>
    <t>Vodoměrná sestava, DOD+MTŽ</t>
  </si>
  <si>
    <t>998014011R00</t>
  </si>
  <si>
    <t>Přesun hmot, budovy mont. jednopodl. s pláštěm</t>
  </si>
  <si>
    <t>t</t>
  </si>
  <si>
    <t>Přesun hmot</t>
  </si>
  <si>
    <t>POL7_</t>
  </si>
  <si>
    <t>113106121R00</t>
  </si>
  <si>
    <t>Rozebrání komunikací pro pěší s jakýmkoliv ložem a výplní spár z betonových nebo kameninových dlaždic nebo tvarovek</t>
  </si>
  <si>
    <t>822-1</t>
  </si>
  <si>
    <t>s přemístěním hmot na skládku na vzdálenost do 3 m nebo s naložením na dopravní prostředek</t>
  </si>
  <si>
    <t>chodníky : 103</t>
  </si>
  <si>
    <t>113107415R00</t>
  </si>
  <si>
    <t>Odstranění podkladů nebo krytů z kameniva těženého, v ploše jednotlivě nad 50 m2, tloušťka vrstvy 150 mm</t>
  </si>
  <si>
    <t>komunikace : 182</t>
  </si>
  <si>
    <t>113107620R00</t>
  </si>
  <si>
    <t>Odstranění podkladů nebo krytů z kameniva hrubého drceného, v ploše jednotlivě nad 50 m2, tloušťka vrstvy 200 mm</t>
  </si>
  <si>
    <t>113108409R00</t>
  </si>
  <si>
    <t>Odstranění podkladů nebo krytů živičných, v ploše jednotlivě nad 50 m2, tloušťka vrstvy 90 mm</t>
  </si>
  <si>
    <t>960321271R00</t>
  </si>
  <si>
    <t>Bourání konstrukcí vodních staveb konstrukce ze železobetonu</t>
  </si>
  <si>
    <t>832-1</t>
  </si>
  <si>
    <t>POL1_1</t>
  </si>
  <si>
    <t>s naložením vybouraných hmot a suti na dopravní prostředek nebo s odklizením na hromady do vzdálenosti 20 m</t>
  </si>
  <si>
    <t>Včetně bourání geotextilií, výplně otvorů tvárnic, drenáží, trubek a dilatačních prvků apod. zabudovaných v bouraných konstrukcích.</t>
  </si>
  <si>
    <t>LP : 33</t>
  </si>
  <si>
    <t>ČS : 10</t>
  </si>
  <si>
    <t>nátok. šachta : 6</t>
  </si>
  <si>
    <t>odkalovací šachty : 1*2</t>
  </si>
  <si>
    <t>biofiltr : 5</t>
  </si>
  <si>
    <t>revizní prefa šachty : 1*3</t>
  </si>
  <si>
    <t>961022311R00</t>
  </si>
  <si>
    <t>Bourání základů ze zdiva kamenného a smíšeného ze zdiva smíšeného</t>
  </si>
  <si>
    <t>801-3</t>
  </si>
  <si>
    <t>nebo vybourání otvorů průřezové plochy přes 4 m2 v základech,</t>
  </si>
  <si>
    <t>AŠ : 5</t>
  </si>
  <si>
    <t>OŠ : 15</t>
  </si>
  <si>
    <t>961044111R00</t>
  </si>
  <si>
    <t>Bourání základů z betonu prostého</t>
  </si>
  <si>
    <t>patky stavební buňky : 0,4*0,4*0,8*6</t>
  </si>
  <si>
    <t>bet.deska pod buňkou : 6,2*2,7*0,1</t>
  </si>
  <si>
    <t>963042819R00</t>
  </si>
  <si>
    <t>Bourání jakýchkoliv betonových schodišťových stupňů zhotovených na místě</t>
  </si>
  <si>
    <t>m</t>
  </si>
  <si>
    <t>16*2</t>
  </si>
  <si>
    <t>969021111R00</t>
  </si>
  <si>
    <t>Vybourání kanalizačního potrubí DN do 100 mm</t>
  </si>
  <si>
    <t>včetně pomocného lešení o výšce podlahy do 1900 mm a pro zatížení do 1,5 kPa  (150 kg/m2),</t>
  </si>
  <si>
    <t>969021121R00</t>
  </si>
  <si>
    <t>Vybourání kanalizačního potrubí DN do 200 mm</t>
  </si>
  <si>
    <t>969021131R00</t>
  </si>
  <si>
    <t>Vybourání kanalizačního potrubí DN do 300 mm</t>
  </si>
  <si>
    <t>96 001</t>
  </si>
  <si>
    <t>Demontáž a odvoz stávající stavební buňky (provozní objekt), vč. zdvihacího zařízení</t>
  </si>
  <si>
    <t>ocelová nosná konstrukce, vnější opláštění stěn z trapézového plechu</t>
  </si>
  <si>
    <t>96 002</t>
  </si>
  <si>
    <t>Demolice rozděl.plast.konstrukcí z desek tl.25mm a vnitř.lamel.konstr., odvoz a uložení na skládce</t>
  </si>
  <si>
    <t>uvnitř štěrbinové nádrže</t>
  </si>
  <si>
    <t>96 003</t>
  </si>
  <si>
    <t>Demolice dřev.fošen biofiltru vč.ocelové konstrukce a náplně filtru, vč. odvozu a uložení na skládce</t>
  </si>
  <si>
    <t>767911130R00</t>
  </si>
  <si>
    <t>Montáž oplocení z pletiva strojového, o výšce přes 1,6 do 2,0 m</t>
  </si>
  <si>
    <t>800-767</t>
  </si>
  <si>
    <t>767911822R00</t>
  </si>
  <si>
    <t>Demontáž oplocení demontáž pletiva, výšky do 2,0 m</t>
  </si>
  <si>
    <t>vč. šetrného uložení ke zpětné montáži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</si>
  <si>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</si>
  <si>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</si>
  <si>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</si>
  <si>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</si>
  <si>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</si>
  <si>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</si>
  <si>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</si>
  <si>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</si>
  <si>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</si>
  <si>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</si>
  <si>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</si>
  <si>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</si>
  <si>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979093111R00</t>
  </si>
  <si>
    <t>Uložení suti na skládku bez zhutnění</t>
  </si>
  <si>
    <t>s hrubým urovnáním,</t>
  </si>
  <si>
    <t>979990108R01</t>
  </si>
  <si>
    <t>Poplatek za uložení suti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</si>
  <si>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</si>
  <si>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</si>
  <si>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</si>
  <si>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předpoklad 60% výkopku v tř.3</t>
  </si>
  <si>
    <t>LP : 4*4*3,5*0,6</t>
  </si>
  <si>
    <t>jímka : 3*6*1,2*0,6</t>
  </si>
  <si>
    <t>žlab : 7*2,5*1,7*0,6</t>
  </si>
  <si>
    <t>131201119R00</t>
  </si>
  <si>
    <t xml:space="preserve">Hloubení nezapažených jam a zářezů příplatek za lepivost, v hornině 3,  </t>
  </si>
  <si>
    <t>Odkaz na mn. položky pořadí 1 : 64,41000</t>
  </si>
  <si>
    <t>131301112R00</t>
  </si>
  <si>
    <t>Hloubení nezapažených jam a zářezů do 1000 m3, v hornině 4, hloubení strojně</t>
  </si>
  <si>
    <t>předpoklad 40% výkopku v tř.4</t>
  </si>
  <si>
    <t>LP : 4*4*3,5*0,4</t>
  </si>
  <si>
    <t>jímka : 3*6*1,2*0,4</t>
  </si>
  <si>
    <t>žlab : 7*2,5*1,7*0,4</t>
  </si>
  <si>
    <t>131301119R00</t>
  </si>
  <si>
    <t xml:space="preserve">Hloubení nezapažených jam a zářezů příplatek za lepivost, v hornině 4,  </t>
  </si>
  <si>
    <t>Odkaz na mn. položky pořadí 3 : 42,94000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</si>
  <si>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</si>
  <si>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</si>
  <si>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</si>
  <si>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LP : 4*4*3,5*0,16</t>
  </si>
  <si>
    <t>jímka : 3*6*1,2*0,16</t>
  </si>
  <si>
    <t>žlab : 7*2,5*1,7*0,16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</si>
  <si>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</si>
  <si>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</si>
  <si>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</si>
  <si>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hloubení : 107,35</t>
  </si>
  <si>
    <t>obsyp : -61,10346</t>
  </si>
  <si>
    <t>171201201R00</t>
  </si>
  <si>
    <t>Uložení sypaniny na dočasnou skládku tak, že na 1 m2 plochy připadá přes 2 m3 výkopku nebo ornice</t>
  </si>
  <si>
    <t>Uložení zeminy pro zásyp a obsyp objektu na mezideponii.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</si>
  <si>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</si>
  <si>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</si>
  <si>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</si>
  <si>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polš : -7,725</t>
  </si>
  <si>
    <t>bet.zákl. : -2,814</t>
  </si>
  <si>
    <t>obet : -1,91486</t>
  </si>
  <si>
    <t>tělesa objektů : -pi*0,955^2*3,2-4,6*1,9*0,9-6,3*1,9*1,4</t>
  </si>
  <si>
    <t>199000002R00</t>
  </si>
  <si>
    <t>Poplatky za skládku horniny 1- 4, skupina 17 05 04 z Katalogu odpadů</t>
  </si>
  <si>
    <t>1 001</t>
  </si>
  <si>
    <t>Čerpání vody před zahájením a v průběhu stavby</t>
  </si>
  <si>
    <t>Zahrnuje čerpání vody před zahájením stavby a v průběhu stavby v dočasné čerpací jímce, včetně pohotovosti čerpací soustavy, včetně převedení čerpané vody potrubím.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</si>
  <si>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</si>
  <si>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</si>
  <si>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</si>
  <si>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</si>
  <si>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4,5+46+1,9+6,3+1,9+10,6</t>
  </si>
  <si>
    <t>271531112R00</t>
  </si>
  <si>
    <t>Polštáře zhutněné pod základy kamenivo hrubé, drcené, frakce 32 - 63 mm</t>
  </si>
  <si>
    <t>LP : 4*4*0,15</t>
  </si>
  <si>
    <t>jímka : 3*6*0,15</t>
  </si>
  <si>
    <t>žlab : 7*2,5*0,15</t>
  </si>
  <si>
    <t>273313511R00</t>
  </si>
  <si>
    <t>Beton základových desek prostý třídy C 12/15</t>
  </si>
  <si>
    <t>dodávka a uložení betonu do připravené konstrukce,</t>
  </si>
  <si>
    <t>LP : 2,1*2,1*0,1</t>
  </si>
  <si>
    <t>jímka : 4,8*2,1*0,1</t>
  </si>
  <si>
    <t>žlab : 6,5*2,1*0,1</t>
  </si>
  <si>
    <t>273351215RT1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</si>
  <si>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</si>
  <si>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</si>
  <si>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LP : 2,1*0,1*4</t>
  </si>
  <si>
    <t>jímka : 4,8*0,1*2+2,1*0,1*2</t>
  </si>
  <si>
    <t>žlab : 6,5*0,1*2+2,1*0,1*2</t>
  </si>
  <si>
    <t>273351216R00</t>
  </si>
  <si>
    <t>Bednění stěn základových desek odstranění</t>
  </si>
  <si>
    <t>Odkaz na mn. položky pořadí 14 : 3,94000</t>
  </si>
  <si>
    <t>2 001</t>
  </si>
  <si>
    <t>Urovnání a přehutnění základové spáry</t>
  </si>
  <si>
    <t>LP : 4*4</t>
  </si>
  <si>
    <t>jímka : 3*6</t>
  </si>
  <si>
    <t>žlab : 7*2,5</t>
  </si>
  <si>
    <t>28611223.A</t>
  </si>
  <si>
    <t>trubka plastová drenážní PVC; ohebná; perforovaná po celém obvodu; DN 100,0 mm</t>
  </si>
  <si>
    <t>SPCM</t>
  </si>
  <si>
    <t>Specifikace</t>
  </si>
  <si>
    <t>POL3_1</t>
  </si>
  <si>
    <t>457311118R00</t>
  </si>
  <si>
    <t>Vyrovnávací beton beton C 25/30</t>
  </si>
  <si>
    <t>na vodorovné mostní konstrukci s očištěním podkladních ploch, provedený v předepsaném spádu,</t>
  </si>
  <si>
    <t>LP : pi*0,955^2*0,1+pi*0,955^2*0,3</t>
  </si>
  <si>
    <t>žlab : 5,7*1,3*0,15</t>
  </si>
  <si>
    <t>380321453R00</t>
  </si>
  <si>
    <t>Kompletní konstrukce z betonu železového třídy C 30/37, tloušťky konstrukce přes 300 mm</t>
  </si>
  <si>
    <t>801-5</t>
  </si>
  <si>
    <t>čistíren odpadních vod (mimo budovy), nádrží, vodojemů, žlabů nebo kanálů, včetně pomocného pracovního lešení o výšce podlahy do 1900 mm a pro zatížení do 1,5 kPa,</t>
  </si>
  <si>
    <t>jímka : 3,44</t>
  </si>
  <si>
    <t>žlab : 9,66</t>
  </si>
  <si>
    <t>380356241R00</t>
  </si>
  <si>
    <t>Bednění kompletních konstrukcí neomítaných z betonu prostého nebo železového obyčejného vodostavebního, ploch rovinných, zřízení</t>
  </si>
  <si>
    <t>čistíren odpadních vod (mimo budovy), nádrží, vodojemů, žlabů nebo kanálů:</t>
  </si>
  <si>
    <t>- konstrukcí omítaných z betonu prostého nebo železového obyčejného i vodostavebního</t>
  </si>
  <si>
    <t>- konstrukcí neomítaných z betonu prostého nebo železového</t>
  </si>
  <si>
    <t>LP : 0,9*3,2*8</t>
  </si>
  <si>
    <t>jímka : 4,6*0,9*2+1,9*0,9*2+2*0,7*2+1,5*0,7*4</t>
  </si>
  <si>
    <t>žlab : 6,3*1,4*2+1,9*1,4*2+5,7*1,1*2+1,3*1,3*2</t>
  </si>
  <si>
    <t>380356242R00</t>
  </si>
  <si>
    <t>Bednění kompletních konstrukcí neomítaných z betonu prostého nebo železového obyčejného vodostavebního, ploch rovinných, odbednění</t>
  </si>
  <si>
    <t>Odkaz na mn. položky pořadí 20 : 80,62000</t>
  </si>
  <si>
    <t>380361005R00</t>
  </si>
  <si>
    <t>Výztuž kompletních konstrukcí z oceli z oceli 10 425 (BSt 500 S)</t>
  </si>
  <si>
    <t>čistíren odpadních vod (mimo budovy), nádrží, vodojemů, žlabů nebo kanálů , včetně pomocného pracovního lešení o výšce podlahy do 1900 mm a pro zatížení do 1,5 kPa,</t>
  </si>
  <si>
    <t>LP 70kg/m3 : 0,1771</t>
  </si>
  <si>
    <t>jímka 70kg/m3 : 0,2408</t>
  </si>
  <si>
    <t>žlab 90kg/m3 : 0,8694</t>
  </si>
  <si>
    <t>38 001</t>
  </si>
  <si>
    <t>Prefabrikovaná ŽB nádrž vnitř.průměr 1,65m tl.stěny 130mm, DOD+MTŽ</t>
  </si>
  <si>
    <t>kompl</t>
  </si>
  <si>
    <t>dno a prstenec</t>
  </si>
  <si>
    <t>899623171R00</t>
  </si>
  <si>
    <t>Obetonování potrubí nebo zdiva stok betonem prostým třídy C 25/30, Beton čerstvý obyčejný;  C 25/30;  cement: CEM I;  portlandský;  Dmax = 22 mm;  S 3</t>
  </si>
  <si>
    <t>z cementu portlandského nebo struskoportlandského, v otevřeném výkopu,</t>
  </si>
  <si>
    <t>LP : 2,53</t>
  </si>
  <si>
    <t>97 02 A1</t>
  </si>
  <si>
    <t>Jádrový vývrt pro d300mm ŽB stěnou tl.300mm</t>
  </si>
  <si>
    <t>vč.začištění, zapravení a těsnění - zahrnuje i jeho dodávku a montáž</t>
  </si>
  <si>
    <t>97 02 A2</t>
  </si>
  <si>
    <t>Jádrový vývrt pro d200mm ŽB stěnou tl.300mm</t>
  </si>
  <si>
    <t>97 02 A3</t>
  </si>
  <si>
    <t>Jádrový vývrt pro d125mm ŽB stěnou tl.200mm, vč.likvidace a uložení suti; segmentové těsnění</t>
  </si>
  <si>
    <t>998142251R00</t>
  </si>
  <si>
    <t>Přesun hmot pro nádrže a jímky pro nádrže a jímky pozemních čistíren vod (814 1 JKSO), nádrže pozemní mimo nádrží a jímek čistíren odpadních vod (814 2 JKSO), zásobníky a jámy pozemní mimo zemědělství (814 3 JKSO) se svislou nosnou konstrukcí monolitickou betonovou tyčovou nebo plošnou (KMCH 2 a 3 - JKSO šesté místo) vodorovně 50 m výšky do 25 mm</t>
  </si>
  <si>
    <t>na novostavbách a změnách objektů</t>
  </si>
  <si>
    <t>767 02 Z1</t>
  </si>
  <si>
    <t>Kompozitový pochůzný rošt s protiskluz.úpr. H=50mm, vč.kotevních prvků; DOD+MTŽ</t>
  </si>
  <si>
    <t>Uložený do drážek v ŽB části žlabu, odjímatelné části v místech česlí</t>
  </si>
  <si>
    <t>767 02 Z2</t>
  </si>
  <si>
    <t>Ocelový pozink.profil UPN 65 pro stěnu hrazení jímky na shrabky a písek, vč.kotevního materiálu; DOD+MTŽ</t>
  </si>
  <si>
    <t>0,65*8</t>
  </si>
  <si>
    <t>767 02 Z3</t>
  </si>
  <si>
    <t>Ocelový pozink.profil UPN 65 dno pro stěnu hrazení jímky na shrabky a písek, vč.kotevního materiálu; DOD+MTŽ</t>
  </si>
  <si>
    <t>0,4*4</t>
  </si>
  <si>
    <t>767 02 Z4</t>
  </si>
  <si>
    <t>Ocelový pozink.profil UPN180 nosná část roštu  lapáku a vystrojení kotv.na platle, vč.kotevního materiálu; DOD+MTŽ</t>
  </si>
  <si>
    <t>1,6*2</t>
  </si>
  <si>
    <t>767 02 Z5</t>
  </si>
  <si>
    <t>L profil 50/50/6 pro osaz.lávky na lapáku písku, vč.kotevního materiálu; DOD+MTŽ</t>
  </si>
  <si>
    <t>2,0*2</t>
  </si>
  <si>
    <t>767 02 Z6</t>
  </si>
  <si>
    <t>- kotvení do nosných profilů lávky - šroub M10x160 osadit pomocí tmelu do otvoru d12mm a hloubky 120mm podle pokynů výrobce</t>
  </si>
  <si>
    <t>- povrchová úprava žárové zinkování min 60</t>
  </si>
  <si>
    <t>- zakrytí bude uloženo na ocelové pozinkované válcované profily L100/50/6</t>
  </si>
  <si>
    <t>131201111R00</t>
  </si>
  <si>
    <t>Hloubení nezapažených jam a zářezů do 100 m3, v hornině 3, hloubení strojně</t>
  </si>
  <si>
    <t>3,5*3,5*4,0*0,6</t>
  </si>
  <si>
    <t>3,5*3,5*2,3*0,6</t>
  </si>
  <si>
    <t>Odkaz na mn. položky pořadí 1 : 46,30500</t>
  </si>
  <si>
    <t>131301111R00</t>
  </si>
  <si>
    <t>Hloubení nezapažených jam a zářezů do 100 m3, v hornině 4, hloubení strojně</t>
  </si>
  <si>
    <t>3,5*3,5*4,0*0,4</t>
  </si>
  <si>
    <t>3,5*3,5*2,3*0,4</t>
  </si>
  <si>
    <t>Odkaz na mn. položky pořadí 3 : 30,87000</t>
  </si>
  <si>
    <t>3,5*3,5*4,0</t>
  </si>
  <si>
    <t>3,5*3,5*2,3</t>
  </si>
  <si>
    <t>hloubení : 77,175</t>
  </si>
  <si>
    <t>obsyp : -36,0912</t>
  </si>
  <si>
    <t>polš. : -3,675</t>
  </si>
  <si>
    <t>bet.des. : -1,568</t>
  </si>
  <si>
    <t>obet. : -11,12</t>
  </si>
  <si>
    <t>tělesa šachet : -pi*1,15^2*(3,85+2,10)</t>
  </si>
  <si>
    <t>Čerpání srážkových, odp.ev.podzemních vod, vč. pohotovosti čerpací soupravy</t>
  </si>
  <si>
    <t>R-položka</t>
  </si>
  <si>
    <t>POL12_1</t>
  </si>
  <si>
    <t>Po dobu trvání stavby.</t>
  </si>
  <si>
    <t>Vč.případných nákladů na stočné v případě vypouštění do kanalizace.</t>
  </si>
  <si>
    <t>3,5*4*2</t>
  </si>
  <si>
    <t>3,5*3,5*0,15*2</t>
  </si>
  <si>
    <t>2,8*2,8*0,1*2</t>
  </si>
  <si>
    <t>2,8*0,1*4*2</t>
  </si>
  <si>
    <t>Odkaz na mn. položky pořadí 14 : 2,24000</t>
  </si>
  <si>
    <t>3,5*3,5</t>
  </si>
  <si>
    <t>pi*1,0^2*(0,15+0,1+0,3)</t>
  </si>
  <si>
    <t>1,0*3,25*8+1,0*1,5*8</t>
  </si>
  <si>
    <t>Odkaz na mn. položky pořadí 19 : 38,00000</t>
  </si>
  <si>
    <t>60kg/m3 : 0,6674</t>
  </si>
  <si>
    <t>38 002</t>
  </si>
  <si>
    <t>Prefabrikovaná ŽB nádrž vnitř.průměr 2,0m tl.stěny 150mm, v.3,85m, DOD+MTŽ</t>
  </si>
  <si>
    <t>dno, prstencová skruž, zákryt.deska s otvory pro poklop 1x d600mm a 1x 900x600mm</t>
  </si>
  <si>
    <t>vč.šachtových stupadel š.300mm (12ks) po 250mm</t>
  </si>
  <si>
    <t>vč.ukotvení patky pro osazení mobilního jeřábku</t>
  </si>
  <si>
    <t>otvory pro potrubí - z výroby (atyp)</t>
  </si>
  <si>
    <t>38 003</t>
  </si>
  <si>
    <t>Prefabrikovaná ŽB nádrž vnitř.průměr 2,0m tl.stěny 150mm, v.2,10m, DOD+MTŽ</t>
  </si>
  <si>
    <t>dno, zákryt.deska s otvorem pro poklop 1x d600mm</t>
  </si>
  <si>
    <t>vč.šachtových stupadel š.300mm 62ks) po 250mm</t>
  </si>
  <si>
    <t>38 004</t>
  </si>
  <si>
    <t>Vstupní litinový poklop d600mm vč.rámu, DOD+MTŽ</t>
  </si>
  <si>
    <t xml:space="preserve">ks    </t>
  </si>
  <si>
    <t>38 005</t>
  </si>
  <si>
    <t>Nerezový poklop 600x900mm ze slzičkového plechuvč.rámu, panty, petlice pro možnost uzamčení, DOD+MTŽ</t>
  </si>
  <si>
    <t>451573111R00</t>
  </si>
  <si>
    <t>Lože pod potrubí, stoky a drobné objekty z písku a štěrkopísku  do 65 mm</t>
  </si>
  <si>
    <t>v otevřeném výkopu,</t>
  </si>
  <si>
    <t>0,8*0,1*1,5</t>
  </si>
  <si>
    <t>899711122R00</t>
  </si>
  <si>
    <t>Výstražné fólie výstražná fólie pro kanalizaci, šířka 30 cm</t>
  </si>
  <si>
    <t>871241121R00</t>
  </si>
  <si>
    <t>Montáž potrubí z plastických hmot z tlakových trubek polyetylenových, vnějšího průměru 90 mm</t>
  </si>
  <si>
    <t>1,5*2</t>
  </si>
  <si>
    <t>286136602R</t>
  </si>
  <si>
    <t>trubka vícevrstvá PE100 RC; PE100 RC; hladká; SDR 11,0; da = 90,0 mm; di = 73,6 mm; s = 8,20 mm;  použití pro kanalizaci</t>
  </si>
  <si>
    <t>87 102</t>
  </si>
  <si>
    <t>Kanalizační potrubí PVC KG SN12 DN200, DOD+MTŽ</t>
  </si>
  <si>
    <t>POL3_</t>
  </si>
  <si>
    <t>vč.těsnícího profilu</t>
  </si>
  <si>
    <t>potrubí s kompaktní stěnou dle ČSN EN 1401</t>
  </si>
  <si>
    <t>767 011</t>
  </si>
  <si>
    <t>Výsuvné madlo nekorodující ocel L=1100mm, DOD+MTŽ</t>
  </si>
  <si>
    <t>trubka d50mm</t>
  </si>
  <si>
    <t>938907121R00</t>
  </si>
  <si>
    <t>Očištění  stěn, tlakovou vodou, tlak do 500 bar</t>
  </si>
  <si>
    <t>vč.odčerpání</t>
  </si>
  <si>
    <t>6*4,65*4</t>
  </si>
  <si>
    <t>11 701</t>
  </si>
  <si>
    <t>Odčerpání nádrže vč.likvidace odčerpaného obsahu</t>
  </si>
  <si>
    <t>zajištění (zapůjčení) čerpadla Qč 80l/s s diesel agregátem</t>
  </si>
  <si>
    <t>doprava, instalace, sací výtlačné potrubí, palivo na dobu čerpání</t>
  </si>
  <si>
    <t>6*6*4,65</t>
  </si>
  <si>
    <t>11 702</t>
  </si>
  <si>
    <t>Odtěžení sedimentů ze dna vč.likvidace</t>
  </si>
  <si>
    <t>423321113R00</t>
  </si>
  <si>
    <t xml:space="preserve">Zabetonování spár, čel a dutin zabetonování dutin a otvorů jednotlivě do 0,1 m3,  ,  </t>
  </si>
  <si>
    <t>s bedněním a odbedněním, jakékoliv třídy (značky) betonu,</t>
  </si>
  <si>
    <t>povrchová úprava pohledový beton</t>
  </si>
  <si>
    <t>451315111R00</t>
  </si>
  <si>
    <t>Podklad. nebo vyrovnáv. vrstva z betonu prostého beton C 25/30, tloušťka do 100 mm</t>
  </si>
  <si>
    <t>schodiště : 7,0*1,0</t>
  </si>
  <si>
    <t>vyspravení stávajícího, povrchová úprava pohledový beton</t>
  </si>
  <si>
    <t>430320040RA0</t>
  </si>
  <si>
    <t>Schodiště ze železobetonu přímočaré, z betonu C 25/30, výztuž 90 kg/m3</t>
  </si>
  <si>
    <t>AP-HSV</t>
  </si>
  <si>
    <t>Součtová</t>
  </si>
  <si>
    <t>Agregovaná položka</t>
  </si>
  <si>
    <t>POL2_</t>
  </si>
  <si>
    <t>Beton, výztuž, bednění schodnic a podest, podepření bednění.</t>
  </si>
  <si>
    <t>0,37*0,217*1,0*14</t>
  </si>
  <si>
    <t>564851111R00</t>
  </si>
  <si>
    <t>Podklad ze štěrkodrti s rozprostřením a zhutněním frakce 0-63 mm, tloušťka po zhutnění 150 mm</t>
  </si>
  <si>
    <t>schodiště : 7,2*1,2</t>
  </si>
  <si>
    <t>596100020RAD</t>
  </si>
  <si>
    <t>Chodník z dlažby betonové, podklad beton prostý dlažba rozměru 500 x 500 mm, tloušťky 50 mm</t>
  </si>
  <si>
    <t>odkopávky nezapažené pro silnice, s přemístěním výkopku v příčných profilech, s naložením na dopravní prostředek a odvozem do 1 km, s uložením výkopku na skládku a úpravou pláně. Podklad z prostého betonu B 7,5 tl. 10 cm, dodávka a položení dlažby betonové do lože z těženého kameniva do tl. 3 cm, s vyplněním spár, s dvojím beraněním a se smetením přebytečného materiálu na krajnici, osazení a dodávka záhonových obrubníků do lože z prostého betonu tl. 5 - 10 cm se zalitím a zatřením spár maltou, s opěrou.</t>
  </si>
  <si>
    <t>Skladba:</t>
  </si>
  <si>
    <t>podklad z betonu prostého            10 cm</t>
  </si>
  <si>
    <t>lože z kameniva                               3 cm</t>
  </si>
  <si>
    <t>dlažba betonová                              4, 5, 6 cm</t>
  </si>
  <si>
    <t>celkem                                           17,18,19 cm</t>
  </si>
  <si>
    <t>6,6*4+4</t>
  </si>
  <si>
    <t>625907111R00</t>
  </si>
  <si>
    <t>Očištění ocelových konstrukcí očištění ocelových konstrukcí od usazenin, rzi a nátěru</t>
  </si>
  <si>
    <t>89 201</t>
  </si>
  <si>
    <t>Prefabrikovaná kanal. šachta s rovným dnem DN1000, hl. 2,0m; DOD+MTŽ</t>
  </si>
  <si>
    <t>Položka zahrnuje ocenění dodávky a montáže celého kompletu revizní kanalizační šachty z prefabrikovaných dílců, včetně příslušných šachtových vložek, kruhového celolitěného samonivelačního poklopu tř.zatížení mimo komunikaci B125, v komunikaci D400, H = 100mm (s kloubem, zámkem a těsněním, bez větracích otvorů), podkladní betonové desky z C12/15 tl.100mm a štěrkopískové vrstvy tl.150mm.</t>
  </si>
  <si>
    <t>97 04 A1</t>
  </si>
  <si>
    <t>Jádrový vývrt pro d110mm ŽB stěnou tl.300mm, vč.likvidace a uložení suti; segmentové těsnění</t>
  </si>
  <si>
    <t>97 04 A2</t>
  </si>
  <si>
    <t>Jádrový vývrt pro d160mm ŽB stěnou tl.300mm, vč.likvidace a uložení suti; segmentové těsnění</t>
  </si>
  <si>
    <t>767 04 Z1</t>
  </si>
  <si>
    <t>Ocelové trubkové zábradlí v.1,1m s jednou výplní, a okopovým plechem vč.kotevního materiálu; DOD+MTŽ</t>
  </si>
  <si>
    <t>- madlo, sloupky, výplň - trubka d51/3 mm</t>
  </si>
  <si>
    <t>- kotvení do zhlaví nádrže</t>
  </si>
  <si>
    <t>- materiál ocel 11 353.1</t>
  </si>
  <si>
    <t>- povrchová úprava žárové zinkování min.60</t>
  </si>
  <si>
    <t>767 04 Z2</t>
  </si>
  <si>
    <t>Ocelové trubkové zábradlí v.1,0m s jednou výplní, vč.kotevního materiálu; DOD+MTŽ</t>
  </si>
  <si>
    <t>- kotvení z jedné strany schodiště</t>
  </si>
  <si>
    <t>767 04 Z3</t>
  </si>
  <si>
    <t>Vodorovné nosníky nerez profil 100x50x4mm dl.5,1m, DOD+MTŽ</t>
  </si>
  <si>
    <t>767 04 Z4</t>
  </si>
  <si>
    <t>Svařené nosníky žlabu nerez profil 50x50x5mm dl.2,5m, DOD+MTŽ</t>
  </si>
  <si>
    <t>767 04 Z5</t>
  </si>
  <si>
    <t>Svařené nosníky žlabu nerez profil 50x50x5mm dl.3,1m, DOD+MTŽ</t>
  </si>
  <si>
    <t>767 04 Z6</t>
  </si>
  <si>
    <t>Svařené nosníky žlabu nerez profil 30x30x3mm dl.5,4m, DOD+MTŽ</t>
  </si>
  <si>
    <t>767 04 Z7</t>
  </si>
  <si>
    <t>Nerezový plech tl.2mm pro sedimentační žlab, DOD+MTŽ</t>
  </si>
  <si>
    <t xml:space="preserve">m2    </t>
  </si>
  <si>
    <t>767 04 Z8</t>
  </si>
  <si>
    <t>Nerezový plech tl.2mm pro nornou stěnu, DOD+MTŽ</t>
  </si>
  <si>
    <t>783222110RT1</t>
  </si>
  <si>
    <t xml:space="preserve">Nátěry kov.stavebních doplňk.konstrukcí syntetické 2x email,  </t>
  </si>
  <si>
    <t>800-783</t>
  </si>
  <si>
    <t>včetně pomocného lešení.</t>
  </si>
  <si>
    <t>131201202R00</t>
  </si>
  <si>
    <t>Hloubení zapažených jam a zářezů do 1000 m3, v hornině 3, strojně, s ručním dočištěním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</si>
  <si>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</si>
  <si>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(3,8*5,1*3,05+3,8*5,1*2,5)*0,4</t>
  </si>
  <si>
    <t>131201209R00</t>
  </si>
  <si>
    <t xml:space="preserve">Hloubení zapažených jam a zářezů příplatek za lepivost, v hornině 3,  </t>
  </si>
  <si>
    <t>Odkaz na mn. položky pořadí 1 : 43,02360</t>
  </si>
  <si>
    <t>131301202R00</t>
  </si>
  <si>
    <t>Hloubení zapažených jam a zářezů do 1000 m3, v hornině 4, strojně, s ručním dočištěním</t>
  </si>
  <si>
    <t>předpoklad 60% výkopku ve tř.4</t>
  </si>
  <si>
    <t>(3,8*5,1*3,05+3,8*5,1*2,5)*0,6</t>
  </si>
  <si>
    <t>131301209R00</t>
  </si>
  <si>
    <t xml:space="preserve">Hloubení zapažených jam a zářezů příplatek za lepivost, v hornině 4,  </t>
  </si>
  <si>
    <t>Odkaz na mn. položky pořadí 3 : 64,53540</t>
  </si>
  <si>
    <t>151401202R00</t>
  </si>
  <si>
    <t>Zřízení pažení stěn výkopu bez rozepření, vzepření ze štětovnic, hnané, hloubky do 8 m</t>
  </si>
  <si>
    <t>doprava štětovnic na stavbu, zapatkování jeřábu, nastražení, zaberanění a dodávka štětovnic.</t>
  </si>
  <si>
    <t>3,8*7*2+5,1*7*2+3,8*5*2+5,1*5*2</t>
  </si>
  <si>
    <t>151401212R00</t>
  </si>
  <si>
    <t>Odstranění pažení stěn výkopu ze štětovnic, hnané, hloubky do 8 m</t>
  </si>
  <si>
    <t>s uložením pažin na vzdálenost do 3 m od okraje výkopu,</t>
  </si>
  <si>
    <t>Odkaz na mn. položky pořadí 5 : 213,60000</t>
  </si>
  <si>
    <t>151301301R00</t>
  </si>
  <si>
    <t>Zřízení rozepření zapažených stěn výkopů při roubení hnaném, hloubky do 4 m</t>
  </si>
  <si>
    <t>s potřebným přepažováním,</t>
  </si>
  <si>
    <t>(3,8*5,1*3,05+3,8*5,1*2,5)</t>
  </si>
  <si>
    <t>151301311R00</t>
  </si>
  <si>
    <t>Odstranění rozepření stěn výkopů při roubení hnaném, hloubky do 4 m</t>
  </si>
  <si>
    <t>s uložením materiálu na vzdálenost do 3 m od okraje výkopu,</t>
  </si>
  <si>
    <t>Odkaz na mn. položky pořadí 7 : 107,55900</t>
  </si>
  <si>
    <t>151301401R00</t>
  </si>
  <si>
    <t>Zřízení vzepření zapažených stěn výkopů při roubení hnaném, hloubky do 4 m</t>
  </si>
  <si>
    <t>(3,8*3,05*2+5,1*3,05*2+3,8*2,5*2+5,1*2,5*2)</t>
  </si>
  <si>
    <t>151301411R00</t>
  </si>
  <si>
    <t>Odstranění vzepření stěn výkopů při roubení hnaném, hloubky do 4 m</t>
  </si>
  <si>
    <t>s uložením materiálu na vzdálenost do 3 m od kraje výkopu,</t>
  </si>
  <si>
    <t>Odkaz na mn. položky pořadí 9 : 98,79000</t>
  </si>
  <si>
    <t>(3,8*5,1*3,05+3,8*5,1*2,5)*0,16</t>
  </si>
  <si>
    <t>hloubení : 107,5590</t>
  </si>
  <si>
    <t>obsyp : -72,22217</t>
  </si>
  <si>
    <t>polšt. : -5,814</t>
  </si>
  <si>
    <t>bet.des. : -1,74</t>
  </si>
  <si>
    <t>obet. : -7,84</t>
  </si>
  <si>
    <t>tělesa šachet : -pi*1,15^2*(2,7+2,1)</t>
  </si>
  <si>
    <t>1 101</t>
  </si>
  <si>
    <t>Dočasná čerpací jímka d600mm/1000mm, štěrk.lože tl.100mm, DOD+MTŽ</t>
  </si>
  <si>
    <t>do skruže zaústit obě drenáže DN100, dodatečný obsyp štěrkem okolo skruže a korug. roury</t>
  </si>
  <si>
    <t>šachtová korug. roura PP d400mm - 7,5 m vč.teleskopické roury d375mm a litinového poklopu D400 zahloubena cca 0,5m pod ZS</t>
  </si>
  <si>
    <t>po dobu stavby bude sloužit jako čerpací jímka, následně jako kontrolní šachta</t>
  </si>
  <si>
    <t>3,8*2+5,1*2+3,8*2+2,1*2</t>
  </si>
  <si>
    <t>7,6*5,1*0,15</t>
  </si>
  <si>
    <t>5,8*3*0,1</t>
  </si>
  <si>
    <t>5,8*0,1*2+3,0*0,1*2</t>
  </si>
  <si>
    <t>Odkaz na mn. položky pořadí 21 : 1,76000</t>
  </si>
  <si>
    <t>1*2,1*8+1*1,15*8</t>
  </si>
  <si>
    <t>Odkaz na mn. položky pořadí 26 : 26,00000</t>
  </si>
  <si>
    <t>60kg/m3 : 0,4704</t>
  </si>
  <si>
    <t>38 006</t>
  </si>
  <si>
    <t>Prefabrikovaná ŽB nádrž vnitř.průměr 2,0m tl.stěny 150mm, v.2,70m, DOD+MTŽ</t>
  </si>
  <si>
    <t>0,8*0,1*2,5</t>
  </si>
  <si>
    <t>871311121R00</t>
  </si>
  <si>
    <t>Montáž potrubí z plastických hmot z tlakových trubek polyetylenových, vnějšího průměru 160 mm</t>
  </si>
  <si>
    <t>286136610R</t>
  </si>
  <si>
    <t>trubka vícevrstvá PE100 RC; PE100 RC; hladká; SDR 11,0; da = 160,0 mm; di = 130,8 mm; s = 14,60 mm;  použití pro kanalizaci</t>
  </si>
  <si>
    <t>RTS 23/ II</t>
  </si>
  <si>
    <t>7*7*0,95</t>
  </si>
  <si>
    <t>Odkaz na mn. položky pořadí 1 : 46,55000</t>
  </si>
  <si>
    <t>hloubení : 46,55</t>
  </si>
  <si>
    <t>obsyp : -14,51773</t>
  </si>
  <si>
    <t>polšt. : -7,35</t>
  </si>
  <si>
    <t>bet.des. : -4,225</t>
  </si>
  <si>
    <t>těleso BF pod terénem : -pi*3,05^2*0,7</t>
  </si>
  <si>
    <t>7*7*0,15</t>
  </si>
  <si>
    <t>6,5*6,5*0,1</t>
  </si>
  <si>
    <t>6,5*0,1*4</t>
  </si>
  <si>
    <t>Odkaz na mn. položky pořadí 10 : 2,60000</t>
  </si>
  <si>
    <t>7*7</t>
  </si>
  <si>
    <t>380356221R00</t>
  </si>
  <si>
    <t>Bednění kompletních konstrukcí omítaných z betonu prostého nebo železového obyčejného i vodostavebního, ploch zaoblených, zřízení</t>
  </si>
  <si>
    <t>2*pi*2,85*4,9+2*pi*2,6*4,9</t>
  </si>
  <si>
    <t>380356222R00</t>
  </si>
  <si>
    <t>Bednění kompletních konstrukcí omítaných z betonu prostého nebo železového obyčejného i vodostavebního, ploch zaoblených, odbednění</t>
  </si>
  <si>
    <t>Odkaz na mn. položky pořadí 14 : 167,79246</t>
  </si>
  <si>
    <t>380356231R00</t>
  </si>
  <si>
    <t>Bednění kompletních konstrukcí neomítaných z betonu prostého nebo železového obyčejného, ploch rovinných, zřízení</t>
  </si>
  <si>
    <t>1,05*1,1*2+1,25*1,1+0,85*0,75*3</t>
  </si>
  <si>
    <t>380356232R00</t>
  </si>
  <si>
    <t>Bednění kompletních konstrukcí neomítaných z betonu prostého nebo železového obyčejného, ploch rovinných, odbednění</t>
  </si>
  <si>
    <t>Odkaz na mn. položky pořadí 16 : 5,59750</t>
  </si>
  <si>
    <t>pi*2,6^2*0,1</t>
  </si>
  <si>
    <t>pi*3,85^2-pi*2,85^2</t>
  </si>
  <si>
    <t>97 06 01</t>
  </si>
  <si>
    <t>Jádrový vývrt d150mm ŽB stěnou tl.250mm, vč.likvidace a uložení suti</t>
  </si>
  <si>
    <t>vč.začištění</t>
  </si>
  <si>
    <t>24+1</t>
  </si>
  <si>
    <t>767 06 001</t>
  </si>
  <si>
    <t>Větrací mřížka d150mm se sítí proti hmyzu a hlodavcům, DOD+MTŽ</t>
  </si>
  <si>
    <t>767 06 002</t>
  </si>
  <si>
    <t>Zátka d150mm pro regulaci proudění vzduchu do BF, DOD+MTŽ</t>
  </si>
  <si>
    <t>767 06 Z1</t>
  </si>
  <si>
    <t>Kompozit.profil U 152x43/10 vč.kotevního materiálu</t>
  </si>
  <si>
    <t xml:space="preserve">m     </t>
  </si>
  <si>
    <t>kotvené na platle uložené po dvojicích jako uzavřený profil</t>
  </si>
  <si>
    <t>22,3*2</t>
  </si>
  <si>
    <t>767 06 Z2</t>
  </si>
  <si>
    <t>Kompozitový rošt tl.50mm vč.kotevního materiálu, DOD+MTŽ</t>
  </si>
  <si>
    <t>uložený na nosné U profily a obetonování</t>
  </si>
  <si>
    <t>767 06 Z3</t>
  </si>
  <si>
    <t>Ocelový výstupní žebřík dl.4,9m s ochr.košem a výstup.madly vč.kotevního materiálu, DOD+MTŽ</t>
  </si>
  <si>
    <t>koš oszený do výšky 2,5m</t>
  </si>
  <si>
    <t>767 06 Z4</t>
  </si>
  <si>
    <t>Výstupní lávka 1,3x1,0m vč.zábradlí v.1,0m, vrátek a kotev.prvků lávky, DOD+MTŽ</t>
  </si>
  <si>
    <t>767 06 Z5</t>
  </si>
  <si>
    <t>pro zakrytí odtoku z biofiltru</t>
  </si>
  <si>
    <t>767 06 Z6</t>
  </si>
  <si>
    <t>pro vytvoření pochozí plochy na výplni biofiltru</t>
  </si>
  <si>
    <t>783893122R00</t>
  </si>
  <si>
    <t>Nátěr betonových povrchů vodotěsný  , stěn, dvojnásobný</t>
  </si>
  <si>
    <t xml:space="preserve"> montáže, dodávky a demontáže pomocného lešení.</t>
  </si>
  <si>
    <t>2*pi*2,85*4,8</t>
  </si>
  <si>
    <t>799 001</t>
  </si>
  <si>
    <t>Filtrační náplň - voštinové bloky s křížovým průtokem vč.příslušenství, DOD+MTŽ</t>
  </si>
  <si>
    <t>specifický povrch 150 m2/m3 pro bio-film proces při čištění odpadních vod</t>
  </si>
  <si>
    <t>rozměry bloků: výška 610mm, délka 2400mm, šířka 300mm</t>
  </si>
  <si>
    <t>bloky kladeny na mezidno v celé ploše prostoru BF</t>
  </si>
  <si>
    <t>skladba náplně bude provedena dle počtu vrstev uvedeného ve výkr.části PD - D.1 13 - při celkové výšce 3,66m</t>
  </si>
  <si>
    <t>tvar bloků bude upravován mimo biofiltr vhodnou mechanizací stanovenou dodavatelem</t>
  </si>
  <si>
    <t>předpoklad 30% výkopku ve tř.3</t>
  </si>
  <si>
    <t>8*8,5*6,15*0,3</t>
  </si>
  <si>
    <t>Odkaz na mn. položky pořadí 1 : 125,46000</t>
  </si>
  <si>
    <t>předpoklad 50% výkopku ve tř.4</t>
  </si>
  <si>
    <t>8*8,5*6,15*0,5</t>
  </si>
  <si>
    <t>Odkaz na mn. položky pořadí 3 : 209,10000</t>
  </si>
  <si>
    <t>131401202R00</t>
  </si>
  <si>
    <t>Hloubení zapažených jam a zářezů do 1000 m3, v hornině 5, s použitím trhavin</t>
  </si>
  <si>
    <t>Předpoklad 20% výkopku v tř.5</t>
  </si>
  <si>
    <t>8*8,5*6,15*0,2</t>
  </si>
  <si>
    <t>151401203R00</t>
  </si>
  <si>
    <t>Zřízení pažení stěn výkopu bez rozepření, vzepření ze štětovnic, hnané, hloubky do 12 m</t>
  </si>
  <si>
    <t>8*9,5*2+8,5*9,5*2</t>
  </si>
  <si>
    <t>151401213R00</t>
  </si>
  <si>
    <t>Odstranění pažení stěn výkopu ze štětovnic, hnané, hloubky do 12 m</t>
  </si>
  <si>
    <t>Odkaz na mn. položky pořadí 6 : 313,50000</t>
  </si>
  <si>
    <t>151301302R00</t>
  </si>
  <si>
    <t>Zřízení rozepření zapažených stěn výkopů při roubení hnaném, hloubky do 8 m</t>
  </si>
  <si>
    <t>8*8,5*6,15</t>
  </si>
  <si>
    <t>151301312R00</t>
  </si>
  <si>
    <t>Odstranění rozepření stěn výkopů při roubení hnaném, hloubky do 8 m</t>
  </si>
  <si>
    <t>Odkaz na mn. položky pořadí 8 : 418,20000</t>
  </si>
  <si>
    <t>151301402R00</t>
  </si>
  <si>
    <t>Zřízení vzepření zapažených stěn výkopů při roubení hnaném, hloubky do 8 m</t>
  </si>
  <si>
    <t>8,5*6,15*2+8,0*6,15*2</t>
  </si>
  <si>
    <t>151301412R00</t>
  </si>
  <si>
    <t>Odstranění vzepření stěn výkopů při roubení hnaném, hloubky do 8 m</t>
  </si>
  <si>
    <t>Odkaz na mn. položky pořadí 10 : 202,95000</t>
  </si>
  <si>
    <t>161101104R00</t>
  </si>
  <si>
    <t>Svislé přemístění výkopku z horniny 1 až 4, při hloubce výkopu přes 6 do 8 m</t>
  </si>
  <si>
    <t>8*8,5*6,15*0,8*0,4</t>
  </si>
  <si>
    <t>161101154R00</t>
  </si>
  <si>
    <t>Svislé přemístění výkopku z horniny 5 až 7, při hloubce výkopu přes 6 do 8 m</t>
  </si>
  <si>
    <t>8*8,5*6,15*0,2*0,4</t>
  </si>
  <si>
    <t>hloubení tř.3-4 : 8*8,5*6,15*0,8</t>
  </si>
  <si>
    <t>obsyp : -214,512</t>
  </si>
  <si>
    <t>162701155R00</t>
  </si>
  <si>
    <t>Vodorovné přemístění výkopku z horniny 5 až 7, na vzdálenost přes 9 000  do 10 000 m</t>
  </si>
  <si>
    <t>Přemístění přebytečné zeminy z výkopku na skládku.</t>
  </si>
  <si>
    <t>tř.5 : 8*8,5*6,15*0,2</t>
  </si>
  <si>
    <t>hloubení : 8*8,5*6,15</t>
  </si>
  <si>
    <t>polštář : -10,2</t>
  </si>
  <si>
    <t>bet.deska : -4,624</t>
  </si>
  <si>
    <t>ŽB deska : -16,384</t>
  </si>
  <si>
    <t>těleso nádrže : -5,6*5,6*5,5</t>
  </si>
  <si>
    <t>199000003R00</t>
  </si>
  <si>
    <t>Poplatky za skládku horniny 5 - 7, skupina 17 05 04 z Katalogu odpadů</t>
  </si>
  <si>
    <t>Odkaz na mn. položky pořadí 15 : 83,64000</t>
  </si>
  <si>
    <t>199000005R00</t>
  </si>
  <si>
    <t>Poplatky za skládku zeminy 1- 4, skupina 17 05 04 z Katalogu odpadů</t>
  </si>
  <si>
    <t>11 301</t>
  </si>
  <si>
    <t>Výrobní dokumentace pažení stavební jámy</t>
  </si>
  <si>
    <t>7,5*2+8,0*2</t>
  </si>
  <si>
    <t>8,0*8,5*0,15</t>
  </si>
  <si>
    <t>6,8*6,8*0,1</t>
  </si>
  <si>
    <t>273321611R00</t>
  </si>
  <si>
    <t>Beton základových desek železový třídy C 30/37</t>
  </si>
  <si>
    <t>bez dodávky a uložení výztuže</t>
  </si>
  <si>
    <t>6,4*6,4*0,4</t>
  </si>
  <si>
    <t>ŽB : 6,4*0,4*4</t>
  </si>
  <si>
    <t>B : 6,8*0,1*4</t>
  </si>
  <si>
    <t>Odkaz na mn. položky pořadí 27 : 12,96000</t>
  </si>
  <si>
    <t>273361721R00</t>
  </si>
  <si>
    <t>Výztuž základových desek z betonářské oceli BSt 500 S</t>
  </si>
  <si>
    <t>včetně distančních prvků</t>
  </si>
  <si>
    <t>120 kg/m3 : 6,4*6,4*0,4*0,120</t>
  </si>
  <si>
    <t>8,0*8,5</t>
  </si>
  <si>
    <t>4,8*4,8*3*0,3</t>
  </si>
  <si>
    <t>5,6*5,5*4+4,8*5,5*4</t>
  </si>
  <si>
    <t>Odkaz na mn. položky pořadí 34 : 228,80000</t>
  </si>
  <si>
    <t>120kg/m3 : 45,756*0,120</t>
  </si>
  <si>
    <t>931981021R00</t>
  </si>
  <si>
    <t xml:space="preserve">Zřízení těsnění pracovní spáry bitumenovým plechem,  </t>
  </si>
  <si>
    <t>5,6*4</t>
  </si>
  <si>
    <t>933901111R00</t>
  </si>
  <si>
    <t>Zkoušky objektů a vymývání provedení zkoušky vodotěsnosti betonové nádrže jakéhokoliv druhu a tvaru, o obsahu do 1000 m3</t>
  </si>
  <si>
    <t>-</t>
  </si>
  <si>
    <t>pro zkoušku bude použita vyčištěná voda z ČOV</t>
  </si>
  <si>
    <t>zkouška vč.načerpání a vyčerpání vody z nádrží</t>
  </si>
  <si>
    <t>4,8*4,8*5,5</t>
  </si>
  <si>
    <t>08211320</t>
  </si>
  <si>
    <t>vodné pro vodu pitnou</t>
  </si>
  <si>
    <t>Odkaz na mn. položky pořadí 38 : 126,72000</t>
  </si>
  <si>
    <t>08231320</t>
  </si>
  <si>
    <t>stočné pro vodu nečištěnou</t>
  </si>
  <si>
    <t>97 07 A1</t>
  </si>
  <si>
    <t>Jádrový vývrt pro d225mm ŽB stěnou tl.400mm, vč.likvidace a uložení suti; segmentové těsnění</t>
  </si>
  <si>
    <t>97 07 A2</t>
  </si>
  <si>
    <t>Jádrový vývrt pro d168mm ŽB stěnou tl.400mm, vč.likvidace a uložení suti; segmentové těsnění</t>
  </si>
  <si>
    <t>97 07 A3</t>
  </si>
  <si>
    <t>Jádrový vývrt pro d90mm ŽB stěnou tl.400mm, vč.likvidace a uložení suti; segmentové těsnění</t>
  </si>
  <si>
    <t>767 07 Z1</t>
  </si>
  <si>
    <t>Ocelový pozink.profil UPN200 nosná kce lávky, vč.kotevního materiálu; DOD+MTŽ</t>
  </si>
  <si>
    <t>4,8*2</t>
  </si>
  <si>
    <t>767 07 Z2</t>
  </si>
  <si>
    <t>- kotvení přivařením k ocelovým nosníkům lávky a pomocí kotevních plechů tl.4mm a vrtaných kotev k ŽB konstrukci</t>
  </si>
  <si>
    <t>767 07 Z3</t>
  </si>
  <si>
    <t>Ocelový pozink.profil L80x120, vč.kotevního materiálu; DOD+MTŽ</t>
  </si>
  <si>
    <t>vzpěry pro kotv.vodící tyče : 0,65</t>
  </si>
  <si>
    <t>767 07 Z4</t>
  </si>
  <si>
    <t>vzpěry pro kotv.nerez válce a jeřábku : 0,9*4</t>
  </si>
  <si>
    <t>767 07 Z5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</si>
  <si>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</si>
  <si>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</si>
  <si>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</si>
  <si>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80*3*0,2</t>
  </si>
  <si>
    <t>132101212R00</t>
  </si>
  <si>
    <t xml:space="preserve">Hloubení rýh šířky přes 60 do 200 cm do 1000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</si>
  <si>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</si>
  <si>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předpoklad 30% výkopů</t>
  </si>
  <si>
    <t>a PVC DN300 : (0,8+0,1)*1,0*3,0*0,3</t>
  </si>
  <si>
    <t>a PVC DN200 : (0,8+0,1)*1,2*5,0*0,3</t>
  </si>
  <si>
    <t>b PE100 RC DN100 : (0,8+0,1)*1,6*24,0*0,3</t>
  </si>
  <si>
    <t>c PE100 RC DN150 : (0,8+0,1)*1,2*12,0*0,3</t>
  </si>
  <si>
    <t>d PE100 RC DN100 : (0,8+0,1)*1,6*11,0*0,3</t>
  </si>
  <si>
    <t>e PE100 RC DN80 : (0,8+0,1)*1,3*29,0*0,3</t>
  </si>
  <si>
    <t>f PVC DN200 : (0,8+0,1)*1,0*22,0*0,3</t>
  </si>
  <si>
    <t>g PPVC DN150 : (0,8+0,1)*1,2*8,0*0,3</t>
  </si>
  <si>
    <t>g PVC DN200 : (0,8+0,1)*2,0*16,0*0,3</t>
  </si>
  <si>
    <t>h PVC DN200 : (0,8+0,1)*1,8*39,0*0,3</t>
  </si>
  <si>
    <t>i PE100 RC DN150 : (0,8+0,1)*1,5*21,0*0,3</t>
  </si>
  <si>
    <t>k PE100 RC DN150 : (0,8+0,1)*1,4*6,0*0,3</t>
  </si>
  <si>
    <t>l (vodovod) PE100 RC DN32 : (0,8+0,1)*1,2*21,5*0,3</t>
  </si>
  <si>
    <t>132201212R00</t>
  </si>
  <si>
    <t xml:space="preserve">Hloubení rýh šířky přes 60 do 200 cm do 1000 m3, v hornině 3, hloubení strojně </t>
  </si>
  <si>
    <t>předpoklad 50% výkopů</t>
  </si>
  <si>
    <t>a PVC DN300 : (0,8+0,1)*1,0*3,0*0,5</t>
  </si>
  <si>
    <t>a PVC DN200 : (0,8+0,1)*1,2*5,0*0,5</t>
  </si>
  <si>
    <t>b PE100 RC DN100 : (0,8+0,1)*1,6*24,0*0,5</t>
  </si>
  <si>
    <t>c PE100 RC DN150 : (0,8+0,1)*1,2*12,0*0,5</t>
  </si>
  <si>
    <t>d PE100 RC DN100 : (0,8+0,1)*1,6*11,0*0,5</t>
  </si>
  <si>
    <t>e PE100 RC DN80 : (0,8+0,1)*1,3*29,0*0,5</t>
  </si>
  <si>
    <t>f PVC DN200 : (0,8+0,1)*1,0*22,0*0,5</t>
  </si>
  <si>
    <t>g PPVC DN150 : (0,8+0,1)*1,2*8,0*0,5</t>
  </si>
  <si>
    <t>g PVC DN200 : (0,8+0,1)*2,0*16,0*0,5</t>
  </si>
  <si>
    <t>h PVC DN200 : (0,8+0,1)*1,8*39,0*0,5</t>
  </si>
  <si>
    <t>i PE100 RC DN150 : (0,8+0,1)*1,5*21,0*0,5</t>
  </si>
  <si>
    <t>k PE100 RC DN150 : (0,8+0,1)*1,4*6,0*0,5</t>
  </si>
  <si>
    <t>l (vodovod) PE100 RC DN32 : (0,8+0,1)*1,2*21,5*0,5</t>
  </si>
  <si>
    <t>132301212R00</t>
  </si>
  <si>
    <t xml:space="preserve">Hloubení rýh šířky přes 60 do 200 cm do 1000 m3, v hornině 4, hloubení strojně </t>
  </si>
  <si>
    <t>předpoklad 20% objemu výkopu ve tř.4</t>
  </si>
  <si>
    <t>a PVC DN300 : (0,8+0,1)*1,0*3,0*0,2</t>
  </si>
  <si>
    <t>a PVC DN200 : (0,8+0,1)*1,2*5,0*0,2</t>
  </si>
  <si>
    <t>b PE100 RC DN100 : (0,8+0,1)*1,6*24,0*0,2</t>
  </si>
  <si>
    <t>c PE100 RC DN150 : (0,8+0,1)*1,2*12,0*0,2</t>
  </si>
  <si>
    <t>d PE100 RC DN100 : (0,8+0,1)*1,6*11,0*0,2</t>
  </si>
  <si>
    <t>e PE100 RC DN80 : (0,8+0,1)*1,3*29,0*0,2</t>
  </si>
  <si>
    <t>f PVC DN200 : (0,8+0,1)*1,0*22,0*0,2</t>
  </si>
  <si>
    <t>g PPVC DN150 : (0,8+0,1)*1,2*8,0*0,2</t>
  </si>
  <si>
    <t>g PVC DN200 : (0,8+0,1)*2,0*16,0*0,2</t>
  </si>
  <si>
    <t>h PVC DN200 : (0,8+0,1)*1,8*39,0*0,2</t>
  </si>
  <si>
    <t>i PE100 RC DN150 : (0,8+0,1)*1,5*21,0*0,2</t>
  </si>
  <si>
    <t>k PE100 RC DN150 : (0,8+0,1)*1,4*6,0*0,2</t>
  </si>
  <si>
    <t>l (vodovod) PE100 RC DN32 : (0,8+0,1)*1,2*21,5*0,2</t>
  </si>
  <si>
    <t>132201219R00</t>
  </si>
  <si>
    <t>Příplatek za lepivost - hloubení rýh 200cm v hor.3</t>
  </si>
  <si>
    <t>RTS 13/ I</t>
  </si>
  <si>
    <t>Odkaz na mn. položky pořadí 3 : 142,47000</t>
  </si>
  <si>
    <t>132301219R00</t>
  </si>
  <si>
    <t>Příplatek za lepivost - hloubení rýh 200cm v hor.4</t>
  </si>
  <si>
    <t>Odkaz na mn. položky pořadí 4 : 56,98800</t>
  </si>
  <si>
    <t>151101101R00</t>
  </si>
  <si>
    <t>Zřízení pažení a rozepření stěn rýh příložné  pro jakoukoliv mezerovitost, hloubky do 2 m</t>
  </si>
  <si>
    <t>pro podzemní vedení pro všechny šířky rýhy,</t>
  </si>
  <si>
    <t>Odstranění pažení a rozepření se oceňuje samostatně.</t>
  </si>
  <si>
    <t>a PVC DN300 : 1,0*3,0*2</t>
  </si>
  <si>
    <t>a PVC DN200 : 1,2*5,0*2</t>
  </si>
  <si>
    <t>b PE100 RC DN100 : 1,6*24,0*2</t>
  </si>
  <si>
    <t>c PE100 RC DN150 : 1,2*12,0*2</t>
  </si>
  <si>
    <t>d PE100 RC DN100 : 1,6*11,0*2</t>
  </si>
  <si>
    <t>e PE100 RC DN80 : 1,3*29,0*2</t>
  </si>
  <si>
    <t>f PVC DN200 : 1,0*22,0*2</t>
  </si>
  <si>
    <t>g PPVC DN150 : 1,2*8,0*2</t>
  </si>
  <si>
    <t>g PVC DN200 : 2,0*16,0*2</t>
  </si>
  <si>
    <t>h PVC DN200 : 1,8*39,0*2</t>
  </si>
  <si>
    <t>i PE100 RC DN150 : 1,5*21,0*2</t>
  </si>
  <si>
    <t>k PE100 RC DN150 : 1,4*6,0*2</t>
  </si>
  <si>
    <t>l (vodovod) PE100 RC DN32 : 1,2*21,5*2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</si>
  <si>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</si>
  <si>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</si>
  <si>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</si>
  <si>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7 : 633,20000</t>
  </si>
  <si>
    <t>161101101R00</t>
  </si>
  <si>
    <t>Svislé přemístění výkopku z horniny 1 až 4, při hloubce výkopu přes 1 do 2,5 m</t>
  </si>
  <si>
    <t>POL1_0</t>
  </si>
  <si>
    <t>hloubení : 284,94</t>
  </si>
  <si>
    <t>zásyp : -178,90650</t>
  </si>
  <si>
    <t>Uložení přebytečné zeminy z výkopku na skládku.</t>
  </si>
  <si>
    <t>174101101R00</t>
  </si>
  <si>
    <t>Zásyp sypaninou se zhutněním jam, šachet, rýh nebo kolem objektů v těchto vykopávkách</t>
  </si>
  <si>
    <t>z jakékoliv horniny s uložením výkopku po vrstvách,</t>
  </si>
  <si>
    <t>a PVC DN300 : (0,8+0,1)*(1,0-0,1-0,3-0,3)*3,0</t>
  </si>
  <si>
    <t>a PVC DN200 : (0,8+0,1)*(1,2-0,1-0,2-0,3)*5,0</t>
  </si>
  <si>
    <t>b PE100 RC DN100 : (0,8+0,1)*(1,6-0,1-0,1-0,3)*24,0</t>
  </si>
  <si>
    <t>c PE100 RC DN150 : (0,8+0,1)*(1,2-0,1-0,15-0,3)*12,0</t>
  </si>
  <si>
    <t>d PE100 RC DN100 : (0,8+0,1)*(1,6-0,1-0,1-0,3)*11,0</t>
  </si>
  <si>
    <t>e PE100 RC DN80 : (0,8+0,1)*(1,3-0,1-0,38)*29,0</t>
  </si>
  <si>
    <t>f PVC DN200 : (0,8+0,1)*(1,0-0,1-0,2-0,3)*22,0</t>
  </si>
  <si>
    <t>g PPVC DN150 : (0,8+0,1)*(1,2-0,1-0,15-0,3)*8,0</t>
  </si>
  <si>
    <t>g PVC DN200 : (0,8+0,1)*(2,0-0,1-0,2-0,3)*16,0</t>
  </si>
  <si>
    <t>h PVC DN200 : (0,8+0,1)*(1,8-0,1-0,2-0,3)*39,0</t>
  </si>
  <si>
    <t>i PE100 RC DN150 : (0,8+0,1)*(1,5-0,1-0,15-0,3)*21,0</t>
  </si>
  <si>
    <t>k PE100 RC DN150 : (0,8+0,1)*(1,4-0,1-0,15-0,3)*6,0</t>
  </si>
  <si>
    <t>l (vodovod) PE100 RC DN32 : (0,8+0,1)*(1,2-0,1-0,33)*21,5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</si>
  <si>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</si>
  <si>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</si>
  <si>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</si>
  <si>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a PVC DN300 : (0,8+0,1)*(0,3+0,3)*3,0</t>
  </si>
  <si>
    <t>a PVC DN200 : (0,8+0,1)*(0,2+0,3)*5,0</t>
  </si>
  <si>
    <t>b PE100 RC DN100 : (0,8+0,1)*(0,1+0,3)*24,0</t>
  </si>
  <si>
    <t>c PE100 RC DN150 : (0,8+0,1)*(0,15+0,3)*12,0</t>
  </si>
  <si>
    <t>d PE100 RC DN100 : (0,8+0,1)*(0,1+0,3)*11,0</t>
  </si>
  <si>
    <t>e PE100 RC DN80 : (0,8+0,1)*0,38*29,0</t>
  </si>
  <si>
    <t>f PVC DN200 : (0,8+0,1)*(0,2+0,3)*22,0</t>
  </si>
  <si>
    <t>g PPVC DN150 : (0,8+0,1)*(0,15+0,3)*8,0</t>
  </si>
  <si>
    <t>g PVC DN200 : (0,8+0,1)*(0,2+0,3)*16,0</t>
  </si>
  <si>
    <t>h PVC DN200 : (0,8+0,1)*(0,2+0,3)*39,0</t>
  </si>
  <si>
    <t>i PE100 RC DN150 : (0,8+0,1)*(0,15+0,3)*21,0</t>
  </si>
  <si>
    <t>k PE100 RC DN150 : (0,8+0,1)*(0,15+0,3)*6,0</t>
  </si>
  <si>
    <t>l (vodovod) PE100 RC DN32 : (0,8+0,1)*0,33*21,5</t>
  </si>
  <si>
    <t>objem potrubí DN100 : -pi*0,05^2*(24,0+11,0)</t>
  </si>
  <si>
    <t>objem potrubí DN150 : -pi*0,075^2*(12,0+8,0+21,0+6,0)</t>
  </si>
  <si>
    <t>objem potrubí DN200 : -pi*0,1^2*(5,0+22,0+16,0+39,0)</t>
  </si>
  <si>
    <t>objem potrubí DN300 : -pi*0,15^2*3,0</t>
  </si>
  <si>
    <t>1 002</t>
  </si>
  <si>
    <t>Kopaná sonda pro určení uložení stávajících inženýrských sítí</t>
  </si>
  <si>
    <t>181300012RAA</t>
  </si>
  <si>
    <t>Rozprostření ornice v rovině nebo svahu do 1 : 5 a osetí travou při tloušťce 200 mm, dovoz ornice ze vzdálenosti 500 m</t>
  </si>
  <si>
    <t>vč. urovnání ornice, naložení na skládce, vodorovným přemístěním ornice na místo rozprostření, založení trávníku osetím a dodávky travního semene.</t>
  </si>
  <si>
    <t>Včetně přesunu hmot.</t>
  </si>
  <si>
    <t>80*3</t>
  </si>
  <si>
    <t>a PVC DN300 : 3,0</t>
  </si>
  <si>
    <t>a PVC DN200 : 5,0</t>
  </si>
  <si>
    <t>b PE100 RC DN100 : 24,0</t>
  </si>
  <si>
    <t>c PE100 RC DN150 : 12,0</t>
  </si>
  <si>
    <t>d PE100 RC DN100 : 11,0</t>
  </si>
  <si>
    <t>e PE100 RC DN80 : 29,0</t>
  </si>
  <si>
    <t>f PVC DN200 : 22,0</t>
  </si>
  <si>
    <t>g PPVC DN150 : 8,0</t>
  </si>
  <si>
    <t>g PVC DN200 : 16,0</t>
  </si>
  <si>
    <t>h PVC DN200 : 39,0</t>
  </si>
  <si>
    <t>i PE100 RC DN150 : 21,0</t>
  </si>
  <si>
    <t>k PE100 RC DN150 : 6,0</t>
  </si>
  <si>
    <t>l (vodovod) PE100 RC DN32 : 21,5</t>
  </si>
  <si>
    <t>28611223.AR</t>
  </si>
  <si>
    <t>341362021R00</t>
  </si>
  <si>
    <t>Výztuž stěn a příček ze svařovaných sítí</t>
  </si>
  <si>
    <t>rovných i oblých, svislých i šikmých. Včetně distančních prvků.</t>
  </si>
  <si>
    <t>KARI síť 6/100 x 6/100 vč.kotev 4dR8</t>
  </si>
  <si>
    <t>DOD+MTŽ</t>
  </si>
  <si>
    <t>PŠ : 0,68*2,165*8</t>
  </si>
  <si>
    <t>Odkaz na mn. položky pořadí 21 : 11,77760</t>
  </si>
  <si>
    <t>a PVC DN300 : (0,8+0,1)*0,1*3,0</t>
  </si>
  <si>
    <t>a PVC DN200 : (0,8+0,1)*0,1*5,0</t>
  </si>
  <si>
    <t>b PE100 RC DN100 : (0,8+0,1)*0,1*24,0</t>
  </si>
  <si>
    <t>c PE100 RC DN150 : (0,8+0,1)*0,1*12,0</t>
  </si>
  <si>
    <t>d PE100 RC DN100 : (0,8+0,1)*0,1*11,0</t>
  </si>
  <si>
    <t>e PE100 RC DN80 : (0,8+0,1)*0,1*29,0</t>
  </si>
  <si>
    <t>f PVC DN200 : (0,8+0,1)*0,1*22,0</t>
  </si>
  <si>
    <t>g PPVC DN150 : (0,8+0,1)*0,1*8,0</t>
  </si>
  <si>
    <t>g PVC DN200 : (0,8+0,1)*0,1*16,0</t>
  </si>
  <si>
    <t>h PVC DN200 : (0,8+0,1)*0,1*39,0</t>
  </si>
  <si>
    <t>i PE100 RC DN150 : (0,8+0,1)*0,1*21,0</t>
  </si>
  <si>
    <t>k PE100 RC DN150 : (0,8+0,1)*0,1*6,0</t>
  </si>
  <si>
    <t>l (vodovod) PE100 RC DN32 : (0,8+0,1)*0,1*21,5</t>
  </si>
  <si>
    <t>892855112R00</t>
  </si>
  <si>
    <t>Kamerové prohlídky potrubí do 50 m</t>
  </si>
  <si>
    <t>899623181R00</t>
  </si>
  <si>
    <t>Obetonování potrubí nebo zdiva stok betonem prostým třídy C 30/37, Beton čerstvý obyčejný;  C 30/37;  prostředí: X0, XC1, XC2;  cement: CEM II;  struskoportlandský;  Dmax = 22 mm;  S 3</t>
  </si>
  <si>
    <t>899721112R00</t>
  </si>
  <si>
    <t>Výstražné fólie výstražná fólie pro vodovod, šířka 30 cm</t>
  </si>
  <si>
    <t>8 951</t>
  </si>
  <si>
    <t>Součinnost provozovatele</t>
  </si>
  <si>
    <t>892233111R01</t>
  </si>
  <si>
    <t>Desinfekce vodovodního potrubí do DN 80, vč. 5-ti násobného proplachu</t>
  </si>
  <si>
    <t>V položce jsou zakalkulovány náklady na napuštění a vypuštění vody, dodání vody a desinfekčního prostředku a na bakteriologický rozbor vody.</t>
  </si>
  <si>
    <t>892241111R01</t>
  </si>
  <si>
    <t>Tlaková zkouška potrubí do DN 80</t>
  </si>
  <si>
    <t>V položce jsou započteny náklady na přísun, montáž, demontáž a odsun zkoušecího čerpadla, napuštění tlakovou vodou a dodání vody pro tlakovou zkoušku.</t>
  </si>
  <si>
    <t>vč.stočného</t>
  </si>
  <si>
    <t>892271111R01</t>
  </si>
  <si>
    <t>Tlaková zkouška potrubí DN 100-150</t>
  </si>
  <si>
    <t>892372111R01</t>
  </si>
  <si>
    <t>Zabezpečení konců vodovod. potrubí do DN80</t>
  </si>
  <si>
    <t>úsek</t>
  </si>
  <si>
    <t>871161121R00</t>
  </si>
  <si>
    <t>Montáž potrubí z plastických hmot z tlakových trubek polyetylenových, vnějšího průměru 32 mm</t>
  </si>
  <si>
    <t>871251121R00</t>
  </si>
  <si>
    <t>Montáž potrubí z plastických hmot z tlakových trubek polyetylenových, vnějšího průměru 110 mm</t>
  </si>
  <si>
    <t>286134601R</t>
  </si>
  <si>
    <t>trubka plastová vodovodní hladká; s certifikací dle PAS 1075; PE 100 RC; SDR 11,0; PN 16; D = 32,0 mm; s = 3,00 mm</t>
  </si>
  <si>
    <t>286136604R</t>
  </si>
  <si>
    <t>trubka vícevrstvá PE100 RC; PE100 RC; hladká; SDR 11,0; da = 110,0 mm; di = 90,0 mm; s = 10,00 mm;  použití pro kanalizaci</t>
  </si>
  <si>
    <t>87 101</t>
  </si>
  <si>
    <t>Kanalizační potrubí PVC KG SN12 DN150, DOD+MTŽ</t>
  </si>
  <si>
    <t>g PVC DN150 : 8,0</t>
  </si>
  <si>
    <t>87 104</t>
  </si>
  <si>
    <t>Kanalizační potrubí PVC KG SN12 DN300, DOD+MTŽ</t>
  </si>
  <si>
    <t>894431412RCB</t>
  </si>
  <si>
    <t>Šachty plastové plastové šachty z dílců Šachta D 600 mm, kanalizační, plastová, poklop litina D400, DOD+MTŽ</t>
  </si>
  <si>
    <t>Plastové dno, šachta z korugované trouby, těsnění, teleskopický adaptér, rám do teleskopu, poklop litinový.</t>
  </si>
  <si>
    <t>89 024</t>
  </si>
  <si>
    <t>Vytyčovací vodič CY6, dodávka + montáž + zkouška funkčnosti</t>
  </si>
  <si>
    <t>b PE100 RC DN100 : 24,0*1,15</t>
  </si>
  <si>
    <t>c PE100 RC DN150 : 12,0*1,15</t>
  </si>
  <si>
    <t>d PE100 RC DN100 : 11,0*1,15</t>
  </si>
  <si>
    <t>e PE100 RC DN80 : 29,0*1,15</t>
  </si>
  <si>
    <t>i PE100 RC DN150 : 21,0*1,15</t>
  </si>
  <si>
    <t>k PE100 RC DN150 : 6,0*1,15</t>
  </si>
  <si>
    <t>l (vodovod) PE100 RC DN32 : 21,5*1,15</t>
  </si>
  <si>
    <t>89 101</t>
  </si>
  <si>
    <t>Prefabrikovaná kanal. šachta revizní DN1000, hl. do 3,0m; DOD+MTŽ</t>
  </si>
  <si>
    <t>Prefabrikovaná kanal. šachta s rovným dnem DN1000, hl. do 3,0m; DOD+MTŽ</t>
  </si>
  <si>
    <t>PŠ : 1</t>
  </si>
  <si>
    <t>RŠ : 1</t>
  </si>
  <si>
    <t>MO : 2</t>
  </si>
  <si>
    <t>89 202</t>
  </si>
  <si>
    <t>Prefabrikovaná kanal. šachta s rovným dnem DN1200, hl. do 3,0m; DOD+MTŽ</t>
  </si>
  <si>
    <t>Š6 : 1</t>
  </si>
  <si>
    <t>89 401</t>
  </si>
  <si>
    <t>Měrný Parshallův žlab z PP P2, DOD+MTŽ vč.úředního ověření stanov.měřidla</t>
  </si>
  <si>
    <t>v provedení jako ztracené bednění určený k osazení do šachty s průměrem 1,0m</t>
  </si>
  <si>
    <t>Přesné osazení v šachtě v souladu s pokyny a výpočtem výrobce měrného žlabu.</t>
  </si>
  <si>
    <t>Při betonáži nesmí dojít k deformaci!</t>
  </si>
  <si>
    <t>89 402</t>
  </si>
  <si>
    <t>Měrný Parshallův žlab z PP P3, DOD+MTŽ vč.úředního ověření stanov.měřidla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</si>
  <si>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</si>
  <si>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</si>
  <si>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</si>
  <si>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</si>
  <si>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734 101</t>
  </si>
  <si>
    <t>Výtokový stojan bez vodoměru DN32, DOD+MTŽ</t>
  </si>
  <si>
    <t>734 102</t>
  </si>
  <si>
    <t>Vypouštěcí ventil domovní přípojky 5/4", DOD+MTŽ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</si>
  <si>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</si>
  <si>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</si>
  <si>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</si>
  <si>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kabel VO : 0,5*1,0*65</t>
  </si>
  <si>
    <t>kabel NN : 0,5*1,0*70</t>
  </si>
  <si>
    <t>132201119R00</t>
  </si>
  <si>
    <t xml:space="preserve">Hloubení rýh šířky do 60 cm příplatek za lepivost, v hornině 3,  </t>
  </si>
  <si>
    <t>Odkaz na mn. položky pořadí 1 : 67,50000</t>
  </si>
  <si>
    <t>hloubení : 67,5</t>
  </si>
  <si>
    <t>zásyp : -54</t>
  </si>
  <si>
    <t>Odkaz na mn. položky pořadí 3 : 13,50000</t>
  </si>
  <si>
    <t>kabel VO : 0,5*(1-0,2)*65</t>
  </si>
  <si>
    <t>kabel NN : 0,5*(1,0-0,2)*70</t>
  </si>
  <si>
    <t>175101101RT4</t>
  </si>
  <si>
    <t>Obsyp bez prohození sypaniny, s dodáním písku frakce 0 - 4 mm</t>
  </si>
  <si>
    <t>kabel VO : 0,5*0,2*65</t>
  </si>
  <si>
    <t>kabel NN : 0,5*0,2*70</t>
  </si>
  <si>
    <t>121100001RA0</t>
  </si>
  <si>
    <t>Sejmutí ornice naložení a uložení odvoz do 1 000 m</t>
  </si>
  <si>
    <t>POL2_1</t>
  </si>
  <si>
    <t>popř. lesní půdy s naložením, vodorovným přemístěním a složením na hromady nebo se zpětným přemístěním a rozprostřením.</t>
  </si>
  <si>
    <t>Včetně nakládání, vodorovného přemístění do 1 km a uložení na skládku.</t>
  </si>
  <si>
    <t>kabel VO : 65*3*0,2</t>
  </si>
  <si>
    <t>kabel NN : 70*3*0,2</t>
  </si>
  <si>
    <t>kabel VO : 65*3</t>
  </si>
  <si>
    <t>kabel NN : 70*3</t>
  </si>
  <si>
    <t>vozovka : 182</t>
  </si>
  <si>
    <t>451561111R00</t>
  </si>
  <si>
    <t>Lože pod dlažby z kameniva kamenivo drcené drobné, tloušťka do 100 mm</t>
  </si>
  <si>
    <t>Včetně urovnání líce vrstvy.</t>
  </si>
  <si>
    <t>564861111RT4</t>
  </si>
  <si>
    <t>Podklad ze štěrkodrti s rozprostřením a zhutněním frakce 0-63 mm, tloušťka po zhutnění 200 mm</t>
  </si>
  <si>
    <t>564952111R00</t>
  </si>
  <si>
    <t>Podklad nebo kryt z mechanicky zpevněného kameniva (MZK) tloušťka po zhutnění 150 mm</t>
  </si>
  <si>
    <t>s rozprostřením a zhutněním</t>
  </si>
  <si>
    <t>565131211RT2</t>
  </si>
  <si>
    <t>Podklad z kameniva obaleného asfaltem ACP 16+, v pruhu šířky přes 3 m, třídy 1, tloušťka po zhutnění 50 mm</t>
  </si>
  <si>
    <t>573231110R00</t>
  </si>
  <si>
    <t>Postřik živičný spojovací bez posypu kamenivem z emulze, v množství od 0,3 do 0,5 kg/m2</t>
  </si>
  <si>
    <t>577132211RT2</t>
  </si>
  <si>
    <t>Beton asfaltový s rozprostřením a zhutněním v pruhu šířky přes 3 m, ACO 8 nebo ACO 11, tloušťky 40 mm, plochy od 201 do 1000 m2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</si>
  <si>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</si>
  <si>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</si>
  <si>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</si>
  <si>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</si>
  <si>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</si>
  <si>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599141111R00</t>
  </si>
  <si>
    <t>Vyplnění spár mezi silničními panely živičnou zálivkou</t>
  </si>
  <si>
    <t>jakékoliv tloušťky a vyčištění spár</t>
  </si>
  <si>
    <t>v místě napojení na stávající komunikaci</t>
  </si>
  <si>
    <t>59245110R</t>
  </si>
  <si>
    <t>dlažba betonová dvouvrstvá, skladebná; obdélník; šedá; l = 200 mm; š = 100 mm; tl. 60,0 mm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</si>
  <si>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</si>
  <si>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</si>
  <si>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</si>
  <si>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22+75</t>
  </si>
  <si>
    <t>592171600R</t>
  </si>
  <si>
    <t>obrubník silniční nájezdový; materiál beton; l = 1000,0 mm; š = 150,0 mm; h = 150,0 mm; barva přírodní</t>
  </si>
  <si>
    <t>59217335R</t>
  </si>
  <si>
    <t>obrubník zahradní materiál beton; l = 1000,0 mm; š = 50,0 mm; h = 250,0 mm; barva šedá</t>
  </si>
  <si>
    <t>998225111R00</t>
  </si>
  <si>
    <t>Přesun hmot komunikací a letišť, kryt živičný jakékoliv délky objektu</t>
  </si>
  <si>
    <t>vodorovně do 200 m</t>
  </si>
  <si>
    <t>AP-M</t>
  </si>
  <si>
    <t>ruční výkop jámy v hornině 3 pro stožár o objemu do 2 m3, rozrušení živičného povrchu nebo odstranění mozaiky, zakrytí jámy deskou a zajištění proti posunutí, základ z prostého betonu včetně dopravy směsi k základu, zhotovení azbestocementového pouzdra mimo osu kabelu, uložení podkladového plechu na vybetonované dno, uložení, vyrovnání a zabetonování pouzdra, vytvoření kabelových prostupů, zabezpečení pouzdra proti zasypání a úrazu osob, dodávka a osazení osvětlovacího ocelového stožáru včetně výložníku, stožárové patice, elektrovýzbroje stožáru pro dva okruhy, hloubení kabelové rýhy 50 x 70 cm strojně bez ohledu na druh použitého mechanizačního prostředku,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rýhy, v hornině 3, zřízení kabelového lože z kopaného písku bez zakrytí, dodání kopaného písku, přísun písku do rýhy, pokrytí dna rýhy souvislou urovnanou vrstvou písku tloušťky 10 cm, dodávka a položení kabelu druhu dle popisu, do 1000 V, zakrytí kabelu výstražnou folií z PVC s rozvinutím a uložením a včetně dodávky fólie, ruční zához nezapažené kabelové rýhy s případným rozpojováním výkopku a s jedním přehozem až do vzdálenosti 3 m nebo se shozením z vozidel, bez pěchování zeminy, úprava terénu, odkopání terénních nerovností až do hloubky 10 cm, zásyp materiálem získaným odkopávkou, koncovky eprosinové, svítidlo výbojkové parkové, uzemňovací vedení v zemi včetně svorek, propojení a izolace spojů, silový kabel do 1 kV volně uložený CYKY-M 3 x 1,5 a 4 x 10, upravení povrchu pouzdrového základu včetně zhotovení spádové betonové desky.</t>
  </si>
  <si>
    <t>460490012R00</t>
  </si>
  <si>
    <t>Fólie výstražná z PVC, šířka 33 cm</t>
  </si>
  <si>
    <t>kabel VO : 65*1,15</t>
  </si>
  <si>
    <t>kabel NN : 70*1,15</t>
  </si>
  <si>
    <t>132201110R00</t>
  </si>
  <si>
    <t>Hloubení rýh šířky do 60 cm do 50 m3, v hornině 3, hloubení strojně</t>
  </si>
  <si>
    <t>0,5*1,0*68</t>
  </si>
  <si>
    <t>Odkaz na mn. položky pořadí 1 : 34,00000</t>
  </si>
  <si>
    <t>hloubení : 34,0</t>
  </si>
  <si>
    <t>zásypy : -27,2</t>
  </si>
  <si>
    <t>Odkaz na mn. položky pořadí 3 : 6,80000</t>
  </si>
  <si>
    <t>0,5*(1,0-0,2)*68</t>
  </si>
  <si>
    <t>0,5*0,2*68</t>
  </si>
  <si>
    <t>3*68*0,2</t>
  </si>
  <si>
    <t>68*3</t>
  </si>
  <si>
    <t>68*1,15</t>
  </si>
  <si>
    <t>PRO</t>
  </si>
  <si>
    <t>STR 001</t>
  </si>
  <si>
    <t>Technologická část strojní - VIZ SAMOSTATNÝ VÝKAZ VÝMĚR</t>
  </si>
  <si>
    <t>EL 001</t>
  </si>
  <si>
    <t>Technologická část elektro a ASŘ- VIZ SAMOSTATNÝ VÝKAZ VÝMĚR</t>
  </si>
  <si>
    <t>210500010RAB</t>
  </si>
  <si>
    <t>Venkovní osvětlení, stožár parkový stožár ocelový výška 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</si>
</sst>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0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60wO4COYeiUr0KOXXoGe4agT66kL2JfxQ5rKZ1eR9F8HshBr6ZAvG9YHb5k+MmkBCW+SJ8IDuXK4AQVBgWJblw==" saltValue="8huJyCPC47qYqa0mRRpMG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19"/>
  <sheetViews>
    <sheetView showGridLines="0" topLeftCell="B17" zoomScaleNormal="100" zoomScaleSheetLayoutView="75" workbookViewId="0">
      <selection activeCell="A29" sqref="A29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6328125" style="52" customWidth="1"/>
    <col min="6" max="6" width="11.6328125" customWidth="1"/>
    <col min="7" max="9" width="13" customWidth="1"/>
    <col min="10" max="10" width="5.54296875" customWidth="1"/>
    <col min="11" max="11" width="4.36328125" customWidth="1"/>
    <col min="12" max="15" width="10.6328125" customWidth="1"/>
  </cols>
  <sheetData>
    <row r="1" spans="1:15" ht="33.75" customHeight="1" x14ac:dyDescent="0.25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5">
      <c r="A2" s="2"/>
      <c r="B2" s="76" t="s">
        <v>22</v>
      </c>
      <c r="C2" s="77"/>
      <c r="D2" s="78" t="s">
        <v>43</v>
      </c>
      <c r="E2" s="238" t="s">
        <v>44</v>
      </c>
      <c r="F2" s="239"/>
      <c r="G2" s="239"/>
      <c r="H2" s="239"/>
      <c r="I2" s="239"/>
      <c r="J2" s="240"/>
      <c r="O2" s="1"/>
    </row>
    <row r="3" spans="1:15" ht="27" hidden="1" customHeight="1" x14ac:dyDescent="0.25">
      <c r="A3" s="2"/>
      <c r="B3" s="79"/>
      <c r="C3" s="77"/>
      <c r="D3" s="80"/>
      <c r="E3" s="241"/>
      <c r="F3" s="242"/>
      <c r="G3" s="242"/>
      <c r="H3" s="242"/>
      <c r="I3" s="242"/>
      <c r="J3" s="243"/>
    </row>
    <row r="4" spans="1:15" ht="23.25" customHeight="1" x14ac:dyDescent="0.25">
      <c r="A4" s="2"/>
      <c r="B4" s="81"/>
      <c r="C4" s="82"/>
      <c r="D4" s="83"/>
      <c r="E4" s="222"/>
      <c r="F4" s="222"/>
      <c r="G4" s="222"/>
      <c r="H4" s="222"/>
      <c r="I4" s="222"/>
      <c r="J4" s="223"/>
    </row>
    <row r="5" spans="1:15" ht="24" customHeight="1" x14ac:dyDescent="0.25">
      <c r="A5" s="2"/>
      <c r="B5" s="31" t="s">
        <v>42</v>
      </c>
      <c r="D5" s="226"/>
      <c r="E5" s="227"/>
      <c r="F5" s="227"/>
      <c r="G5" s="227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8"/>
      <c r="E6" s="229"/>
      <c r="F6" s="229"/>
      <c r="G6" s="229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5"/>
      <c r="E11" s="245"/>
      <c r="F11" s="245"/>
      <c r="G11" s="245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21"/>
      <c r="E12" s="221"/>
      <c r="F12" s="221"/>
      <c r="G12" s="221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24"/>
      <c r="F13" s="225"/>
      <c r="G13" s="225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5">
      <c r="A16" s="142" t="s">
        <v>24</v>
      </c>
      <c r="B16" s="38" t="s">
        <v>24</v>
      </c>
      <c r="C16" s="62"/>
      <c r="D16" s="63"/>
      <c r="E16" s="210"/>
      <c r="F16" s="211"/>
      <c r="G16" s="210"/>
      <c r="H16" s="211"/>
      <c r="I16" s="210">
        <f>SUMIF(F88:F115,A16,I88:I115)+SUMIF(F88:F115,"PSU",I88:I115)</f>
        <v>0</v>
      </c>
      <c r="J16" s="212"/>
    </row>
    <row r="17" spans="1:10" ht="23.25" customHeight="1" x14ac:dyDescent="0.25">
      <c r="A17" s="142" t="s">
        <v>25</v>
      </c>
      <c r="B17" s="38" t="s">
        <v>25</v>
      </c>
      <c r="C17" s="62"/>
      <c r="D17" s="63"/>
      <c r="E17" s="210"/>
      <c r="F17" s="211"/>
      <c r="G17" s="210"/>
      <c r="H17" s="211"/>
      <c r="I17" s="210">
        <f>SUMIF(F88:F115,A17,I88:I115)</f>
        <v>0</v>
      </c>
      <c r="J17" s="212"/>
    </row>
    <row r="18" spans="1:10" ht="23.25" customHeight="1" x14ac:dyDescent="0.25">
      <c r="A18" s="142" t="s">
        <v>26</v>
      </c>
      <c r="B18" s="38" t="s">
        <v>26</v>
      </c>
      <c r="C18" s="62"/>
      <c r="D18" s="63"/>
      <c r="E18" s="210"/>
      <c r="F18" s="211"/>
      <c r="G18" s="210"/>
      <c r="H18" s="211"/>
      <c r="I18" s="210">
        <f>SUMIF(F88:F115,A18,I88:I115)</f>
        <v>0</v>
      </c>
      <c r="J18" s="212"/>
    </row>
    <row r="19" spans="1:10" ht="23.25" customHeight="1" x14ac:dyDescent="0.25">
      <c r="A19" s="142" t="s">
        <v>156</v>
      </c>
      <c r="B19" s="38" t="s">
        <v>27</v>
      </c>
      <c r="C19" s="62"/>
      <c r="D19" s="63"/>
      <c r="E19" s="210"/>
      <c r="F19" s="211"/>
      <c r="G19" s="210"/>
      <c r="H19" s="211"/>
      <c r="I19" s="210">
        <f>SUMIF(F88:F115,A19,I88:I115)</f>
        <v>0</v>
      </c>
      <c r="J19" s="212"/>
    </row>
    <row r="20" spans="1:10" ht="23.25" customHeight="1" x14ac:dyDescent="0.25">
      <c r="A20" s="142" t="s">
        <v>157</v>
      </c>
      <c r="B20" s="38" t="s">
        <v>28</v>
      </c>
      <c r="C20" s="62"/>
      <c r="D20" s="63"/>
      <c r="E20" s="210"/>
      <c r="F20" s="211"/>
      <c r="G20" s="210"/>
      <c r="H20" s="211"/>
      <c r="I20" s="210">
        <f>SUMIF(F88:F115,A20,I88:I115)</f>
        <v>0</v>
      </c>
      <c r="J20" s="212"/>
    </row>
    <row r="21" spans="1:10" ht="23.25" customHeight="1" x14ac:dyDescent="0.3">
      <c r="A21" s="2"/>
      <c r="B21" s="48" t="s">
        <v>29</v>
      </c>
      <c r="C21" s="64"/>
      <c r="D21" s="65"/>
      <c r="E21" s="213"/>
      <c r="F21" s="248"/>
      <c r="G21" s="213"/>
      <c r="H21" s="248"/>
      <c r="I21" s="213">
        <f>SUM(I16:J20)</f>
        <v>0</v>
      </c>
      <c r="J21" s="214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6">
        <f>I23*E23/100</f>
        <v>0</v>
      </c>
      <c r="H24" s="207"/>
      <c r="I24" s="207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5">
        <f>I25*E25/100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7">
        <f>CenaCelkemBezDPH-(ZakladDPHSni+ZakladDPHZakl)</f>
        <v>0</v>
      </c>
      <c r="H27" s="237"/>
      <c r="I27" s="237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5" t="s">
        <v>23</v>
      </c>
      <c r="C28" s="116"/>
      <c r="D28" s="116"/>
      <c r="E28" s="117"/>
      <c r="F28" s="118"/>
      <c r="G28" s="216">
        <f>A27</f>
        <v>0</v>
      </c>
      <c r="H28" s="216"/>
      <c r="I28" s="216"/>
      <c r="J28" s="119" t="str">
        <f t="shared" si="0"/>
        <v>CZK</v>
      </c>
    </row>
    <row r="29" spans="1:10" ht="27.75" hidden="1" customHeight="1" thickBot="1" x14ac:dyDescent="0.3">
      <c r="A29" s="2"/>
      <c r="B29" s="115" t="s">
        <v>35</v>
      </c>
      <c r="C29" s="120"/>
      <c r="D29" s="120"/>
      <c r="E29" s="120"/>
      <c r="F29" s="121"/>
      <c r="G29" s="215">
        <f>ZakladDPHSni+DPHSni+ZakladDPHZakl+DPHZakl+Zaokrouhleni</f>
        <v>0</v>
      </c>
      <c r="H29" s="215"/>
      <c r="I29" s="215"/>
      <c r="J29" s="122" t="s">
        <v>80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5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5">
      <c r="A39" s="87">
        <v>1</v>
      </c>
      <c r="B39" s="98" t="s">
        <v>45</v>
      </c>
      <c r="C39" s="202"/>
      <c r="D39" s="202"/>
      <c r="E39" s="202"/>
      <c r="F39" s="99">
        <f>'00 00.1 Pol'!AE55+'SO 01 SO 01 00 Pol'!AE32+'SO 01 SO 01 01 Pol'!AE65+'SO 01 SO 01 02 Pol'!AE140+'SO 01 SO 01 03 Pol'!AE123+'SO 01 SO 01 04 Pol'!AE71+'SO 01 SO 01 05 Pol'!AE142+'SO 01 SO 01 06 Pol'!AE119+'SO 01 SO 01 07 Pol'!AE170+'SO 01 SO 01 08 Pol'!AE337+'SO 01 SO 01 09 Pol'!AE90+'SO 02 SO 02 Pol'!AE40+'PS 01 PS 01 Pol'!AE11+'PS 02 PS 02 Pol'!AE11</f>
        <v>0</v>
      </c>
      <c r="G39" s="100">
        <f>'00 00.1 Pol'!AF55+'SO 01 SO 01 00 Pol'!AF32+'SO 01 SO 01 01 Pol'!AF65+'SO 01 SO 01 02 Pol'!AF140+'SO 01 SO 01 03 Pol'!AF123+'SO 01 SO 01 04 Pol'!AF71+'SO 01 SO 01 05 Pol'!AF142+'SO 01 SO 01 06 Pol'!AF119+'SO 01 SO 01 07 Pol'!AF170+'SO 01 SO 01 08 Pol'!AF337+'SO 01 SO 01 09 Pol'!AF90+'SO 02 SO 02 Pol'!AF40+'PS 01 PS 01 Pol'!AF11+'PS 02 PS 02 Pol'!AF11</f>
        <v>0</v>
      </c>
      <c r="H39" s="101"/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customHeight="1" x14ac:dyDescent="0.25">
      <c r="A40" s="87">
        <v>2</v>
      </c>
      <c r="B40" s="104"/>
      <c r="C40" s="201" t="s">
        <v>46</v>
      </c>
      <c r="D40" s="201"/>
      <c r="E40" s="201"/>
      <c r="F40" s="105"/>
      <c r="G40" s="106"/>
      <c r="H40" s="106"/>
      <c r="I40" s="107"/>
      <c r="J40" s="108"/>
    </row>
    <row r="41" spans="1:10" ht="25.5" customHeight="1" x14ac:dyDescent="0.25">
      <c r="A41" s="87">
        <v>2</v>
      </c>
      <c r="B41" s="104" t="s">
        <v>47</v>
      </c>
      <c r="C41" s="201" t="s">
        <v>48</v>
      </c>
      <c r="D41" s="201"/>
      <c r="E41" s="201"/>
      <c r="F41" s="105">
        <f>'00 00.1 Pol'!AE55</f>
        <v>0</v>
      </c>
      <c r="G41" s="106">
        <f>'00 00.1 Pol'!AF55</f>
        <v>0</v>
      </c>
      <c r="H41" s="106"/>
      <c r="I41" s="107">
        <f t="shared" ref="I41:I55" si="1">F41+G41+H41</f>
        <v>0</v>
      </c>
      <c r="J41" s="108" t="str">
        <f>IF(_xlfn.SINGLE(CenaCelkemVypocet)=0,"",I41/_xlfn.SINGLE(CenaCelkemVypocet)*100)</f>
        <v/>
      </c>
    </row>
    <row r="42" spans="1:10" ht="25.5" customHeight="1" x14ac:dyDescent="0.25">
      <c r="A42" s="87">
        <v>3</v>
      </c>
      <c r="B42" s="109" t="s">
        <v>49</v>
      </c>
      <c r="C42" s="202" t="s">
        <v>48</v>
      </c>
      <c r="D42" s="202"/>
      <c r="E42" s="202"/>
      <c r="F42" s="110">
        <f>'00 00.1 Pol'!AE55</f>
        <v>0</v>
      </c>
      <c r="G42" s="101">
        <f>'00 00.1 Pol'!AF55</f>
        <v>0</v>
      </c>
      <c r="H42" s="101"/>
      <c r="I42" s="102">
        <f t="shared" si="1"/>
        <v>0</v>
      </c>
      <c r="J42" s="103" t="str">
        <f>IF(_xlfn.SINGLE(CenaCelkemVypocet)=0,"",I42/_xlfn.SINGLE(CenaCelkemVypocet)*100)</f>
        <v/>
      </c>
    </row>
    <row r="43" spans="1:10" ht="25.5" customHeight="1" x14ac:dyDescent="0.25">
      <c r="A43" s="87">
        <v>2</v>
      </c>
      <c r="B43" s="104" t="s">
        <v>50</v>
      </c>
      <c r="C43" s="201" t="s">
        <v>51</v>
      </c>
      <c r="D43" s="201"/>
      <c r="E43" s="201"/>
      <c r="F43" s="105">
        <f>'SO 01 SO 01 00 Pol'!AE32+'SO 01 SO 01 01 Pol'!AE65+'SO 01 SO 01 02 Pol'!AE140+'SO 01 SO 01 03 Pol'!AE123+'SO 01 SO 01 04 Pol'!AE71+'SO 01 SO 01 05 Pol'!AE142+'SO 01 SO 01 06 Pol'!AE119+'SO 01 SO 01 07 Pol'!AE170+'SO 01 SO 01 08 Pol'!AE337+'SO 01 SO 01 09 Pol'!AE90</f>
        <v>0</v>
      </c>
      <c r="G43" s="106">
        <f>'SO 01 SO 01 00 Pol'!AF32+'SO 01 SO 01 01 Pol'!AF65+'SO 01 SO 01 02 Pol'!AF140+'SO 01 SO 01 03 Pol'!AF123+'SO 01 SO 01 04 Pol'!AF71+'SO 01 SO 01 05 Pol'!AF142+'SO 01 SO 01 06 Pol'!AF119+'SO 01 SO 01 07 Pol'!AF170+'SO 01 SO 01 08 Pol'!AF337+'SO 01 SO 01 09 Pol'!AF90</f>
        <v>0</v>
      </c>
      <c r="H43" s="106"/>
      <c r="I43" s="107">
        <f t="shared" si="1"/>
        <v>0</v>
      </c>
      <c r="J43" s="108" t="str">
        <f>IF(_xlfn.SINGLE(CenaCelkemVypocet)=0,"",I43/_xlfn.SINGLE(CenaCelkemVypocet)*100)</f>
        <v/>
      </c>
    </row>
    <row r="44" spans="1:10" ht="25.5" customHeight="1" x14ac:dyDescent="0.25">
      <c r="A44" s="87">
        <v>3</v>
      </c>
      <c r="B44" s="109" t="s">
        <v>52</v>
      </c>
      <c r="C44" s="202" t="s">
        <v>53</v>
      </c>
      <c r="D44" s="202"/>
      <c r="E44" s="202"/>
      <c r="F44" s="110">
        <f>'SO 01 SO 01 00 Pol'!AE32</f>
        <v>0</v>
      </c>
      <c r="G44" s="101">
        <f>'SO 01 SO 01 00 Pol'!AF32</f>
        <v>0</v>
      </c>
      <c r="H44" s="101"/>
      <c r="I44" s="102">
        <f t="shared" si="1"/>
        <v>0</v>
      </c>
      <c r="J44" s="103" t="str">
        <f>IF(_xlfn.SINGLE(CenaCelkemVypocet)=0,"",I44/_xlfn.SINGLE(CenaCelkemVypocet)*100)</f>
        <v/>
      </c>
    </row>
    <row r="45" spans="1:10" ht="25.5" customHeight="1" x14ac:dyDescent="0.25">
      <c r="A45" s="87">
        <v>3</v>
      </c>
      <c r="B45" s="109" t="s">
        <v>54</v>
      </c>
      <c r="C45" s="202" t="s">
        <v>55</v>
      </c>
      <c r="D45" s="202"/>
      <c r="E45" s="202"/>
      <c r="F45" s="110">
        <f>'SO 01 SO 01 01 Pol'!AE65</f>
        <v>0</v>
      </c>
      <c r="G45" s="101">
        <f>'SO 01 SO 01 01 Pol'!AF65</f>
        <v>0</v>
      </c>
      <c r="H45" s="101"/>
      <c r="I45" s="102">
        <f t="shared" si="1"/>
        <v>0</v>
      </c>
      <c r="J45" s="103" t="str">
        <f>IF(_xlfn.SINGLE(CenaCelkemVypocet)=0,"",I45/_xlfn.SINGLE(CenaCelkemVypocet)*100)</f>
        <v/>
      </c>
    </row>
    <row r="46" spans="1:10" ht="25.5" customHeight="1" x14ac:dyDescent="0.25">
      <c r="A46" s="87">
        <v>3</v>
      </c>
      <c r="B46" s="109" t="s">
        <v>56</v>
      </c>
      <c r="C46" s="202" t="s">
        <v>57</v>
      </c>
      <c r="D46" s="202"/>
      <c r="E46" s="202"/>
      <c r="F46" s="110">
        <f>'SO 01 SO 01 02 Pol'!AE140</f>
        <v>0</v>
      </c>
      <c r="G46" s="101">
        <f>'SO 01 SO 01 02 Pol'!AF140</f>
        <v>0</v>
      </c>
      <c r="H46" s="101"/>
      <c r="I46" s="102">
        <f t="shared" si="1"/>
        <v>0</v>
      </c>
      <c r="J46" s="103" t="str">
        <f>IF(_xlfn.SINGLE(CenaCelkemVypocet)=0,"",I46/_xlfn.SINGLE(CenaCelkemVypocet)*100)</f>
        <v/>
      </c>
    </row>
    <row r="47" spans="1:10" ht="25.5" customHeight="1" x14ac:dyDescent="0.25">
      <c r="A47" s="87">
        <v>3</v>
      </c>
      <c r="B47" s="109" t="s">
        <v>58</v>
      </c>
      <c r="C47" s="202" t="s">
        <v>59</v>
      </c>
      <c r="D47" s="202"/>
      <c r="E47" s="202"/>
      <c r="F47" s="110">
        <f>'SO 01 SO 01 03 Pol'!AE123</f>
        <v>0</v>
      </c>
      <c r="G47" s="101">
        <f>'SO 01 SO 01 03 Pol'!AF123</f>
        <v>0</v>
      </c>
      <c r="H47" s="101"/>
      <c r="I47" s="102">
        <f t="shared" si="1"/>
        <v>0</v>
      </c>
      <c r="J47" s="103" t="str">
        <f>IF(_xlfn.SINGLE(CenaCelkemVypocet)=0,"",I47/_xlfn.SINGLE(CenaCelkemVypocet)*100)</f>
        <v/>
      </c>
    </row>
    <row r="48" spans="1:10" ht="25.5" customHeight="1" x14ac:dyDescent="0.25">
      <c r="A48" s="87">
        <v>3</v>
      </c>
      <c r="B48" s="109" t="s">
        <v>60</v>
      </c>
      <c r="C48" s="202" t="s">
        <v>61</v>
      </c>
      <c r="D48" s="202"/>
      <c r="E48" s="202"/>
      <c r="F48" s="110">
        <f>'SO 01 SO 01 04 Pol'!AE71</f>
        <v>0</v>
      </c>
      <c r="G48" s="101">
        <f>'SO 01 SO 01 04 Pol'!AF71</f>
        <v>0</v>
      </c>
      <c r="H48" s="101"/>
      <c r="I48" s="102">
        <f t="shared" si="1"/>
        <v>0</v>
      </c>
      <c r="J48" s="103" t="str">
        <f>IF(_xlfn.SINGLE(CenaCelkemVypocet)=0,"",I48/_xlfn.SINGLE(CenaCelkemVypocet)*100)</f>
        <v/>
      </c>
    </row>
    <row r="49" spans="1:10" ht="25.5" customHeight="1" x14ac:dyDescent="0.25">
      <c r="A49" s="87">
        <v>3</v>
      </c>
      <c r="B49" s="109" t="s">
        <v>62</v>
      </c>
      <c r="C49" s="202" t="s">
        <v>63</v>
      </c>
      <c r="D49" s="202"/>
      <c r="E49" s="202"/>
      <c r="F49" s="110">
        <f>'SO 01 SO 01 05 Pol'!AE142</f>
        <v>0</v>
      </c>
      <c r="G49" s="101">
        <f>'SO 01 SO 01 05 Pol'!AF142</f>
        <v>0</v>
      </c>
      <c r="H49" s="101"/>
      <c r="I49" s="102">
        <f t="shared" si="1"/>
        <v>0</v>
      </c>
      <c r="J49" s="103" t="str">
        <f>IF(_xlfn.SINGLE(CenaCelkemVypocet)=0,"",I49/_xlfn.SINGLE(CenaCelkemVypocet)*100)</f>
        <v/>
      </c>
    </row>
    <row r="50" spans="1:10" ht="25.5" customHeight="1" x14ac:dyDescent="0.25">
      <c r="A50" s="87">
        <v>3</v>
      </c>
      <c r="B50" s="109" t="s">
        <v>64</v>
      </c>
      <c r="C50" s="202" t="s">
        <v>65</v>
      </c>
      <c r="D50" s="202"/>
      <c r="E50" s="202"/>
      <c r="F50" s="110">
        <f>'SO 01 SO 01 06 Pol'!AE119</f>
        <v>0</v>
      </c>
      <c r="G50" s="101">
        <f>'SO 01 SO 01 06 Pol'!AF119</f>
        <v>0</v>
      </c>
      <c r="H50" s="101"/>
      <c r="I50" s="102">
        <f t="shared" si="1"/>
        <v>0</v>
      </c>
      <c r="J50" s="103" t="str">
        <f>IF(_xlfn.SINGLE(CenaCelkemVypocet)=0,"",I50/_xlfn.SINGLE(CenaCelkemVypocet)*100)</f>
        <v/>
      </c>
    </row>
    <row r="51" spans="1:10" ht="25.5" customHeight="1" x14ac:dyDescent="0.25">
      <c r="A51" s="87">
        <v>3</v>
      </c>
      <c r="B51" s="109" t="s">
        <v>66</v>
      </c>
      <c r="C51" s="202" t="s">
        <v>67</v>
      </c>
      <c r="D51" s="202"/>
      <c r="E51" s="202"/>
      <c r="F51" s="110">
        <f>'SO 01 SO 01 07 Pol'!AE170</f>
        <v>0</v>
      </c>
      <c r="G51" s="101">
        <f>'SO 01 SO 01 07 Pol'!AF170</f>
        <v>0</v>
      </c>
      <c r="H51" s="101"/>
      <c r="I51" s="102">
        <f t="shared" si="1"/>
        <v>0</v>
      </c>
      <c r="J51" s="103" t="str">
        <f>IF(_xlfn.SINGLE(CenaCelkemVypocet)=0,"",I51/_xlfn.SINGLE(CenaCelkemVypocet)*100)</f>
        <v/>
      </c>
    </row>
    <row r="52" spans="1:10" ht="25.5" customHeight="1" x14ac:dyDescent="0.25">
      <c r="A52" s="87">
        <v>3</v>
      </c>
      <c r="B52" s="109" t="s">
        <v>68</v>
      </c>
      <c r="C52" s="202" t="s">
        <v>69</v>
      </c>
      <c r="D52" s="202"/>
      <c r="E52" s="202"/>
      <c r="F52" s="110">
        <f>'SO 01 SO 01 08 Pol'!AE337</f>
        <v>0</v>
      </c>
      <c r="G52" s="101">
        <f>'SO 01 SO 01 08 Pol'!AF337</f>
        <v>0</v>
      </c>
      <c r="H52" s="101"/>
      <c r="I52" s="102">
        <f t="shared" si="1"/>
        <v>0</v>
      </c>
      <c r="J52" s="103" t="str">
        <f>IF(_xlfn.SINGLE(CenaCelkemVypocet)=0,"",I52/_xlfn.SINGLE(CenaCelkemVypocet)*100)</f>
        <v/>
      </c>
    </row>
    <row r="53" spans="1:10" ht="25.5" customHeight="1" x14ac:dyDescent="0.25">
      <c r="A53" s="87">
        <v>3</v>
      </c>
      <c r="B53" s="109" t="s">
        <v>70</v>
      </c>
      <c r="C53" s="202" t="s">
        <v>71</v>
      </c>
      <c r="D53" s="202"/>
      <c r="E53" s="202"/>
      <c r="F53" s="110">
        <f>'SO 01 SO 01 09 Pol'!AE90</f>
        <v>0</v>
      </c>
      <c r="G53" s="101">
        <f>'SO 01 SO 01 09 Pol'!AF90</f>
        <v>0</v>
      </c>
      <c r="H53" s="101"/>
      <c r="I53" s="102">
        <f t="shared" si="1"/>
        <v>0</v>
      </c>
      <c r="J53" s="103" t="str">
        <f>IF(_xlfn.SINGLE(CenaCelkemVypocet)=0,"",I53/_xlfn.SINGLE(CenaCelkemVypocet)*100)</f>
        <v/>
      </c>
    </row>
    <row r="54" spans="1:10" ht="25.5" customHeight="1" x14ac:dyDescent="0.25">
      <c r="A54" s="87">
        <v>2</v>
      </c>
      <c r="B54" s="104" t="s">
        <v>72</v>
      </c>
      <c r="C54" s="201" t="s">
        <v>73</v>
      </c>
      <c r="D54" s="201"/>
      <c r="E54" s="201"/>
      <c r="F54" s="105">
        <f>'SO 02 SO 02 Pol'!AE40</f>
        <v>0</v>
      </c>
      <c r="G54" s="106">
        <f>'SO 02 SO 02 Pol'!AF40</f>
        <v>0</v>
      </c>
      <c r="H54" s="106"/>
      <c r="I54" s="107">
        <f t="shared" si="1"/>
        <v>0</v>
      </c>
      <c r="J54" s="108" t="str">
        <f>IF(_xlfn.SINGLE(CenaCelkemVypocet)=0,"",I54/_xlfn.SINGLE(CenaCelkemVypocet)*100)</f>
        <v/>
      </c>
    </row>
    <row r="55" spans="1:10" ht="25.5" customHeight="1" x14ac:dyDescent="0.25">
      <c r="A55" s="87">
        <v>3</v>
      </c>
      <c r="B55" s="109" t="s">
        <v>72</v>
      </c>
      <c r="C55" s="202" t="s">
        <v>73</v>
      </c>
      <c r="D55" s="202"/>
      <c r="E55" s="202"/>
      <c r="F55" s="110">
        <f>'SO 02 SO 02 Pol'!AE40</f>
        <v>0</v>
      </c>
      <c r="G55" s="101">
        <f>'SO 02 SO 02 Pol'!AF40</f>
        <v>0</v>
      </c>
      <c r="H55" s="101"/>
      <c r="I55" s="102">
        <f t="shared" si="1"/>
        <v>0</v>
      </c>
      <c r="J55" s="103" t="str">
        <f>IF(_xlfn.SINGLE(CenaCelkemVypocet)=0,"",I55/_xlfn.SINGLE(CenaCelkemVypocet)*100)</f>
        <v/>
      </c>
    </row>
    <row r="56" spans="1:10" ht="25.5" customHeight="1" x14ac:dyDescent="0.25">
      <c r="A56" s="87">
        <v>2</v>
      </c>
      <c r="B56" s="104"/>
      <c r="C56" s="201" t="s">
        <v>74</v>
      </c>
      <c r="D56" s="201"/>
      <c r="E56" s="201"/>
      <c r="F56" s="105"/>
      <c r="G56" s="106"/>
      <c r="H56" s="106"/>
      <c r="I56" s="107"/>
      <c r="J56" s="108"/>
    </row>
    <row r="57" spans="1:10" ht="25.5" customHeight="1" x14ac:dyDescent="0.25">
      <c r="A57" s="87">
        <v>2</v>
      </c>
      <c r="B57" s="104" t="s">
        <v>75</v>
      </c>
      <c r="C57" s="201" t="s">
        <v>76</v>
      </c>
      <c r="D57" s="201"/>
      <c r="E57" s="201"/>
      <c r="F57" s="105">
        <f>'PS 01 PS 01 Pol'!AE11</f>
        <v>0</v>
      </c>
      <c r="G57" s="106">
        <f>'PS 01 PS 01 Pol'!AF11</f>
        <v>0</v>
      </c>
      <c r="H57" s="106"/>
      <c r="I57" s="107">
        <f>F57+G57+H57</f>
        <v>0</v>
      </c>
      <c r="J57" s="108" t="str">
        <f>IF(_xlfn.SINGLE(CenaCelkemVypocet)=0,"",I57/_xlfn.SINGLE(CenaCelkemVypocet)*100)</f>
        <v/>
      </c>
    </row>
    <row r="58" spans="1:10" ht="25.5" customHeight="1" x14ac:dyDescent="0.25">
      <c r="A58" s="87">
        <v>3</v>
      </c>
      <c r="B58" s="109" t="s">
        <v>75</v>
      </c>
      <c r="C58" s="202" t="s">
        <v>76</v>
      </c>
      <c r="D58" s="202"/>
      <c r="E58" s="202"/>
      <c r="F58" s="110">
        <f>'PS 01 PS 01 Pol'!AE11</f>
        <v>0</v>
      </c>
      <c r="G58" s="101">
        <f>'PS 01 PS 01 Pol'!AF11</f>
        <v>0</v>
      </c>
      <c r="H58" s="101"/>
      <c r="I58" s="102">
        <f>F58+G58+H58</f>
        <v>0</v>
      </c>
      <c r="J58" s="103" t="str">
        <f>IF(_xlfn.SINGLE(CenaCelkemVypocet)=0,"",I58/_xlfn.SINGLE(CenaCelkemVypocet)*100)</f>
        <v/>
      </c>
    </row>
    <row r="59" spans="1:10" ht="25.5" customHeight="1" x14ac:dyDescent="0.25">
      <c r="A59" s="87">
        <v>2</v>
      </c>
      <c r="B59" s="104" t="s">
        <v>77</v>
      </c>
      <c r="C59" s="201" t="s">
        <v>78</v>
      </c>
      <c r="D59" s="201"/>
      <c r="E59" s="201"/>
      <c r="F59" s="105">
        <f>'PS 02 PS 02 Pol'!AE11</f>
        <v>0</v>
      </c>
      <c r="G59" s="106">
        <f>'PS 02 PS 02 Pol'!AF11</f>
        <v>0</v>
      </c>
      <c r="H59" s="106"/>
      <c r="I59" s="107">
        <f>F59+G59+H59</f>
        <v>0</v>
      </c>
      <c r="J59" s="108" t="str">
        <f>IF(_xlfn.SINGLE(CenaCelkemVypocet)=0,"",I59/_xlfn.SINGLE(CenaCelkemVypocet)*100)</f>
        <v/>
      </c>
    </row>
    <row r="60" spans="1:10" ht="25.5" customHeight="1" x14ac:dyDescent="0.25">
      <c r="A60" s="87">
        <v>3</v>
      </c>
      <c r="B60" s="109" t="s">
        <v>77</v>
      </c>
      <c r="C60" s="202" t="s">
        <v>78</v>
      </c>
      <c r="D60" s="202"/>
      <c r="E60" s="202"/>
      <c r="F60" s="110">
        <f>'PS 02 PS 02 Pol'!AE11</f>
        <v>0</v>
      </c>
      <c r="G60" s="101">
        <f>'PS 02 PS 02 Pol'!AF11</f>
        <v>0</v>
      </c>
      <c r="H60" s="101"/>
      <c r="I60" s="102">
        <f>F60+G60+H60</f>
        <v>0</v>
      </c>
      <c r="J60" s="103" t="str">
        <f>IF(_xlfn.SINGLE(CenaCelkemVypocet)=0,"",I60/_xlfn.SINGLE(CenaCelkemVypocet)*100)</f>
        <v/>
      </c>
    </row>
    <row r="61" spans="1:10" ht="25.5" customHeight="1" x14ac:dyDescent="0.25">
      <c r="A61" s="87"/>
      <c r="B61" s="203" t="s">
        <v>79</v>
      </c>
      <c r="C61" s="204"/>
      <c r="D61" s="204"/>
      <c r="E61" s="204"/>
      <c r="F61" s="111">
        <f>SUMIF(A39:A60,"=1",F39:F60)</f>
        <v>0</v>
      </c>
      <c r="G61" s="112">
        <f>SUMIF(A39:A60,"=1",G39:G60)</f>
        <v>0</v>
      </c>
      <c r="H61" s="112">
        <f>SUMIF(A39:A60,"=1",H39:H60)</f>
        <v>0</v>
      </c>
      <c r="I61" s="113">
        <f>SUMIF(A39:A60,"=1",I39:I60)</f>
        <v>0</v>
      </c>
      <c r="J61" s="114">
        <f>SUMIF(A39:A60,"=1",J39:J60)</f>
        <v>0</v>
      </c>
    </row>
    <row r="63" spans="1:10" x14ac:dyDescent="0.25">
      <c r="A63" t="s">
        <v>81</v>
      </c>
      <c r="B63" t="s">
        <v>82</v>
      </c>
    </row>
    <row r="64" spans="1:10" x14ac:dyDescent="0.25">
      <c r="A64" t="s">
        <v>83</v>
      </c>
      <c r="B64" t="s">
        <v>84</v>
      </c>
    </row>
    <row r="65" spans="1:2" x14ac:dyDescent="0.25">
      <c r="A65" t="s">
        <v>85</v>
      </c>
      <c r="B65" t="s">
        <v>86</v>
      </c>
    </row>
    <row r="66" spans="1:2" x14ac:dyDescent="0.25">
      <c r="A66" t="s">
        <v>83</v>
      </c>
      <c r="B66" t="s">
        <v>87</v>
      </c>
    </row>
    <row r="67" spans="1:2" x14ac:dyDescent="0.25">
      <c r="A67" t="s">
        <v>85</v>
      </c>
      <c r="B67" t="s">
        <v>88</v>
      </c>
    </row>
    <row r="68" spans="1:2" x14ac:dyDescent="0.25">
      <c r="A68" t="s">
        <v>83</v>
      </c>
      <c r="B68" t="s">
        <v>89</v>
      </c>
    </row>
    <row r="69" spans="1:2" x14ac:dyDescent="0.25">
      <c r="A69" t="s">
        <v>85</v>
      </c>
      <c r="B69" t="s">
        <v>90</v>
      </c>
    </row>
    <row r="70" spans="1:2" x14ac:dyDescent="0.25">
      <c r="A70" t="s">
        <v>83</v>
      </c>
      <c r="B70" t="s">
        <v>91</v>
      </c>
    </row>
    <row r="71" spans="1:2" x14ac:dyDescent="0.25">
      <c r="A71" t="s">
        <v>85</v>
      </c>
      <c r="B71" t="s">
        <v>92</v>
      </c>
    </row>
    <row r="72" spans="1:2" x14ac:dyDescent="0.25">
      <c r="A72" t="s">
        <v>85</v>
      </c>
      <c r="B72" t="s">
        <v>93</v>
      </c>
    </row>
    <row r="73" spans="1:2" x14ac:dyDescent="0.25">
      <c r="A73" t="s">
        <v>85</v>
      </c>
      <c r="B73" t="s">
        <v>94</v>
      </c>
    </row>
    <row r="74" spans="1:2" x14ac:dyDescent="0.25">
      <c r="A74" t="s">
        <v>85</v>
      </c>
      <c r="B74" t="s">
        <v>95</v>
      </c>
    </row>
    <row r="75" spans="1:2" x14ac:dyDescent="0.25">
      <c r="A75" t="s">
        <v>85</v>
      </c>
      <c r="B75" t="s">
        <v>96</v>
      </c>
    </row>
    <row r="76" spans="1:2" x14ac:dyDescent="0.25">
      <c r="A76" t="s">
        <v>85</v>
      </c>
      <c r="B76" t="s">
        <v>97</v>
      </c>
    </row>
    <row r="77" spans="1:2" x14ac:dyDescent="0.25">
      <c r="A77" t="s">
        <v>85</v>
      </c>
      <c r="B77" t="s">
        <v>98</v>
      </c>
    </row>
    <row r="78" spans="1:2" x14ac:dyDescent="0.25">
      <c r="A78" t="s">
        <v>85</v>
      </c>
      <c r="B78" t="s">
        <v>99</v>
      </c>
    </row>
    <row r="79" spans="1:2" x14ac:dyDescent="0.25">
      <c r="A79" t="s">
        <v>85</v>
      </c>
      <c r="B79" t="s">
        <v>100</v>
      </c>
    </row>
    <row r="80" spans="1:2" x14ac:dyDescent="0.25">
      <c r="A80" t="s">
        <v>85</v>
      </c>
      <c r="B80" t="s">
        <v>101</v>
      </c>
    </row>
    <row r="81" spans="1:10" x14ac:dyDescent="0.25">
      <c r="A81" t="s">
        <v>83</v>
      </c>
      <c r="B81" t="s">
        <v>102</v>
      </c>
    </row>
    <row r="82" spans="1:10" x14ac:dyDescent="0.25">
      <c r="A82" t="s">
        <v>85</v>
      </c>
      <c r="B82" t="s">
        <v>103</v>
      </c>
    </row>
    <row r="85" spans="1:10" ht="15.5" x14ac:dyDescent="0.35">
      <c r="B85" s="123" t="s">
        <v>104</v>
      </c>
    </row>
    <row r="87" spans="1:10" ht="25.5" customHeight="1" x14ac:dyDescent="0.25">
      <c r="A87" s="125"/>
      <c r="B87" s="128" t="s">
        <v>17</v>
      </c>
      <c r="C87" s="128" t="s">
        <v>5</v>
      </c>
      <c r="D87" s="129"/>
      <c r="E87" s="129"/>
      <c r="F87" s="130" t="s">
        <v>105</v>
      </c>
      <c r="G87" s="130"/>
      <c r="H87" s="130"/>
      <c r="I87" s="130" t="s">
        <v>29</v>
      </c>
      <c r="J87" s="130" t="s">
        <v>0</v>
      </c>
    </row>
    <row r="88" spans="1:10" ht="36.75" customHeight="1" x14ac:dyDescent="0.25">
      <c r="A88" s="126"/>
      <c r="B88" s="131" t="s">
        <v>106</v>
      </c>
      <c r="C88" s="199" t="s">
        <v>107</v>
      </c>
      <c r="D88" s="200"/>
      <c r="E88" s="200"/>
      <c r="F88" s="138" t="s">
        <v>24</v>
      </c>
      <c r="G88" s="139"/>
      <c r="H88" s="139"/>
      <c r="I88" s="139">
        <f>'SO 01 SO 01 01 Pol'!G8+'SO 01 SO 01 02 Pol'!G8+'SO 01 SO 01 03 Pol'!G8+'SO 01 SO 01 05 Pol'!G8+'SO 01 SO 01 06 Pol'!G8+'SO 01 SO 01 07 Pol'!G8+'SO 01 SO 01 08 Pol'!G8+'SO 01 SO 01 09 Pol'!G8+'SO 02 SO 02 Pol'!G8</f>
        <v>0</v>
      </c>
      <c r="J88" s="135" t="str">
        <f>IF(I116=0,"",I88/I116*100)</f>
        <v/>
      </c>
    </row>
    <row r="89" spans="1:10" ht="36.75" customHeight="1" x14ac:dyDescent="0.25">
      <c r="A89" s="126"/>
      <c r="B89" s="131" t="s">
        <v>108</v>
      </c>
      <c r="C89" s="199" t="s">
        <v>109</v>
      </c>
      <c r="D89" s="200"/>
      <c r="E89" s="200"/>
      <c r="F89" s="138" t="s">
        <v>24</v>
      </c>
      <c r="G89" s="139"/>
      <c r="H89" s="139"/>
      <c r="I89" s="139">
        <f>'SO 01 SO 01 04 Pol'!G8+'SO 01 SO 01 07 Pol'!G82</f>
        <v>0</v>
      </c>
      <c r="J89" s="135" t="str">
        <f>IF(I116=0,"",I89/I116*100)</f>
        <v/>
      </c>
    </row>
    <row r="90" spans="1:10" ht="36.75" customHeight="1" x14ac:dyDescent="0.25">
      <c r="A90" s="126"/>
      <c r="B90" s="131" t="s">
        <v>110</v>
      </c>
      <c r="C90" s="199" t="s">
        <v>111</v>
      </c>
      <c r="D90" s="200"/>
      <c r="E90" s="200"/>
      <c r="F90" s="138" t="s">
        <v>24</v>
      </c>
      <c r="G90" s="139"/>
      <c r="H90" s="139"/>
      <c r="I90" s="139">
        <f>'SO 01 SO 01 00 Pol'!G8+'SO 01 SO 01 02 Pol'!G52+'SO 01 SO 01 03 Pol'!G48+'SO 01 SO 01 05 Pol'!G67+'SO 01 SO 01 06 Pol'!G35+'SO 01 SO 01 07 Pol'!G84+'SO 01 SO 01 08 Pol'!G152+'SO 01 SO 01 09 Pol'!G41</f>
        <v>0</v>
      </c>
      <c r="J90" s="135" t="str">
        <f>IF(I116=0,"",I90/I116*100)</f>
        <v/>
      </c>
    </row>
    <row r="91" spans="1:10" ht="36.75" customHeight="1" x14ac:dyDescent="0.25">
      <c r="A91" s="126"/>
      <c r="B91" s="131" t="s">
        <v>112</v>
      </c>
      <c r="C91" s="199" t="s">
        <v>113</v>
      </c>
      <c r="D91" s="200"/>
      <c r="E91" s="200"/>
      <c r="F91" s="138" t="s">
        <v>24</v>
      </c>
      <c r="G91" s="139"/>
      <c r="H91" s="139"/>
      <c r="I91" s="139">
        <f>'SO 01 SO 01 00 Pol'!G23+'SO 01 SO 01 02 Pol'!G80+'SO 01 SO 01 03 Pol'!G69+'SO 01 SO 01 05 Pol'!G87+'SO 01 SO 01 07 Pol'!G111+'SO 01 SO 01 08 Pol'!G182</f>
        <v>0</v>
      </c>
      <c r="J91" s="135" t="str">
        <f>IF(I116=0,"",I91/I116*100)</f>
        <v/>
      </c>
    </row>
    <row r="92" spans="1:10" ht="36.75" customHeight="1" x14ac:dyDescent="0.25">
      <c r="A92" s="126"/>
      <c r="B92" s="131" t="s">
        <v>114</v>
      </c>
      <c r="C92" s="199" t="s">
        <v>115</v>
      </c>
      <c r="D92" s="200"/>
      <c r="E92" s="200"/>
      <c r="F92" s="138" t="s">
        <v>24</v>
      </c>
      <c r="G92" s="139"/>
      <c r="H92" s="139"/>
      <c r="I92" s="139">
        <f>'SO 01 SO 01 02 Pol'!G85+'SO 01 SO 01 03 Pol'!G73+'SO 01 SO 01 05 Pol'!G91+'SO 01 SO 01 07 Pol'!G115</f>
        <v>0</v>
      </c>
      <c r="J92" s="135" t="str">
        <f>IF(I116=0,"",I92/I116*100)</f>
        <v/>
      </c>
    </row>
    <row r="93" spans="1:10" ht="36.75" customHeight="1" x14ac:dyDescent="0.25">
      <c r="A93" s="126"/>
      <c r="B93" s="131" t="s">
        <v>114</v>
      </c>
      <c r="C93" s="199" t="s">
        <v>113</v>
      </c>
      <c r="D93" s="200"/>
      <c r="E93" s="200"/>
      <c r="F93" s="138" t="s">
        <v>24</v>
      </c>
      <c r="G93" s="139"/>
      <c r="H93" s="139"/>
      <c r="I93" s="139">
        <f>'SO 01 SO 01 06 Pol'!G50</f>
        <v>0</v>
      </c>
      <c r="J93" s="135" t="str">
        <f>IF(I116=0,"",I93/I116*100)</f>
        <v/>
      </c>
    </row>
    <row r="94" spans="1:10" ht="36.75" customHeight="1" x14ac:dyDescent="0.25">
      <c r="A94" s="126"/>
      <c r="B94" s="131" t="s">
        <v>116</v>
      </c>
      <c r="C94" s="199" t="s">
        <v>117</v>
      </c>
      <c r="D94" s="200"/>
      <c r="E94" s="200"/>
      <c r="F94" s="138" t="s">
        <v>24</v>
      </c>
      <c r="G94" s="139"/>
      <c r="H94" s="139"/>
      <c r="I94" s="139">
        <f>'SO 01 SO 01 03 Pol'!G99+'SO 01 SO 01 04 Pol'!G17+'SO 01 SO 01 05 Pol'!G117+'SO 01 SO 01 06 Pol'!G75+'SO 01 SO 01 08 Pol'!G197+'SO 01 SO 01 09 Pol'!G46</f>
        <v>0</v>
      </c>
      <c r="J94" s="135" t="str">
        <f>IF(I116=0,"",I94/I116*100)</f>
        <v/>
      </c>
    </row>
    <row r="95" spans="1:10" ht="36.75" customHeight="1" x14ac:dyDescent="0.25">
      <c r="A95" s="126"/>
      <c r="B95" s="131" t="s">
        <v>118</v>
      </c>
      <c r="C95" s="199" t="s">
        <v>119</v>
      </c>
      <c r="D95" s="200"/>
      <c r="E95" s="200"/>
      <c r="F95" s="138" t="s">
        <v>24</v>
      </c>
      <c r="G95" s="139"/>
      <c r="H95" s="139"/>
      <c r="I95" s="139">
        <f>'SO 01 SO 01 04 Pol'!G29+'SO 01 SO 01 06 Pol'!G79+'SO 01 SO 01 09 Pol'!G50</f>
        <v>0</v>
      </c>
      <c r="J95" s="135" t="str">
        <f>IF(I116=0,"",I95/I116*100)</f>
        <v/>
      </c>
    </row>
    <row r="96" spans="1:10" ht="36.75" customHeight="1" x14ac:dyDescent="0.25">
      <c r="A96" s="126"/>
      <c r="B96" s="131" t="s">
        <v>120</v>
      </c>
      <c r="C96" s="199" t="s">
        <v>121</v>
      </c>
      <c r="D96" s="200"/>
      <c r="E96" s="200"/>
      <c r="F96" s="138" t="s">
        <v>24</v>
      </c>
      <c r="G96" s="139"/>
      <c r="H96" s="139"/>
      <c r="I96" s="139">
        <f>'SO 01 SO 01 04 Pol'!G40</f>
        <v>0</v>
      </c>
      <c r="J96" s="135" t="str">
        <f>IF(I116=0,"",I96/I116*100)</f>
        <v/>
      </c>
    </row>
    <row r="97" spans="1:10" ht="36.75" customHeight="1" x14ac:dyDescent="0.25">
      <c r="A97" s="126"/>
      <c r="B97" s="131" t="s">
        <v>122</v>
      </c>
      <c r="C97" s="199" t="s">
        <v>123</v>
      </c>
      <c r="D97" s="200"/>
      <c r="E97" s="200"/>
      <c r="F97" s="138" t="s">
        <v>24</v>
      </c>
      <c r="G97" s="139"/>
      <c r="H97" s="139"/>
      <c r="I97" s="139">
        <f>'SO 01 SO 01 02 Pol'!G109+'SO 01 SO 01 03 Pol'!G103+'SO 01 SO 01 05 Pol'!G121+'SO 01 SO 01 08 Pol'!G213</f>
        <v>0</v>
      </c>
      <c r="J97" s="135" t="str">
        <f>IF(I116=0,"",I97/I116*100)</f>
        <v/>
      </c>
    </row>
    <row r="98" spans="1:10" ht="36.75" customHeight="1" x14ac:dyDescent="0.25">
      <c r="A98" s="126"/>
      <c r="B98" s="131" t="s">
        <v>124</v>
      </c>
      <c r="C98" s="199" t="s">
        <v>125</v>
      </c>
      <c r="D98" s="200"/>
      <c r="E98" s="200"/>
      <c r="F98" s="138" t="s">
        <v>24</v>
      </c>
      <c r="G98" s="139"/>
      <c r="H98" s="139"/>
      <c r="I98" s="139">
        <f>'SO 01 SO 01 03 Pol'!G107+'SO 01 SO 01 05 Pol'!G125+'SO 01 SO 01 08 Pol'!G258</f>
        <v>0</v>
      </c>
      <c r="J98" s="135" t="str">
        <f>IF(I116=0,"",I98/I116*100)</f>
        <v/>
      </c>
    </row>
    <row r="99" spans="1:10" ht="36.75" customHeight="1" x14ac:dyDescent="0.25">
      <c r="A99" s="126"/>
      <c r="B99" s="131" t="s">
        <v>126</v>
      </c>
      <c r="C99" s="199" t="s">
        <v>127</v>
      </c>
      <c r="D99" s="200"/>
      <c r="E99" s="200"/>
      <c r="F99" s="138" t="s">
        <v>24</v>
      </c>
      <c r="G99" s="139"/>
      <c r="H99" s="139"/>
      <c r="I99" s="139">
        <f>'SO 01 SO 01 00 Pol'!G27+'SO 01 SO 01 04 Pol'!G42+'SO 01 SO 01 08 Pol'!G300</f>
        <v>0</v>
      </c>
      <c r="J99" s="135" t="str">
        <f>IF(I116=0,"",I99/I116*100)</f>
        <v/>
      </c>
    </row>
    <row r="100" spans="1:10" ht="36.75" customHeight="1" x14ac:dyDescent="0.25">
      <c r="A100" s="126"/>
      <c r="B100" s="131" t="s">
        <v>128</v>
      </c>
      <c r="C100" s="199" t="s">
        <v>129</v>
      </c>
      <c r="D100" s="200"/>
      <c r="E100" s="200"/>
      <c r="F100" s="138" t="s">
        <v>24</v>
      </c>
      <c r="G100" s="139"/>
      <c r="H100" s="139"/>
      <c r="I100" s="139">
        <f>'SO 01 SO 01 09 Pol'!G73</f>
        <v>0</v>
      </c>
      <c r="J100" s="135" t="str">
        <f>IF(I116=0,"",I100/I116*100)</f>
        <v/>
      </c>
    </row>
    <row r="101" spans="1:10" ht="36.75" customHeight="1" x14ac:dyDescent="0.25">
      <c r="A101" s="126"/>
      <c r="B101" s="131" t="s">
        <v>130</v>
      </c>
      <c r="C101" s="199" t="s">
        <v>131</v>
      </c>
      <c r="D101" s="200"/>
      <c r="E101" s="200"/>
      <c r="F101" s="138" t="s">
        <v>24</v>
      </c>
      <c r="G101" s="139"/>
      <c r="H101" s="139"/>
      <c r="I101" s="139">
        <f>'SO 01 SO 01 07 Pol'!G131</f>
        <v>0</v>
      </c>
      <c r="J101" s="135" t="str">
        <f>IF(I116=0,"",I101/I116*100)</f>
        <v/>
      </c>
    </row>
    <row r="102" spans="1:10" ht="36.75" customHeight="1" x14ac:dyDescent="0.25">
      <c r="A102" s="126"/>
      <c r="B102" s="131" t="s">
        <v>132</v>
      </c>
      <c r="C102" s="199" t="s">
        <v>133</v>
      </c>
      <c r="D102" s="200"/>
      <c r="E102" s="200"/>
      <c r="F102" s="138" t="s">
        <v>24</v>
      </c>
      <c r="G102" s="139"/>
      <c r="H102" s="139"/>
      <c r="I102" s="139">
        <f>'SO 01 SO 01 01 Pol'!G19</f>
        <v>0</v>
      </c>
      <c r="J102" s="135" t="str">
        <f>IF(I116=0,"",I102/I116*100)</f>
        <v/>
      </c>
    </row>
    <row r="103" spans="1:10" ht="36.75" customHeight="1" x14ac:dyDescent="0.25">
      <c r="A103" s="126"/>
      <c r="B103" s="131" t="s">
        <v>134</v>
      </c>
      <c r="C103" s="199" t="s">
        <v>135</v>
      </c>
      <c r="D103" s="200"/>
      <c r="E103" s="200"/>
      <c r="F103" s="138" t="s">
        <v>24</v>
      </c>
      <c r="G103" s="139"/>
      <c r="H103" s="139"/>
      <c r="I103" s="139">
        <f>'SO 01 SO 01 02 Pol'!G113+'SO 01 SO 01 04 Pol'!G45+'SO 01 SO 01 06 Pol'!G88+'SO 01 SO 01 07 Pol'!G143</f>
        <v>0</v>
      </c>
      <c r="J103" s="135" t="str">
        <f>IF(I116=0,"",I103/I116*100)</f>
        <v/>
      </c>
    </row>
    <row r="104" spans="1:10" ht="36.75" customHeight="1" x14ac:dyDescent="0.25">
      <c r="A104" s="126"/>
      <c r="B104" s="131" t="s">
        <v>136</v>
      </c>
      <c r="C104" s="199" t="s">
        <v>137</v>
      </c>
      <c r="D104" s="200"/>
      <c r="E104" s="200"/>
      <c r="F104" s="138" t="s">
        <v>24</v>
      </c>
      <c r="G104" s="139"/>
      <c r="H104" s="139"/>
      <c r="I104" s="139">
        <f>'SO 01 SO 01 00 Pol'!G29+'SO 01 SO 01 02 Pol'!G120+'SO 01 SO 01 03 Pol'!G116+'SO 01 SO 01 05 Pol'!G135+'SO 01 SO 01 07 Pol'!G150+'SO 01 SO 01 08 Pol'!G329+'SO 01 SO 01 09 Pol'!G79</f>
        <v>0</v>
      </c>
      <c r="J104" s="135" t="str">
        <f>IF(I116=0,"",I104/I116*100)</f>
        <v/>
      </c>
    </row>
    <row r="105" spans="1:10" ht="36.75" customHeight="1" x14ac:dyDescent="0.25">
      <c r="A105" s="126"/>
      <c r="B105" s="131" t="s">
        <v>138</v>
      </c>
      <c r="C105" s="199" t="s">
        <v>139</v>
      </c>
      <c r="D105" s="200"/>
      <c r="E105" s="200"/>
      <c r="F105" s="138" t="s">
        <v>24</v>
      </c>
      <c r="G105" s="139"/>
      <c r="H105" s="139"/>
      <c r="I105" s="139">
        <f>'PS 02 PS 02 Pol'!G8</f>
        <v>0</v>
      </c>
      <c r="J105" s="135" t="str">
        <f>IF(I116=0,"",I105/I116*100)</f>
        <v/>
      </c>
    </row>
    <row r="106" spans="1:10" ht="36.75" customHeight="1" x14ac:dyDescent="0.25">
      <c r="A106" s="126"/>
      <c r="B106" s="131" t="s">
        <v>140</v>
      </c>
      <c r="C106" s="199" t="s">
        <v>76</v>
      </c>
      <c r="D106" s="200"/>
      <c r="E106" s="200"/>
      <c r="F106" s="138" t="s">
        <v>24</v>
      </c>
      <c r="G106" s="139"/>
      <c r="H106" s="139"/>
      <c r="I106" s="139">
        <f>'PS 01 PS 01 Pol'!G8</f>
        <v>0</v>
      </c>
      <c r="J106" s="135" t="str">
        <f>IF(I116=0,"",I106/I116*100)</f>
        <v/>
      </c>
    </row>
    <row r="107" spans="1:10" ht="36.75" customHeight="1" x14ac:dyDescent="0.25">
      <c r="A107" s="126"/>
      <c r="B107" s="131" t="s">
        <v>141</v>
      </c>
      <c r="C107" s="199" t="s">
        <v>142</v>
      </c>
      <c r="D107" s="200"/>
      <c r="E107" s="200"/>
      <c r="F107" s="138" t="s">
        <v>25</v>
      </c>
      <c r="G107" s="139"/>
      <c r="H107" s="139"/>
      <c r="I107" s="139">
        <f>'SO 01 SO 01 08 Pol'!G333</f>
        <v>0</v>
      </c>
      <c r="J107" s="135" t="str">
        <f>IF(I116=0,"",I107/I116*100)</f>
        <v/>
      </c>
    </row>
    <row r="108" spans="1:10" ht="36.75" customHeight="1" x14ac:dyDescent="0.25">
      <c r="A108" s="126"/>
      <c r="B108" s="131" t="s">
        <v>143</v>
      </c>
      <c r="C108" s="199" t="s">
        <v>144</v>
      </c>
      <c r="D108" s="200"/>
      <c r="E108" s="200"/>
      <c r="F108" s="138" t="s">
        <v>25</v>
      </c>
      <c r="G108" s="139"/>
      <c r="H108" s="139"/>
      <c r="I108" s="139">
        <f>'SO 01 SO 01 01 Pol'!G50+'SO 01 SO 01 02 Pol'!G123+'SO 01 SO 01 03 Pol'!G119+'SO 01 SO 01 04 Pol'!G50+'SO 01 SO 01 05 Pol'!G138+'SO 01 SO 01 06 Pol'!G92+'SO 01 SO 01 07 Pol'!G153</f>
        <v>0</v>
      </c>
      <c r="J108" s="135" t="str">
        <f>IF(I116=0,"",I108/I116*100)</f>
        <v/>
      </c>
    </row>
    <row r="109" spans="1:10" ht="36.75" customHeight="1" x14ac:dyDescent="0.25">
      <c r="A109" s="126"/>
      <c r="B109" s="131" t="s">
        <v>145</v>
      </c>
      <c r="C109" s="199" t="s">
        <v>146</v>
      </c>
      <c r="D109" s="200"/>
      <c r="E109" s="200"/>
      <c r="F109" s="138" t="s">
        <v>25</v>
      </c>
      <c r="G109" s="139"/>
      <c r="H109" s="139"/>
      <c r="I109" s="139">
        <f>'SO 01 SO 01 04 Pol'!G67+'SO 01 SO 01 06 Pol'!G107</f>
        <v>0</v>
      </c>
      <c r="J109" s="135" t="str">
        <f>IF(I116=0,"",I109/I116*100)</f>
        <v/>
      </c>
    </row>
    <row r="110" spans="1:10" ht="36.75" customHeight="1" x14ac:dyDescent="0.25">
      <c r="A110" s="126"/>
      <c r="B110" s="131" t="s">
        <v>147</v>
      </c>
      <c r="C110" s="199" t="s">
        <v>148</v>
      </c>
      <c r="D110" s="200"/>
      <c r="E110" s="200"/>
      <c r="F110" s="138" t="s">
        <v>25</v>
      </c>
      <c r="G110" s="139"/>
      <c r="H110" s="139"/>
      <c r="I110" s="139">
        <f>'SO 01 SO 01 06 Pol'!G111</f>
        <v>0</v>
      </c>
      <c r="J110" s="135" t="str">
        <f>IF(I116=0,"",I110/I116*100)</f>
        <v/>
      </c>
    </row>
    <row r="111" spans="1:10" ht="36.75" customHeight="1" x14ac:dyDescent="0.25">
      <c r="A111" s="126"/>
      <c r="B111" s="131" t="s">
        <v>149</v>
      </c>
      <c r="C111" s="199" t="s">
        <v>150</v>
      </c>
      <c r="D111" s="200"/>
      <c r="E111" s="200"/>
      <c r="F111" s="138" t="s">
        <v>26</v>
      </c>
      <c r="G111" s="139"/>
      <c r="H111" s="139"/>
      <c r="I111" s="139">
        <f>'SO 01 SO 01 09 Pol'!G82</f>
        <v>0</v>
      </c>
      <c r="J111" s="135" t="str">
        <f>IF(I116=0,"",I111/I116*100)</f>
        <v/>
      </c>
    </row>
    <row r="112" spans="1:10" ht="36.75" customHeight="1" x14ac:dyDescent="0.25">
      <c r="A112" s="126"/>
      <c r="B112" s="131" t="s">
        <v>151</v>
      </c>
      <c r="C112" s="199" t="s">
        <v>152</v>
      </c>
      <c r="D112" s="200"/>
      <c r="E112" s="200"/>
      <c r="F112" s="138" t="s">
        <v>26</v>
      </c>
      <c r="G112" s="139"/>
      <c r="H112" s="139"/>
      <c r="I112" s="139">
        <f>'SO 01 SO 01 09 Pol'!G85+'SO 02 SO 02 Pol'!G36</f>
        <v>0</v>
      </c>
      <c r="J112" s="135" t="str">
        <f>IF(I116=0,"",I112/I116*100)</f>
        <v/>
      </c>
    </row>
    <row r="113" spans="1:10" ht="36.75" customHeight="1" x14ac:dyDescent="0.25">
      <c r="A113" s="126"/>
      <c r="B113" s="131" t="s">
        <v>153</v>
      </c>
      <c r="C113" s="199" t="s">
        <v>154</v>
      </c>
      <c r="D113" s="200"/>
      <c r="E113" s="200"/>
      <c r="F113" s="138" t="s">
        <v>155</v>
      </c>
      <c r="G113" s="139"/>
      <c r="H113" s="139"/>
      <c r="I113" s="139">
        <f>'SO 01 SO 01 01 Pol'!G54</f>
        <v>0</v>
      </c>
      <c r="J113" s="135" t="str">
        <f>IF(I116=0,"",I113/I116*100)</f>
        <v/>
      </c>
    </row>
    <row r="114" spans="1:10" ht="36.75" customHeight="1" x14ac:dyDescent="0.25">
      <c r="A114" s="126"/>
      <c r="B114" s="131" t="s">
        <v>156</v>
      </c>
      <c r="C114" s="199" t="s">
        <v>27</v>
      </c>
      <c r="D114" s="200"/>
      <c r="E114" s="200"/>
      <c r="F114" s="138" t="s">
        <v>156</v>
      </c>
      <c r="G114" s="139"/>
      <c r="H114" s="139"/>
      <c r="I114" s="139">
        <f>'00 00.1 Pol'!G8</f>
        <v>0</v>
      </c>
      <c r="J114" s="135" t="str">
        <f>IF(I116=0,"",I114/I116*100)</f>
        <v/>
      </c>
    </row>
    <row r="115" spans="1:10" ht="36.75" customHeight="1" x14ac:dyDescent="0.25">
      <c r="A115" s="126"/>
      <c r="B115" s="131" t="s">
        <v>157</v>
      </c>
      <c r="C115" s="199" t="s">
        <v>28</v>
      </c>
      <c r="D115" s="200"/>
      <c r="E115" s="200"/>
      <c r="F115" s="138" t="s">
        <v>157</v>
      </c>
      <c r="G115" s="139"/>
      <c r="H115" s="139"/>
      <c r="I115" s="139">
        <f>'00 00.1 Pol'!G16</f>
        <v>0</v>
      </c>
      <c r="J115" s="135" t="str">
        <f>IF(I116=0,"",I115/I116*100)</f>
        <v/>
      </c>
    </row>
    <row r="116" spans="1:10" ht="25.5" customHeight="1" x14ac:dyDescent="0.25">
      <c r="A116" s="127"/>
      <c r="B116" s="132" t="s">
        <v>1</v>
      </c>
      <c r="C116" s="133"/>
      <c r="D116" s="134"/>
      <c r="E116" s="134"/>
      <c r="F116" s="140"/>
      <c r="G116" s="141"/>
      <c r="H116" s="141"/>
      <c r="I116" s="141">
        <f>SUM(I88:I115)</f>
        <v>0</v>
      </c>
      <c r="J116" s="136">
        <f>SUM(J88:J115)</f>
        <v>0</v>
      </c>
    </row>
    <row r="117" spans="1:10" x14ac:dyDescent="0.25">
      <c r="F117" s="86"/>
      <c r="G117" s="86"/>
      <c r="H117" s="86"/>
      <c r="I117" s="86"/>
      <c r="J117" s="137"/>
    </row>
    <row r="118" spans="1:10" x14ac:dyDescent="0.25">
      <c r="F118" s="86"/>
      <c r="G118" s="86"/>
      <c r="H118" s="86"/>
      <c r="I118" s="86"/>
      <c r="J118" s="137"/>
    </row>
    <row r="119" spans="1:10" x14ac:dyDescent="0.25">
      <c r="F119" s="86"/>
      <c r="G119" s="86"/>
      <c r="H119" s="86"/>
      <c r="I119" s="86"/>
      <c r="J119" s="137"/>
    </row>
  </sheetData>
  <sheetProtection algorithmName="SHA-512" hashValue="XPBMG3PlsW940lyba5rkksWJb4zfNjZEgpmapfY98XwsP3xmbD5axajsJpG8FIPv7oebpuognNyCKrWaG4k0WQ==" saltValue="SI06Y8DRiApq/J9A/8SQf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B61:E61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5:E115"/>
    <mergeCell ref="C110:E110"/>
    <mergeCell ref="C111:E111"/>
    <mergeCell ref="C112:E112"/>
    <mergeCell ref="C113:E113"/>
    <mergeCell ref="C114:E11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8984375" defaultRowHeight="12.5" x14ac:dyDescent="0.25"/>
  <cols>
    <col min="1" max="1" width="4.36328125" style="3" customWidth="1"/>
    <col min="2" max="2" width="14.453125" style="3" customWidth="1"/>
    <col min="3" max="3" width="38.36328125" style="7" customWidth="1"/>
    <col min="4" max="4" width="4.54296875" style="3" customWidth="1"/>
    <col min="5" max="5" width="10.54296875" style="3" customWidth="1"/>
    <col min="6" max="6" width="9.90625" style="3" customWidth="1"/>
    <col min="7" max="7" width="12.6328125" style="3" customWidth="1"/>
    <col min="8" max="16384" width="9.08984375" style="3"/>
  </cols>
  <sheetData>
    <row r="1" spans="1:7" ht="15.5" x14ac:dyDescent="0.25">
      <c r="A1" s="249" t="s">
        <v>6</v>
      </c>
      <c r="B1" s="249"/>
      <c r="C1" s="250"/>
      <c r="D1" s="249"/>
      <c r="E1" s="249"/>
      <c r="F1" s="249"/>
      <c r="G1" s="249"/>
    </row>
    <row r="2" spans="1:7" ht="24.9" customHeight="1" x14ac:dyDescent="0.25">
      <c r="A2" s="50" t="s">
        <v>7</v>
      </c>
      <c r="B2" s="49"/>
      <c r="C2" s="251"/>
      <c r="D2" s="251"/>
      <c r="E2" s="251"/>
      <c r="F2" s="251"/>
      <c r="G2" s="252"/>
    </row>
    <row r="3" spans="1:7" ht="24.9" customHeight="1" x14ac:dyDescent="0.25">
      <c r="A3" s="50" t="s">
        <v>8</v>
      </c>
      <c r="B3" s="49"/>
      <c r="C3" s="251"/>
      <c r="D3" s="251"/>
      <c r="E3" s="251"/>
      <c r="F3" s="251"/>
      <c r="G3" s="252"/>
    </row>
    <row r="4" spans="1:7" ht="24.9" customHeight="1" x14ac:dyDescent="0.25">
      <c r="A4" s="50" t="s">
        <v>9</v>
      </c>
      <c r="B4" s="49"/>
      <c r="C4" s="251"/>
      <c r="D4" s="251"/>
      <c r="E4" s="251"/>
      <c r="F4" s="251"/>
      <c r="G4" s="252"/>
    </row>
    <row r="5" spans="1:7" x14ac:dyDescent="0.25">
      <c r="B5" s="4"/>
      <c r="C5" s="5"/>
      <c r="D5" s="6"/>
    </row>
  </sheetData>
  <sheetProtection algorithmName="SHA-512" hashValue="RzjyNZvbY1Sf8sHYiLqNlp1/HQgsG4KU7PgX8dERuQ5Lzy29ltixRoBz5p1B6cPyAqgmcz9CqMA8JMNvFlZWyg==" saltValue="fvls3IkQugzL2fiT/oMKQ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4" customWidth="1"/>
    <col min="3" max="3" width="63.36328125" style="124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57" t="s">
        <v>158</v>
      </c>
      <c r="B1" s="257"/>
      <c r="C1" s="257"/>
      <c r="D1" s="257"/>
      <c r="E1" s="257"/>
      <c r="F1" s="257"/>
      <c r="G1" s="257"/>
      <c r="AG1" t="s">
        <v>159</v>
      </c>
    </row>
    <row r="2" spans="1:60" ht="25" customHeight="1" x14ac:dyDescent="0.25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160</v>
      </c>
    </row>
    <row r="3" spans="1:60" ht="25" customHeight="1" x14ac:dyDescent="0.25">
      <c r="A3" s="143" t="s">
        <v>8</v>
      </c>
      <c r="B3" s="49" t="s">
        <v>47</v>
      </c>
      <c r="C3" s="258" t="s">
        <v>48</v>
      </c>
      <c r="D3" s="259"/>
      <c r="E3" s="259"/>
      <c r="F3" s="259"/>
      <c r="G3" s="260"/>
      <c r="AC3" s="124" t="s">
        <v>160</v>
      </c>
      <c r="AG3" t="s">
        <v>161</v>
      </c>
    </row>
    <row r="4" spans="1:60" ht="25" customHeight="1" x14ac:dyDescent="0.25">
      <c r="A4" s="144" t="s">
        <v>9</v>
      </c>
      <c r="B4" s="145" t="s">
        <v>49</v>
      </c>
      <c r="C4" s="261" t="s">
        <v>48</v>
      </c>
      <c r="D4" s="262"/>
      <c r="E4" s="262"/>
      <c r="F4" s="262"/>
      <c r="G4" s="263"/>
      <c r="AG4" t="s">
        <v>162</v>
      </c>
    </row>
    <row r="5" spans="1:60" x14ac:dyDescent="0.25">
      <c r="D5" s="10"/>
    </row>
    <row r="6" spans="1:60" ht="37.5" x14ac:dyDescent="0.25">
      <c r="A6" s="147" t="s">
        <v>163</v>
      </c>
      <c r="B6" s="149" t="s">
        <v>164</v>
      </c>
      <c r="C6" s="149" t="s">
        <v>165</v>
      </c>
      <c r="D6" s="148" t="s">
        <v>166</v>
      </c>
      <c r="E6" s="147" t="s">
        <v>167</v>
      </c>
      <c r="F6" s="146" t="s">
        <v>168</v>
      </c>
      <c r="G6" s="147" t="s">
        <v>29</v>
      </c>
      <c r="H6" s="150" t="s">
        <v>30</v>
      </c>
      <c r="I6" s="150" t="s">
        <v>169</v>
      </c>
      <c r="J6" s="150" t="s">
        <v>31</v>
      </c>
      <c r="K6" s="150" t="s">
        <v>170</v>
      </c>
      <c r="L6" s="150" t="s">
        <v>171</v>
      </c>
      <c r="M6" s="150" t="s">
        <v>172</v>
      </c>
      <c r="N6" s="150" t="s">
        <v>173</v>
      </c>
      <c r="O6" s="150" t="s">
        <v>174</v>
      </c>
      <c r="P6" s="150" t="s">
        <v>175</v>
      </c>
      <c r="Q6" s="150" t="s">
        <v>176</v>
      </c>
      <c r="R6" s="150" t="s">
        <v>177</v>
      </c>
      <c r="S6" s="150" t="s">
        <v>178</v>
      </c>
      <c r="T6" s="150" t="s">
        <v>179</v>
      </c>
      <c r="U6" s="150" t="s">
        <v>180</v>
      </c>
      <c r="V6" s="150" t="s">
        <v>181</v>
      </c>
      <c r="W6" s="150" t="s">
        <v>182</v>
      </c>
      <c r="X6" s="150" t="s">
        <v>183</v>
      </c>
      <c r="Y6" s="150" t="s">
        <v>184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13" x14ac:dyDescent="0.25">
      <c r="A8" s="166" t="s">
        <v>185</v>
      </c>
      <c r="B8" s="167" t="s">
        <v>156</v>
      </c>
      <c r="C8" s="188" t="s">
        <v>27</v>
      </c>
      <c r="D8" s="168"/>
      <c r="E8" s="169"/>
      <c r="F8" s="170"/>
      <c r="G8" s="170">
        <f>SUMIF(AG9:AG15,"&lt;&gt;NOR",G9:G15)</f>
        <v>0</v>
      </c>
      <c r="H8" s="170"/>
      <c r="I8" s="170">
        <f>SUM(I9:I15)</f>
        <v>0</v>
      </c>
      <c r="J8" s="170"/>
      <c r="K8" s="170">
        <f>SUM(K9:K15)</f>
        <v>0</v>
      </c>
      <c r="L8" s="170"/>
      <c r="M8" s="170">
        <f>SUM(M9:M15)</f>
        <v>0</v>
      </c>
      <c r="N8" s="169"/>
      <c r="O8" s="169">
        <f>SUM(O9:O15)</f>
        <v>0</v>
      </c>
      <c r="P8" s="169"/>
      <c r="Q8" s="169">
        <f>SUM(Q9:Q15)</f>
        <v>0</v>
      </c>
      <c r="R8" s="170"/>
      <c r="S8" s="170"/>
      <c r="T8" s="171"/>
      <c r="U8" s="165"/>
      <c r="V8" s="165">
        <f>SUM(V9:V15)</f>
        <v>0</v>
      </c>
      <c r="W8" s="165"/>
      <c r="X8" s="165"/>
      <c r="Y8" s="165"/>
      <c r="AG8" t="s">
        <v>186</v>
      </c>
    </row>
    <row r="9" spans="1:60" outlineLevel="1" x14ac:dyDescent="0.25">
      <c r="A9" s="173">
        <v>1</v>
      </c>
      <c r="B9" s="174" t="s">
        <v>187</v>
      </c>
      <c r="C9" s="189" t="s">
        <v>188</v>
      </c>
      <c r="D9" s="175" t="s">
        <v>189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190</v>
      </c>
      <c r="T9" s="179" t="s">
        <v>191</v>
      </c>
      <c r="U9" s="161">
        <v>0</v>
      </c>
      <c r="V9" s="161">
        <f>ROUND(E9*U9,2)</f>
        <v>0</v>
      </c>
      <c r="W9" s="161"/>
      <c r="X9" s="161" t="s">
        <v>192</v>
      </c>
      <c r="Y9" s="161" t="s">
        <v>193</v>
      </c>
      <c r="Z9" s="151"/>
      <c r="AA9" s="151"/>
      <c r="AB9" s="151"/>
      <c r="AC9" s="151"/>
      <c r="AD9" s="151"/>
      <c r="AE9" s="151"/>
      <c r="AF9" s="151"/>
      <c r="AG9" s="151" t="s">
        <v>194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5" t="s">
        <v>249</v>
      </c>
      <c r="D10" s="256"/>
      <c r="E10" s="256"/>
      <c r="F10" s="256"/>
      <c r="G10" s="256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195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5">
      <c r="A11" s="158"/>
      <c r="B11" s="159"/>
      <c r="C11" s="253" t="s">
        <v>196</v>
      </c>
      <c r="D11" s="254"/>
      <c r="E11" s="254"/>
      <c r="F11" s="254"/>
      <c r="G11" s="254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195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80" t="str">
        <f>C11</f>
        <v>Vyhotovení protokolu o vytyčení stavby se seznamem souřadnic vytyčených bodů a jejich polohopisnými (S-JTSK) a výškopisnými (Bpv) hodnotami.</v>
      </c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3">
        <v>2</v>
      </c>
      <c r="B12" s="174" t="s">
        <v>197</v>
      </c>
      <c r="C12" s="189" t="s">
        <v>198</v>
      </c>
      <c r="D12" s="175" t="s">
        <v>189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190</v>
      </c>
      <c r="T12" s="179" t="s">
        <v>191</v>
      </c>
      <c r="U12" s="161">
        <v>0</v>
      </c>
      <c r="V12" s="161">
        <f>ROUND(E12*U12,2)</f>
        <v>0</v>
      </c>
      <c r="W12" s="161"/>
      <c r="X12" s="161" t="s">
        <v>192</v>
      </c>
      <c r="Y12" s="161" t="s">
        <v>193</v>
      </c>
      <c r="Z12" s="151"/>
      <c r="AA12" s="151"/>
      <c r="AB12" s="151"/>
      <c r="AC12" s="151"/>
      <c r="AD12" s="151"/>
      <c r="AE12" s="151"/>
      <c r="AF12" s="151"/>
      <c r="AG12" s="151" t="s">
        <v>194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5">
      <c r="A13" s="158"/>
      <c r="B13" s="159"/>
      <c r="C13" s="255" t="s">
        <v>199</v>
      </c>
      <c r="D13" s="256"/>
      <c r="E13" s="256"/>
      <c r="F13" s="256"/>
      <c r="G13" s="256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195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0" t="str">
        <f>C13</f>
        <v>Zaměření a vytýčení stávajících inženýrských sítí v místě stavby z hlediska jejich ochrany při provádění stavby.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3">
        <v>3</v>
      </c>
      <c r="B14" s="174" t="s">
        <v>200</v>
      </c>
      <c r="C14" s="189" t="s">
        <v>201</v>
      </c>
      <c r="D14" s="175" t="s">
        <v>189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190</v>
      </c>
      <c r="T14" s="179" t="s">
        <v>191</v>
      </c>
      <c r="U14" s="161">
        <v>0</v>
      </c>
      <c r="V14" s="161">
        <f>ROUND(E14*U14,2)</f>
        <v>0</v>
      </c>
      <c r="W14" s="161"/>
      <c r="X14" s="161" t="s">
        <v>192</v>
      </c>
      <c r="Y14" s="161" t="s">
        <v>193</v>
      </c>
      <c r="Z14" s="151"/>
      <c r="AA14" s="151"/>
      <c r="AB14" s="151"/>
      <c r="AC14" s="151"/>
      <c r="AD14" s="151"/>
      <c r="AE14" s="151"/>
      <c r="AF14" s="151"/>
      <c r="AG14" s="151" t="s">
        <v>194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5">
      <c r="A15" s="158"/>
      <c r="B15" s="159"/>
      <c r="C15" s="255" t="s">
        <v>202</v>
      </c>
      <c r="D15" s="256"/>
      <c r="E15" s="256"/>
      <c r="F15" s="256"/>
      <c r="G15" s="256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195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13" x14ac:dyDescent="0.25">
      <c r="A16" s="166" t="s">
        <v>185</v>
      </c>
      <c r="B16" s="167" t="s">
        <v>157</v>
      </c>
      <c r="C16" s="188" t="s">
        <v>28</v>
      </c>
      <c r="D16" s="168"/>
      <c r="E16" s="169"/>
      <c r="F16" s="170"/>
      <c r="G16" s="170">
        <f>SUMIF(AG17:AG53,"&lt;&gt;NOR",G17:G53)</f>
        <v>0</v>
      </c>
      <c r="H16" s="170"/>
      <c r="I16" s="170">
        <f>SUM(I17:I53)</f>
        <v>0</v>
      </c>
      <c r="J16" s="170"/>
      <c r="K16" s="170">
        <f>SUM(K17:K53)</f>
        <v>0</v>
      </c>
      <c r="L16" s="170"/>
      <c r="M16" s="170">
        <f>SUM(M17:M53)</f>
        <v>0</v>
      </c>
      <c r="N16" s="169"/>
      <c r="O16" s="169">
        <f>SUM(O17:O53)</f>
        <v>0</v>
      </c>
      <c r="P16" s="169"/>
      <c r="Q16" s="169">
        <f>SUM(Q17:Q53)</f>
        <v>0</v>
      </c>
      <c r="R16" s="170"/>
      <c r="S16" s="170"/>
      <c r="T16" s="171"/>
      <c r="U16" s="165"/>
      <c r="V16" s="165">
        <f>SUM(V17:V53)</f>
        <v>0</v>
      </c>
      <c r="W16" s="165"/>
      <c r="X16" s="165"/>
      <c r="Y16" s="165"/>
      <c r="AG16" t="s">
        <v>186</v>
      </c>
    </row>
    <row r="17" spans="1:60" outlineLevel="1" x14ac:dyDescent="0.25">
      <c r="A17" s="173">
        <v>4</v>
      </c>
      <c r="B17" s="174" t="s">
        <v>203</v>
      </c>
      <c r="C17" s="189" t="s">
        <v>204</v>
      </c>
      <c r="D17" s="175" t="s">
        <v>189</v>
      </c>
      <c r="E17" s="176">
        <v>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190</v>
      </c>
      <c r="T17" s="179" t="s">
        <v>191</v>
      </c>
      <c r="U17" s="161">
        <v>0</v>
      </c>
      <c r="V17" s="161">
        <f>ROUND(E17*U17,2)</f>
        <v>0</v>
      </c>
      <c r="W17" s="161"/>
      <c r="X17" s="161" t="s">
        <v>192</v>
      </c>
      <c r="Y17" s="161" t="s">
        <v>193</v>
      </c>
      <c r="Z17" s="151"/>
      <c r="AA17" s="151"/>
      <c r="AB17" s="151"/>
      <c r="AC17" s="151"/>
      <c r="AD17" s="151"/>
      <c r="AE17" s="151"/>
      <c r="AF17" s="151"/>
      <c r="AG17" s="151" t="s">
        <v>194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0.5" outlineLevel="2" x14ac:dyDescent="0.25">
      <c r="A18" s="158"/>
      <c r="B18" s="159"/>
      <c r="C18" s="255" t="s">
        <v>250</v>
      </c>
      <c r="D18" s="256"/>
      <c r="E18" s="256"/>
      <c r="F18" s="256"/>
      <c r="G18" s="256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195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80" t="str">
        <f>C18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8" s="151"/>
      <c r="BC18" s="151"/>
      <c r="BD18" s="151"/>
      <c r="BE18" s="151"/>
      <c r="BF18" s="151"/>
      <c r="BG18" s="151"/>
      <c r="BH18" s="151"/>
    </row>
    <row r="19" spans="1:60" outlineLevel="3" x14ac:dyDescent="0.25">
      <c r="A19" s="158"/>
      <c r="B19" s="159"/>
      <c r="C19" s="253" t="s">
        <v>205</v>
      </c>
      <c r="D19" s="254"/>
      <c r="E19" s="254"/>
      <c r="F19" s="254"/>
      <c r="G19" s="254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195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3">
        <v>5</v>
      </c>
      <c r="B20" s="174" t="s">
        <v>206</v>
      </c>
      <c r="C20" s="189" t="s">
        <v>207</v>
      </c>
      <c r="D20" s="175" t="s">
        <v>189</v>
      </c>
      <c r="E20" s="176">
        <v>1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190</v>
      </c>
      <c r="T20" s="179" t="s">
        <v>191</v>
      </c>
      <c r="U20" s="161">
        <v>0</v>
      </c>
      <c r="V20" s="161">
        <f>ROUND(E20*U20,2)</f>
        <v>0</v>
      </c>
      <c r="W20" s="161"/>
      <c r="X20" s="161" t="s">
        <v>192</v>
      </c>
      <c r="Y20" s="161" t="s">
        <v>193</v>
      </c>
      <c r="Z20" s="151"/>
      <c r="AA20" s="151"/>
      <c r="AB20" s="151"/>
      <c r="AC20" s="151"/>
      <c r="AD20" s="151"/>
      <c r="AE20" s="151"/>
      <c r="AF20" s="151"/>
      <c r="AG20" s="151" t="s">
        <v>194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255" t="s">
        <v>208</v>
      </c>
      <c r="D21" s="256"/>
      <c r="E21" s="256"/>
      <c r="F21" s="256"/>
      <c r="G21" s="256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195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80" t="str">
        <f>C21</f>
        <v>Náklady na vyhotovení dokumentace skutečného provedení stavby a její předání objednateli v požadované formě a požadovaném počtu.</v>
      </c>
      <c r="BB21" s="151"/>
      <c r="BC21" s="151"/>
      <c r="BD21" s="151"/>
      <c r="BE21" s="151"/>
      <c r="BF21" s="151"/>
      <c r="BG21" s="151"/>
      <c r="BH21" s="151"/>
    </row>
    <row r="22" spans="1:60" outlineLevel="3" x14ac:dyDescent="0.25">
      <c r="A22" s="158"/>
      <c r="B22" s="159"/>
      <c r="C22" s="253" t="s">
        <v>209</v>
      </c>
      <c r="D22" s="254"/>
      <c r="E22" s="254"/>
      <c r="F22" s="254"/>
      <c r="G22" s="254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195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5">
      <c r="A23" s="158"/>
      <c r="B23" s="159"/>
      <c r="C23" s="253" t="s">
        <v>210</v>
      </c>
      <c r="D23" s="254"/>
      <c r="E23" s="254"/>
      <c r="F23" s="254"/>
      <c r="G23" s="254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195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3">
        <v>6</v>
      </c>
      <c r="B24" s="174" t="s">
        <v>211</v>
      </c>
      <c r="C24" s="189" t="s">
        <v>212</v>
      </c>
      <c r="D24" s="175" t="s">
        <v>189</v>
      </c>
      <c r="E24" s="176">
        <v>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190</v>
      </c>
      <c r="T24" s="179" t="s">
        <v>191</v>
      </c>
      <c r="U24" s="161">
        <v>0</v>
      </c>
      <c r="V24" s="161">
        <f>ROUND(E24*U24,2)</f>
        <v>0</v>
      </c>
      <c r="W24" s="161"/>
      <c r="X24" s="161" t="s">
        <v>192</v>
      </c>
      <c r="Y24" s="161" t="s">
        <v>193</v>
      </c>
      <c r="Z24" s="151"/>
      <c r="AA24" s="151"/>
      <c r="AB24" s="151"/>
      <c r="AC24" s="151"/>
      <c r="AD24" s="151"/>
      <c r="AE24" s="151"/>
      <c r="AF24" s="151"/>
      <c r="AG24" s="151" t="s">
        <v>194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255" t="s">
        <v>213</v>
      </c>
      <c r="D25" s="256"/>
      <c r="E25" s="256"/>
      <c r="F25" s="256"/>
      <c r="G25" s="256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195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80" t="str">
        <f>C25</f>
        <v>Náklady na provedení skutečného zaměření stavby v rozsahu nezbytném pro zápis změny do katastru nemovitostí.</v>
      </c>
      <c r="BB25" s="151"/>
      <c r="BC25" s="151"/>
      <c r="BD25" s="151"/>
      <c r="BE25" s="151"/>
      <c r="BF25" s="151"/>
      <c r="BG25" s="151"/>
      <c r="BH25" s="151"/>
    </row>
    <row r="26" spans="1:60" outlineLevel="3" x14ac:dyDescent="0.25">
      <c r="A26" s="158"/>
      <c r="B26" s="159"/>
      <c r="C26" s="253" t="s">
        <v>214</v>
      </c>
      <c r="D26" s="254"/>
      <c r="E26" s="254"/>
      <c r="F26" s="254"/>
      <c r="G26" s="254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195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5">
      <c r="A27" s="158"/>
      <c r="B27" s="159"/>
      <c r="C27" s="253" t="s">
        <v>210</v>
      </c>
      <c r="D27" s="254"/>
      <c r="E27" s="254"/>
      <c r="F27" s="254"/>
      <c r="G27" s="254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195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3">
        <v>7</v>
      </c>
      <c r="B28" s="174" t="s">
        <v>215</v>
      </c>
      <c r="C28" s="189" t="s">
        <v>216</v>
      </c>
      <c r="D28" s="175" t="s">
        <v>189</v>
      </c>
      <c r="E28" s="176">
        <v>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217</v>
      </c>
      <c r="T28" s="179" t="s">
        <v>191</v>
      </c>
      <c r="U28" s="161">
        <v>0</v>
      </c>
      <c r="V28" s="161">
        <f>ROUND(E28*U28,2)</f>
        <v>0</v>
      </c>
      <c r="W28" s="161"/>
      <c r="X28" s="161" t="s">
        <v>192</v>
      </c>
      <c r="Y28" s="161" t="s">
        <v>218</v>
      </c>
      <c r="Z28" s="151"/>
      <c r="AA28" s="151"/>
      <c r="AB28" s="151"/>
      <c r="AC28" s="151"/>
      <c r="AD28" s="151"/>
      <c r="AE28" s="151"/>
      <c r="AF28" s="151"/>
      <c r="AG28" s="151" t="s">
        <v>194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255" t="s">
        <v>209</v>
      </c>
      <c r="D29" s="256"/>
      <c r="E29" s="256"/>
      <c r="F29" s="256"/>
      <c r="G29" s="256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195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5">
      <c r="A30" s="158"/>
      <c r="B30" s="159"/>
      <c r="C30" s="253" t="s">
        <v>210</v>
      </c>
      <c r="D30" s="254"/>
      <c r="E30" s="254"/>
      <c r="F30" s="254"/>
      <c r="G30" s="254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195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73">
        <v>8</v>
      </c>
      <c r="B31" s="174" t="s">
        <v>219</v>
      </c>
      <c r="C31" s="189" t="s">
        <v>220</v>
      </c>
      <c r="D31" s="175" t="s">
        <v>189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217</v>
      </c>
      <c r="T31" s="179" t="s">
        <v>191</v>
      </c>
      <c r="U31" s="161">
        <v>0</v>
      </c>
      <c r="V31" s="161">
        <f>ROUND(E31*U31,2)</f>
        <v>0</v>
      </c>
      <c r="W31" s="161"/>
      <c r="X31" s="161" t="s">
        <v>192</v>
      </c>
      <c r="Y31" s="161" t="s">
        <v>218</v>
      </c>
      <c r="Z31" s="151"/>
      <c r="AA31" s="151"/>
      <c r="AB31" s="151"/>
      <c r="AC31" s="151"/>
      <c r="AD31" s="151"/>
      <c r="AE31" s="151"/>
      <c r="AF31" s="151"/>
      <c r="AG31" s="151" t="s">
        <v>194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0.5" outlineLevel="2" x14ac:dyDescent="0.25">
      <c r="A32" s="158"/>
      <c r="B32" s="159"/>
      <c r="C32" s="255" t="s">
        <v>221</v>
      </c>
      <c r="D32" s="256"/>
      <c r="E32" s="256"/>
      <c r="F32" s="256"/>
      <c r="G32" s="256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195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80" t="str">
        <f>C32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73">
        <v>9</v>
      </c>
      <c r="B33" s="174" t="s">
        <v>222</v>
      </c>
      <c r="C33" s="189" t="s">
        <v>223</v>
      </c>
      <c r="D33" s="175" t="s">
        <v>189</v>
      </c>
      <c r="E33" s="176">
        <v>1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8"/>
      <c r="S33" s="178" t="s">
        <v>217</v>
      </c>
      <c r="T33" s="179" t="s">
        <v>191</v>
      </c>
      <c r="U33" s="161">
        <v>0</v>
      </c>
      <c r="V33" s="161">
        <f>ROUND(E33*U33,2)</f>
        <v>0</v>
      </c>
      <c r="W33" s="161"/>
      <c r="X33" s="161" t="s">
        <v>192</v>
      </c>
      <c r="Y33" s="161" t="s">
        <v>218</v>
      </c>
      <c r="Z33" s="151"/>
      <c r="AA33" s="151"/>
      <c r="AB33" s="151"/>
      <c r="AC33" s="151"/>
      <c r="AD33" s="151"/>
      <c r="AE33" s="151"/>
      <c r="AF33" s="151"/>
      <c r="AG33" s="151" t="s">
        <v>194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0.5" outlineLevel="2" x14ac:dyDescent="0.25">
      <c r="A34" s="158"/>
      <c r="B34" s="159"/>
      <c r="C34" s="255" t="s">
        <v>221</v>
      </c>
      <c r="D34" s="256"/>
      <c r="E34" s="256"/>
      <c r="F34" s="256"/>
      <c r="G34" s="256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195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80" t="str">
        <f>C34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73">
        <v>10</v>
      </c>
      <c r="B35" s="174" t="s">
        <v>224</v>
      </c>
      <c r="C35" s="189" t="s">
        <v>225</v>
      </c>
      <c r="D35" s="175" t="s">
        <v>189</v>
      </c>
      <c r="E35" s="176">
        <v>1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217</v>
      </c>
      <c r="T35" s="179" t="s">
        <v>191</v>
      </c>
      <c r="U35" s="161">
        <v>0</v>
      </c>
      <c r="V35" s="161">
        <f>ROUND(E35*U35,2)</f>
        <v>0</v>
      </c>
      <c r="W35" s="161"/>
      <c r="X35" s="161" t="s">
        <v>192</v>
      </c>
      <c r="Y35" s="161" t="s">
        <v>193</v>
      </c>
      <c r="Z35" s="151"/>
      <c r="AA35" s="151"/>
      <c r="AB35" s="151"/>
      <c r="AC35" s="151"/>
      <c r="AD35" s="151"/>
      <c r="AE35" s="151"/>
      <c r="AF35" s="151"/>
      <c r="AG35" s="151" t="s">
        <v>194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5">
      <c r="A36" s="158"/>
      <c r="B36" s="159"/>
      <c r="C36" s="255" t="s">
        <v>226</v>
      </c>
      <c r="D36" s="256"/>
      <c r="E36" s="256"/>
      <c r="F36" s="256"/>
      <c r="G36" s="256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195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5">
      <c r="A37" s="158"/>
      <c r="B37" s="159"/>
      <c r="C37" s="253" t="s">
        <v>227</v>
      </c>
      <c r="D37" s="254"/>
      <c r="E37" s="254"/>
      <c r="F37" s="254"/>
      <c r="G37" s="254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195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5">
      <c r="A38" s="158"/>
      <c r="B38" s="159"/>
      <c r="C38" s="190" t="s">
        <v>228</v>
      </c>
      <c r="D38" s="162"/>
      <c r="E38" s="163"/>
      <c r="F38" s="164"/>
      <c r="G38" s="164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195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5">
      <c r="A39" s="158"/>
      <c r="B39" s="159"/>
      <c r="C39" s="253" t="s">
        <v>229</v>
      </c>
      <c r="D39" s="254"/>
      <c r="E39" s="254"/>
      <c r="F39" s="254"/>
      <c r="G39" s="254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195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5">
      <c r="A40" s="158"/>
      <c r="B40" s="159"/>
      <c r="C40" s="253" t="s">
        <v>230</v>
      </c>
      <c r="D40" s="254"/>
      <c r="E40" s="254"/>
      <c r="F40" s="254"/>
      <c r="G40" s="254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195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5">
      <c r="A41" s="158"/>
      <c r="B41" s="159"/>
      <c r="C41" s="253" t="s">
        <v>231</v>
      </c>
      <c r="D41" s="254"/>
      <c r="E41" s="254"/>
      <c r="F41" s="254"/>
      <c r="G41" s="254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195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80" t="str">
        <f>C41</f>
        <v>znak a jméno spolufinancující instituce, jméno investor, zhotovitele, projektanta a technického dozoru</v>
      </c>
      <c r="BB41" s="151"/>
      <c r="BC41" s="151"/>
      <c r="BD41" s="151"/>
      <c r="BE41" s="151"/>
      <c r="BF41" s="151"/>
      <c r="BG41" s="151"/>
      <c r="BH41" s="151"/>
    </row>
    <row r="42" spans="1:60" outlineLevel="3" x14ac:dyDescent="0.25">
      <c r="A42" s="158"/>
      <c r="B42" s="159"/>
      <c r="C42" s="253" t="s">
        <v>232</v>
      </c>
      <c r="D42" s="254"/>
      <c r="E42" s="254"/>
      <c r="F42" s="254"/>
      <c r="G42" s="254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195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5">
      <c r="A43" s="158"/>
      <c r="B43" s="159"/>
      <c r="C43" s="253" t="s">
        <v>233</v>
      </c>
      <c r="D43" s="254"/>
      <c r="E43" s="254"/>
      <c r="F43" s="254"/>
      <c r="G43" s="254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195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5">
      <c r="A44" s="158"/>
      <c r="B44" s="159"/>
      <c r="C44" s="253" t="s">
        <v>234</v>
      </c>
      <c r="D44" s="254"/>
      <c r="E44" s="254"/>
      <c r="F44" s="254"/>
      <c r="G44" s="254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195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5">
      <c r="A45" s="158"/>
      <c r="B45" s="159"/>
      <c r="C45" s="253" t="s">
        <v>235</v>
      </c>
      <c r="D45" s="254"/>
      <c r="E45" s="254"/>
      <c r="F45" s="254"/>
      <c r="G45" s="254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195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73">
        <v>11</v>
      </c>
      <c r="B46" s="174" t="s">
        <v>236</v>
      </c>
      <c r="C46" s="189" t="s">
        <v>237</v>
      </c>
      <c r="D46" s="175" t="s">
        <v>189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217</v>
      </c>
      <c r="T46" s="179" t="s">
        <v>191</v>
      </c>
      <c r="U46" s="161">
        <v>0</v>
      </c>
      <c r="V46" s="161">
        <f>ROUND(E46*U46,2)</f>
        <v>0</v>
      </c>
      <c r="W46" s="161"/>
      <c r="X46" s="161" t="s">
        <v>192</v>
      </c>
      <c r="Y46" s="161" t="s">
        <v>193</v>
      </c>
      <c r="Z46" s="151"/>
      <c r="AA46" s="151"/>
      <c r="AB46" s="151"/>
      <c r="AC46" s="151"/>
      <c r="AD46" s="151"/>
      <c r="AE46" s="151"/>
      <c r="AF46" s="151"/>
      <c r="AG46" s="151" t="s">
        <v>194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255" t="s">
        <v>238</v>
      </c>
      <c r="D47" s="256"/>
      <c r="E47" s="256"/>
      <c r="F47" s="256"/>
      <c r="G47" s="256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195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5">
      <c r="A48" s="158"/>
      <c r="B48" s="159"/>
      <c r="C48" s="253" t="s">
        <v>239</v>
      </c>
      <c r="D48" s="254"/>
      <c r="E48" s="254"/>
      <c r="F48" s="254"/>
      <c r="G48" s="254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195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5">
      <c r="A49" s="158"/>
      <c r="B49" s="159"/>
      <c r="C49" s="253" t="s">
        <v>240</v>
      </c>
      <c r="D49" s="254"/>
      <c r="E49" s="254"/>
      <c r="F49" s="254"/>
      <c r="G49" s="254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195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81">
        <v>12</v>
      </c>
      <c r="B50" s="182" t="s">
        <v>241</v>
      </c>
      <c r="C50" s="191" t="s">
        <v>242</v>
      </c>
      <c r="D50" s="183" t="s">
        <v>243</v>
      </c>
      <c r="E50" s="184">
        <v>1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6"/>
      <c r="S50" s="186" t="s">
        <v>217</v>
      </c>
      <c r="T50" s="187" t="s">
        <v>191</v>
      </c>
      <c r="U50" s="161">
        <v>0</v>
      </c>
      <c r="V50" s="161">
        <f>ROUND(E50*U50,2)</f>
        <v>0</v>
      </c>
      <c r="W50" s="161"/>
      <c r="X50" s="161" t="s">
        <v>192</v>
      </c>
      <c r="Y50" s="161" t="s">
        <v>218</v>
      </c>
      <c r="Z50" s="151"/>
      <c r="AA50" s="151"/>
      <c r="AB50" s="151"/>
      <c r="AC50" s="151"/>
      <c r="AD50" s="151"/>
      <c r="AE50" s="151"/>
      <c r="AF50" s="151"/>
      <c r="AG50" s="151" t="s">
        <v>194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73">
        <v>13</v>
      </c>
      <c r="B51" s="174" t="s">
        <v>244</v>
      </c>
      <c r="C51" s="189" t="s">
        <v>245</v>
      </c>
      <c r="D51" s="175" t="s">
        <v>243</v>
      </c>
      <c r="E51" s="176">
        <v>1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/>
      <c r="S51" s="178" t="s">
        <v>217</v>
      </c>
      <c r="T51" s="179" t="s">
        <v>191</v>
      </c>
      <c r="U51" s="161">
        <v>0</v>
      </c>
      <c r="V51" s="161">
        <f>ROUND(E51*U51,2)</f>
        <v>0</v>
      </c>
      <c r="W51" s="161"/>
      <c r="X51" s="161" t="s">
        <v>192</v>
      </c>
      <c r="Y51" s="161" t="s">
        <v>218</v>
      </c>
      <c r="Z51" s="151"/>
      <c r="AA51" s="151"/>
      <c r="AB51" s="151"/>
      <c r="AC51" s="151"/>
      <c r="AD51" s="151"/>
      <c r="AE51" s="151"/>
      <c r="AF51" s="151"/>
      <c r="AG51" s="151" t="s">
        <v>194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255" t="s">
        <v>246</v>
      </c>
      <c r="D52" s="256"/>
      <c r="E52" s="256"/>
      <c r="F52" s="256"/>
      <c r="G52" s="256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195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5">
      <c r="A53" s="158"/>
      <c r="B53" s="159"/>
      <c r="C53" s="253" t="s">
        <v>247</v>
      </c>
      <c r="D53" s="254"/>
      <c r="E53" s="254"/>
      <c r="F53" s="254"/>
      <c r="G53" s="254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195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5">
      <c r="A54" s="3"/>
      <c r="B54" s="4"/>
      <c r="C54" s="192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15</v>
      </c>
      <c r="AF54">
        <v>21</v>
      </c>
      <c r="AG54" t="s">
        <v>171</v>
      </c>
    </row>
    <row r="55" spans="1:60" ht="13" x14ac:dyDescent="0.25">
      <c r="A55" s="154"/>
      <c r="B55" s="155" t="s">
        <v>29</v>
      </c>
      <c r="C55" s="193"/>
      <c r="D55" s="156"/>
      <c r="E55" s="157"/>
      <c r="F55" s="157"/>
      <c r="G55" s="172">
        <f>G8+G16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248</v>
      </c>
    </row>
    <row r="56" spans="1:60" x14ac:dyDescent="0.25">
      <c r="C56" s="194"/>
      <c r="D56" s="10"/>
      <c r="AG56" t="s">
        <v>251</v>
      </c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AAMlQ2ualwsCuEgFA+YLGI4J3aNIjxezKxClFCYTeSR+mDHb7BP1l9aRJBDl9S6jQBJQtaN0A+Wd8pjeYghFA==" saltValue="N9VNKYIBMq4C5pNvbV5hLA==" spinCount="100000" sheet="1" formatRows="0"/>
  <mergeCells count="34">
    <mergeCell ref="C22:G22"/>
    <mergeCell ref="A1:G1"/>
    <mergeCell ref="C2:G2"/>
    <mergeCell ref="C3:G3"/>
    <mergeCell ref="C4:G4"/>
    <mergeCell ref="C10:G10"/>
    <mergeCell ref="C11:G11"/>
    <mergeCell ref="C13:G13"/>
    <mergeCell ref="C15:G15"/>
    <mergeCell ref="C18:G18"/>
    <mergeCell ref="C19:G19"/>
    <mergeCell ref="C21:G21"/>
    <mergeCell ref="C40:G40"/>
    <mergeCell ref="C23:G23"/>
    <mergeCell ref="C25:G25"/>
    <mergeCell ref="C26:G26"/>
    <mergeCell ref="C27:G27"/>
    <mergeCell ref="C29:G29"/>
    <mergeCell ref="C30:G30"/>
    <mergeCell ref="C32:G32"/>
    <mergeCell ref="C34:G34"/>
    <mergeCell ref="C36:G36"/>
    <mergeCell ref="C37:G37"/>
    <mergeCell ref="C39:G39"/>
    <mergeCell ref="C48:G48"/>
    <mergeCell ref="C49:G49"/>
    <mergeCell ref="C52:G52"/>
    <mergeCell ref="C53:G53"/>
    <mergeCell ref="C41:G41"/>
    <mergeCell ref="C42:G42"/>
    <mergeCell ref="C43:G43"/>
    <mergeCell ref="C44:G44"/>
    <mergeCell ref="C45:G45"/>
    <mergeCell ref="C47:G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2" x14ac:dyDescent="0.25"/>
  <cols>
    <col min="1" max="1" width="3.453125" customWidth="1"/>
    <col min="2" max="2" width="12.6328125" style="124" customWidth="1"/>
    <col min="3" max="3" width="63.36328125" style="124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57" t="s">
        <v>158</v>
      </c>
      <c r="B1" s="257"/>
      <c r="C1" s="257"/>
      <c r="D1" s="257"/>
      <c r="E1" s="257"/>
      <c r="F1" s="257"/>
      <c r="G1" s="257"/>
      <c r="AG1" t="s">
        <v>159</v>
      </c>
    </row>
    <row r="2" spans="1:60" ht="25" customHeight="1" x14ac:dyDescent="0.25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160</v>
      </c>
    </row>
    <row r="3" spans="1:60" ht="25" customHeight="1" x14ac:dyDescent="0.25">
      <c r="A3" s="143" t="s">
        <v>8</v>
      </c>
      <c r="B3" s="49" t="s">
        <v>50</v>
      </c>
      <c r="C3" s="258" t="s">
        <v>51</v>
      </c>
      <c r="D3" s="259"/>
      <c r="E3" s="259"/>
      <c r="F3" s="259"/>
      <c r="G3" s="260"/>
      <c r="AC3" s="124" t="s">
        <v>160</v>
      </c>
      <c r="AG3" t="s">
        <v>161</v>
      </c>
    </row>
    <row r="4" spans="1:60" ht="25" customHeight="1" x14ac:dyDescent="0.25">
      <c r="A4" s="144" t="s">
        <v>9</v>
      </c>
      <c r="B4" s="145" t="s">
        <v>52</v>
      </c>
      <c r="C4" s="261" t="s">
        <v>53</v>
      </c>
      <c r="D4" s="262"/>
      <c r="E4" s="262"/>
      <c r="F4" s="262"/>
      <c r="G4" s="263"/>
      <c r="AG4" t="s">
        <v>162</v>
      </c>
    </row>
    <row r="5" spans="1:60" x14ac:dyDescent="0.25">
      <c r="D5" s="10"/>
    </row>
    <row r="6" spans="1:60" ht="37.5" x14ac:dyDescent="0.25">
      <c r="A6" s="147" t="s">
        <v>163</v>
      </c>
      <c r="B6" s="149" t="s">
        <v>164</v>
      </c>
      <c r="C6" s="149" t="s">
        <v>165</v>
      </c>
      <c r="D6" s="148" t="s">
        <v>166</v>
      </c>
      <c r="E6" s="147" t="s">
        <v>167</v>
      </c>
      <c r="F6" s="146" t="s">
        <v>168</v>
      </c>
      <c r="G6" s="147" t="s">
        <v>29</v>
      </c>
      <c r="H6" s="150" t="s">
        <v>30</v>
      </c>
      <c r="I6" s="150" t="s">
        <v>169</v>
      </c>
      <c r="J6" s="150" t="s">
        <v>31</v>
      </c>
      <c r="K6" s="150" t="s">
        <v>170</v>
      </c>
      <c r="L6" s="150" t="s">
        <v>171</v>
      </c>
      <c r="M6" s="150" t="s">
        <v>172</v>
      </c>
      <c r="N6" s="150" t="s">
        <v>173</v>
      </c>
      <c r="O6" s="150" t="s">
        <v>174</v>
      </c>
      <c r="P6" s="150" t="s">
        <v>175</v>
      </c>
      <c r="Q6" s="150" t="s">
        <v>176</v>
      </c>
      <c r="R6" s="150" t="s">
        <v>177</v>
      </c>
      <c r="S6" s="150" t="s">
        <v>178</v>
      </c>
      <c r="T6" s="150" t="s">
        <v>179</v>
      </c>
      <c r="U6" s="150" t="s">
        <v>180</v>
      </c>
      <c r="V6" s="150" t="s">
        <v>181</v>
      </c>
      <c r="W6" s="150" t="s">
        <v>182</v>
      </c>
      <c r="X6" s="150" t="s">
        <v>183</v>
      </c>
      <c r="Y6" s="150" t="s">
        <v>184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13" x14ac:dyDescent="0.25">
      <c r="A8" s="166" t="s">
        <v>185</v>
      </c>
      <c r="B8" s="167" t="s">
        <v>110</v>
      </c>
      <c r="C8" s="188" t="s">
        <v>111</v>
      </c>
      <c r="D8" s="168"/>
      <c r="E8" s="169"/>
      <c r="F8" s="170"/>
      <c r="G8" s="170">
        <f>SUMIF(AG9:AG22,"&lt;&gt;NOR",G9:G22)</f>
        <v>0</v>
      </c>
      <c r="H8" s="170"/>
      <c r="I8" s="170">
        <f>SUM(I9:I22)</f>
        <v>0</v>
      </c>
      <c r="J8" s="170"/>
      <c r="K8" s="170">
        <f>SUM(K9:K22)</f>
        <v>0</v>
      </c>
      <c r="L8" s="170"/>
      <c r="M8" s="170">
        <f>SUM(M9:M22)</f>
        <v>0</v>
      </c>
      <c r="N8" s="169"/>
      <c r="O8" s="169">
        <f>SUM(O9:O22)</f>
        <v>2.1800000000000002</v>
      </c>
      <c r="P8" s="169"/>
      <c r="Q8" s="169">
        <f>SUM(Q9:Q22)</f>
        <v>0</v>
      </c>
      <c r="R8" s="170"/>
      <c r="S8" s="170"/>
      <c r="T8" s="171"/>
      <c r="U8" s="165"/>
      <c r="V8" s="165">
        <f>SUM(V9:V22)</f>
        <v>6.63</v>
      </c>
      <c r="W8" s="165"/>
      <c r="X8" s="165"/>
      <c r="Y8" s="165"/>
      <c r="AG8" t="s">
        <v>186</v>
      </c>
    </row>
    <row r="9" spans="1:60" ht="20" outlineLevel="1" x14ac:dyDescent="0.25">
      <c r="A9" s="173">
        <v>1</v>
      </c>
      <c r="B9" s="174" t="s">
        <v>252</v>
      </c>
      <c r="C9" s="189" t="s">
        <v>253</v>
      </c>
      <c r="D9" s="175" t="s">
        <v>254</v>
      </c>
      <c r="E9" s="176">
        <v>14.743919999999999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255</v>
      </c>
      <c r="S9" s="178" t="s">
        <v>190</v>
      </c>
      <c r="T9" s="179" t="s">
        <v>256</v>
      </c>
      <c r="U9" s="161">
        <v>0.01</v>
      </c>
      <c r="V9" s="161">
        <f>ROUND(E9*U9,2)</f>
        <v>0.15</v>
      </c>
      <c r="W9" s="161"/>
      <c r="X9" s="161" t="s">
        <v>257</v>
      </c>
      <c r="Y9" s="161" t="s">
        <v>193</v>
      </c>
      <c r="Z9" s="151"/>
      <c r="AA9" s="151"/>
      <c r="AB9" s="151"/>
      <c r="AC9" s="151"/>
      <c r="AD9" s="151"/>
      <c r="AE9" s="151"/>
      <c r="AF9" s="151"/>
      <c r="AG9" s="151" t="s">
        <v>258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64" t="s">
        <v>259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260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0" t="str">
        <f>C10</f>
        <v>z rostlé horniny tř.1 - 4 pod násypy z hornin soudržných do 92% PS a hornin nesoudržných sypkých relativní ulehlosti I(d) do 0,8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5">
      <c r="A11" s="158"/>
      <c r="B11" s="159"/>
      <c r="C11" s="197" t="s">
        <v>261</v>
      </c>
      <c r="D11" s="195"/>
      <c r="E11" s="196">
        <v>14.743930000000001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262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3">
        <v>2</v>
      </c>
      <c r="B12" s="174" t="s">
        <v>263</v>
      </c>
      <c r="C12" s="189" t="s">
        <v>264</v>
      </c>
      <c r="D12" s="175" t="s">
        <v>265</v>
      </c>
      <c r="E12" s="176">
        <v>4.8000000000000001E-2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2.16</v>
      </c>
      <c r="O12" s="176">
        <f>ROUND(E12*N12,2)</f>
        <v>0.1</v>
      </c>
      <c r="P12" s="176">
        <v>0</v>
      </c>
      <c r="Q12" s="176">
        <f>ROUND(E12*P12,2)</f>
        <v>0</v>
      </c>
      <c r="R12" s="178" t="s">
        <v>266</v>
      </c>
      <c r="S12" s="178" t="s">
        <v>190</v>
      </c>
      <c r="T12" s="179" t="s">
        <v>256</v>
      </c>
      <c r="U12" s="161">
        <v>1.085</v>
      </c>
      <c r="V12" s="161">
        <f>ROUND(E12*U12,2)</f>
        <v>0.05</v>
      </c>
      <c r="W12" s="161"/>
      <c r="X12" s="161" t="s">
        <v>257</v>
      </c>
      <c r="Y12" s="161" t="s">
        <v>193</v>
      </c>
      <c r="Z12" s="151"/>
      <c r="AA12" s="151"/>
      <c r="AB12" s="151"/>
      <c r="AC12" s="151"/>
      <c r="AD12" s="151"/>
      <c r="AE12" s="151"/>
      <c r="AF12" s="151"/>
      <c r="AG12" s="151" t="s">
        <v>258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5">
      <c r="A13" s="158"/>
      <c r="B13" s="159"/>
      <c r="C13" s="197" t="s">
        <v>267</v>
      </c>
      <c r="D13" s="195"/>
      <c r="E13" s="196">
        <v>4.8000000000000001E-2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262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3">
        <v>3</v>
      </c>
      <c r="B14" s="174" t="s">
        <v>268</v>
      </c>
      <c r="C14" s="189" t="s">
        <v>269</v>
      </c>
      <c r="D14" s="175" t="s">
        <v>265</v>
      </c>
      <c r="E14" s="176">
        <v>0.72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2.5249999999999999</v>
      </c>
      <c r="O14" s="176">
        <f>ROUND(E14*N14,2)</f>
        <v>1.82</v>
      </c>
      <c r="P14" s="176">
        <v>0</v>
      </c>
      <c r="Q14" s="176">
        <f>ROUND(E14*P14,2)</f>
        <v>0</v>
      </c>
      <c r="R14" s="178" t="s">
        <v>270</v>
      </c>
      <c r="S14" s="178" t="s">
        <v>190</v>
      </c>
      <c r="T14" s="179" t="s">
        <v>256</v>
      </c>
      <c r="U14" s="161">
        <v>0.47699999999999998</v>
      </c>
      <c r="V14" s="161">
        <f>ROUND(E14*U14,2)</f>
        <v>0.34</v>
      </c>
      <c r="W14" s="161"/>
      <c r="X14" s="161" t="s">
        <v>257</v>
      </c>
      <c r="Y14" s="161" t="s">
        <v>193</v>
      </c>
      <c r="Z14" s="151"/>
      <c r="AA14" s="151"/>
      <c r="AB14" s="151"/>
      <c r="AC14" s="151"/>
      <c r="AD14" s="151"/>
      <c r="AE14" s="151"/>
      <c r="AF14" s="151"/>
      <c r="AG14" s="151" t="s">
        <v>258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5">
      <c r="A15" s="158"/>
      <c r="B15" s="159"/>
      <c r="C15" s="197" t="s">
        <v>271</v>
      </c>
      <c r="D15" s="195"/>
      <c r="E15" s="196">
        <v>0.72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262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3">
        <v>4</v>
      </c>
      <c r="B16" s="174" t="s">
        <v>272</v>
      </c>
      <c r="C16" s="189" t="s">
        <v>273</v>
      </c>
      <c r="D16" s="175" t="s">
        <v>254</v>
      </c>
      <c r="E16" s="176">
        <v>7.2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3.6400000000000002E-2</v>
      </c>
      <c r="O16" s="176">
        <f>ROUND(E16*N16,2)</f>
        <v>0.26</v>
      </c>
      <c r="P16" s="176">
        <v>0</v>
      </c>
      <c r="Q16" s="176">
        <f>ROUND(E16*P16,2)</f>
        <v>0</v>
      </c>
      <c r="R16" s="178" t="s">
        <v>270</v>
      </c>
      <c r="S16" s="178" t="s">
        <v>190</v>
      </c>
      <c r="T16" s="179" t="s">
        <v>256</v>
      </c>
      <c r="U16" s="161">
        <v>0.52700000000000002</v>
      </c>
      <c r="V16" s="161">
        <f>ROUND(E16*U16,2)</f>
        <v>3.79</v>
      </c>
      <c r="W16" s="161"/>
      <c r="X16" s="161" t="s">
        <v>257</v>
      </c>
      <c r="Y16" s="161" t="s">
        <v>193</v>
      </c>
      <c r="Z16" s="151"/>
      <c r="AA16" s="151"/>
      <c r="AB16" s="151"/>
      <c r="AC16" s="151"/>
      <c r="AD16" s="151"/>
      <c r="AE16" s="151"/>
      <c r="AF16" s="151"/>
      <c r="AG16" s="151" t="s">
        <v>258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5" outlineLevel="2" x14ac:dyDescent="0.25">
      <c r="A17" s="158"/>
      <c r="B17" s="159"/>
      <c r="C17" s="264" t="s">
        <v>274</v>
      </c>
      <c r="D17" s="265"/>
      <c r="E17" s="265"/>
      <c r="F17" s="265"/>
      <c r="G17" s="265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260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80" t="str">
        <f>C17</f>
        <v>bednění svislé nebo šikmé (odkloněné), půdorysně přímé nebo zalomené, stěn základových patek ve volných nebo zapažených jámách, rýhách, šachtách, včetně případných vzpěr,</v>
      </c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197" t="s">
        <v>275</v>
      </c>
      <c r="D18" s="195"/>
      <c r="E18" s="196">
        <v>7.2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262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3">
        <v>5</v>
      </c>
      <c r="B19" s="174" t="s">
        <v>276</v>
      </c>
      <c r="C19" s="189" t="s">
        <v>277</v>
      </c>
      <c r="D19" s="175" t="s">
        <v>254</v>
      </c>
      <c r="E19" s="176">
        <v>7.2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 t="s">
        <v>270</v>
      </c>
      <c r="S19" s="178" t="s">
        <v>190</v>
      </c>
      <c r="T19" s="179" t="s">
        <v>256</v>
      </c>
      <c r="U19" s="161">
        <v>0.32</v>
      </c>
      <c r="V19" s="161">
        <f>ROUND(E19*U19,2)</f>
        <v>2.2999999999999998</v>
      </c>
      <c r="W19" s="161"/>
      <c r="X19" s="161" t="s">
        <v>257</v>
      </c>
      <c r="Y19" s="161" t="s">
        <v>193</v>
      </c>
      <c r="Z19" s="151"/>
      <c r="AA19" s="151"/>
      <c r="AB19" s="151"/>
      <c r="AC19" s="151"/>
      <c r="AD19" s="151"/>
      <c r="AE19" s="151"/>
      <c r="AF19" s="151"/>
      <c r="AG19" s="151" t="s">
        <v>258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0.5" outlineLevel="2" x14ac:dyDescent="0.25">
      <c r="A20" s="158"/>
      <c r="B20" s="159"/>
      <c r="C20" s="264" t="s">
        <v>274</v>
      </c>
      <c r="D20" s="265"/>
      <c r="E20" s="265"/>
      <c r="F20" s="265"/>
      <c r="G20" s="265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260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80" t="str">
        <f>C20</f>
        <v>bednění svislé nebo šikmé (odkloněné), půdorysně přímé nebo zalomené, stěn základových patek ve volných nebo zapažených jámách, rýhách, šachtách, včetně případných vzpěr,</v>
      </c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253" t="s">
        <v>278</v>
      </c>
      <c r="D21" s="254"/>
      <c r="E21" s="254"/>
      <c r="F21" s="254"/>
      <c r="G21" s="254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195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197" t="s">
        <v>279</v>
      </c>
      <c r="D22" s="195"/>
      <c r="E22" s="196">
        <v>7.2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262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13" x14ac:dyDescent="0.25">
      <c r="A23" s="166" t="s">
        <v>185</v>
      </c>
      <c r="B23" s="167" t="s">
        <v>112</v>
      </c>
      <c r="C23" s="188" t="s">
        <v>113</v>
      </c>
      <c r="D23" s="168"/>
      <c r="E23" s="169"/>
      <c r="F23" s="170"/>
      <c r="G23" s="170">
        <f>SUMIF(AG24:AG26,"&lt;&gt;NOR",G24:G26)</f>
        <v>0</v>
      </c>
      <c r="H23" s="170"/>
      <c r="I23" s="170">
        <f>SUM(I24:I26)</f>
        <v>0</v>
      </c>
      <c r="J23" s="170"/>
      <c r="K23" s="170">
        <f>SUM(K24:K26)</f>
        <v>0</v>
      </c>
      <c r="L23" s="170"/>
      <c r="M23" s="170">
        <f>SUM(M24:M26)</f>
        <v>0</v>
      </c>
      <c r="N23" s="169"/>
      <c r="O23" s="169">
        <f>SUM(O24:O26)</f>
        <v>3.1</v>
      </c>
      <c r="P23" s="169"/>
      <c r="Q23" s="169">
        <f>SUM(Q24:Q26)</f>
        <v>0</v>
      </c>
      <c r="R23" s="170"/>
      <c r="S23" s="170"/>
      <c r="T23" s="171"/>
      <c r="U23" s="165"/>
      <c r="V23" s="165">
        <f>SUM(V24:V26)</f>
        <v>3.94</v>
      </c>
      <c r="W23" s="165"/>
      <c r="X23" s="165"/>
      <c r="Y23" s="165"/>
      <c r="AG23" t="s">
        <v>186</v>
      </c>
    </row>
    <row r="24" spans="1:60" outlineLevel="1" x14ac:dyDescent="0.25">
      <c r="A24" s="181">
        <v>6</v>
      </c>
      <c r="B24" s="182" t="s">
        <v>280</v>
      </c>
      <c r="C24" s="191" t="s">
        <v>281</v>
      </c>
      <c r="D24" s="183" t="s">
        <v>282</v>
      </c>
      <c r="E24" s="184">
        <v>1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6"/>
      <c r="S24" s="186" t="s">
        <v>190</v>
      </c>
      <c r="T24" s="187" t="s">
        <v>256</v>
      </c>
      <c r="U24" s="161">
        <v>3.94</v>
      </c>
      <c r="V24" s="161">
        <f>ROUND(E24*U24,2)</f>
        <v>3.94</v>
      </c>
      <c r="W24" s="161"/>
      <c r="X24" s="161" t="s">
        <v>257</v>
      </c>
      <c r="Y24" s="161" t="s">
        <v>193</v>
      </c>
      <c r="Z24" s="151"/>
      <c r="AA24" s="151"/>
      <c r="AB24" s="151"/>
      <c r="AC24" s="151"/>
      <c r="AD24" s="151"/>
      <c r="AE24" s="151"/>
      <c r="AF24" s="151"/>
      <c r="AG24" s="151" t="s">
        <v>258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0" outlineLevel="1" x14ac:dyDescent="0.25">
      <c r="A25" s="173">
        <v>7</v>
      </c>
      <c r="B25" s="174" t="s">
        <v>283</v>
      </c>
      <c r="C25" s="189" t="s">
        <v>284</v>
      </c>
      <c r="D25" s="175" t="s">
        <v>243</v>
      </c>
      <c r="E25" s="176">
        <v>1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3.1</v>
      </c>
      <c r="O25" s="176">
        <f>ROUND(E25*N25,2)</f>
        <v>3.1</v>
      </c>
      <c r="P25" s="176">
        <v>0</v>
      </c>
      <c r="Q25" s="176">
        <f>ROUND(E25*P25,2)</f>
        <v>0</v>
      </c>
      <c r="R25" s="178"/>
      <c r="S25" s="178" t="s">
        <v>217</v>
      </c>
      <c r="T25" s="179" t="s">
        <v>191</v>
      </c>
      <c r="U25" s="161">
        <v>0</v>
      </c>
      <c r="V25" s="161">
        <f>ROUND(E25*U25,2)</f>
        <v>0</v>
      </c>
      <c r="W25" s="161"/>
      <c r="X25" s="161" t="s">
        <v>257</v>
      </c>
      <c r="Y25" s="161" t="s">
        <v>193</v>
      </c>
      <c r="Z25" s="151"/>
      <c r="AA25" s="151"/>
      <c r="AB25" s="151"/>
      <c r="AC25" s="151"/>
      <c r="AD25" s="151"/>
      <c r="AE25" s="151"/>
      <c r="AF25" s="151"/>
      <c r="AG25" s="151" t="s">
        <v>258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5">
      <c r="A26" s="158"/>
      <c r="B26" s="159"/>
      <c r="C26" s="255" t="s">
        <v>285</v>
      </c>
      <c r="D26" s="256"/>
      <c r="E26" s="256"/>
      <c r="F26" s="256"/>
      <c r="G26" s="256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195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13" x14ac:dyDescent="0.25">
      <c r="A27" s="166" t="s">
        <v>185</v>
      </c>
      <c r="B27" s="167" t="s">
        <v>126</v>
      </c>
      <c r="C27" s="188" t="s">
        <v>127</v>
      </c>
      <c r="D27" s="168"/>
      <c r="E27" s="169"/>
      <c r="F27" s="170"/>
      <c r="G27" s="170">
        <f>SUMIF(AG28:AG28,"&lt;&gt;NOR",G28:G28)</f>
        <v>0</v>
      </c>
      <c r="H27" s="170"/>
      <c r="I27" s="170">
        <f>SUM(I28:I28)</f>
        <v>0</v>
      </c>
      <c r="J27" s="170"/>
      <c r="K27" s="170">
        <f>SUM(K28:K28)</f>
        <v>0</v>
      </c>
      <c r="L27" s="170"/>
      <c r="M27" s="170">
        <f>SUM(M28:M28)</f>
        <v>0</v>
      </c>
      <c r="N27" s="169"/>
      <c r="O27" s="169">
        <f>SUM(O28:O28)</f>
        <v>0</v>
      </c>
      <c r="P27" s="169"/>
      <c r="Q27" s="169">
        <f>SUM(Q28:Q28)</f>
        <v>0</v>
      </c>
      <c r="R27" s="170"/>
      <c r="S27" s="170"/>
      <c r="T27" s="171"/>
      <c r="U27" s="165"/>
      <c r="V27" s="165">
        <f>SUM(V28:V28)</f>
        <v>0</v>
      </c>
      <c r="W27" s="165"/>
      <c r="X27" s="165"/>
      <c r="Y27" s="165"/>
      <c r="AG27" t="s">
        <v>186</v>
      </c>
    </row>
    <row r="28" spans="1:60" outlineLevel="1" x14ac:dyDescent="0.25">
      <c r="A28" s="181">
        <v>8</v>
      </c>
      <c r="B28" s="182" t="s">
        <v>286</v>
      </c>
      <c r="C28" s="191" t="s">
        <v>287</v>
      </c>
      <c r="D28" s="183" t="s">
        <v>243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217</v>
      </c>
      <c r="T28" s="187" t="s">
        <v>191</v>
      </c>
      <c r="U28" s="161">
        <v>0</v>
      </c>
      <c r="V28" s="161">
        <f>ROUND(E28*U28,2)</f>
        <v>0</v>
      </c>
      <c r="W28" s="161"/>
      <c r="X28" s="161" t="s">
        <v>257</v>
      </c>
      <c r="Y28" s="161" t="s">
        <v>193</v>
      </c>
      <c r="Z28" s="151"/>
      <c r="AA28" s="151"/>
      <c r="AB28" s="151"/>
      <c r="AC28" s="151"/>
      <c r="AD28" s="151"/>
      <c r="AE28" s="151"/>
      <c r="AF28" s="151"/>
      <c r="AG28" s="151" t="s">
        <v>258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13" x14ac:dyDescent="0.25">
      <c r="A29" s="166" t="s">
        <v>185</v>
      </c>
      <c r="B29" s="167" t="s">
        <v>136</v>
      </c>
      <c r="C29" s="188" t="s">
        <v>137</v>
      </c>
      <c r="D29" s="168"/>
      <c r="E29" s="169"/>
      <c r="F29" s="170"/>
      <c r="G29" s="170">
        <f>SUMIF(AG30:AG30,"&lt;&gt;NOR",G30:G30)</f>
        <v>0</v>
      </c>
      <c r="H29" s="170"/>
      <c r="I29" s="170">
        <f>SUM(I30:I30)</f>
        <v>0</v>
      </c>
      <c r="J29" s="170"/>
      <c r="K29" s="170">
        <f>SUM(K30:K30)</f>
        <v>0</v>
      </c>
      <c r="L29" s="170"/>
      <c r="M29" s="170">
        <f>SUM(M30:M30)</f>
        <v>0</v>
      </c>
      <c r="N29" s="169"/>
      <c r="O29" s="169">
        <f>SUM(O30:O30)</f>
        <v>0</v>
      </c>
      <c r="P29" s="169"/>
      <c r="Q29" s="169">
        <f>SUM(Q30:Q30)</f>
        <v>0</v>
      </c>
      <c r="R29" s="170"/>
      <c r="S29" s="170"/>
      <c r="T29" s="171"/>
      <c r="U29" s="165"/>
      <c r="V29" s="165">
        <f>SUM(V30:V30)</f>
        <v>0.51</v>
      </c>
      <c r="W29" s="165"/>
      <c r="X29" s="165"/>
      <c r="Y29" s="165"/>
      <c r="AG29" t="s">
        <v>186</v>
      </c>
    </row>
    <row r="30" spans="1:60" outlineLevel="1" x14ac:dyDescent="0.25">
      <c r="A30" s="173">
        <v>9</v>
      </c>
      <c r="B30" s="174" t="s">
        <v>288</v>
      </c>
      <c r="C30" s="189" t="s">
        <v>289</v>
      </c>
      <c r="D30" s="175" t="s">
        <v>290</v>
      </c>
      <c r="E30" s="176">
        <v>5.28376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190</v>
      </c>
      <c r="T30" s="179" t="s">
        <v>256</v>
      </c>
      <c r="U30" s="161">
        <v>9.7000000000000003E-2</v>
      </c>
      <c r="V30" s="161">
        <f>ROUND(E30*U30,2)</f>
        <v>0.51</v>
      </c>
      <c r="W30" s="161"/>
      <c r="X30" s="161" t="s">
        <v>291</v>
      </c>
      <c r="Y30" s="161" t="s">
        <v>193</v>
      </c>
      <c r="Z30" s="151"/>
      <c r="AA30" s="151"/>
      <c r="AB30" s="151"/>
      <c r="AC30" s="151"/>
      <c r="AD30" s="151"/>
      <c r="AE30" s="151"/>
      <c r="AF30" s="151"/>
      <c r="AG30" s="151" t="s">
        <v>292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5">
      <c r="A31" s="3"/>
      <c r="B31" s="4"/>
      <c r="C31" s="192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171</v>
      </c>
    </row>
    <row r="32" spans="1:60" ht="13" x14ac:dyDescent="0.25">
      <c r="A32" s="154"/>
      <c r="B32" s="155" t="s">
        <v>29</v>
      </c>
      <c r="C32" s="193"/>
      <c r="D32" s="156"/>
      <c r="E32" s="157"/>
      <c r="F32" s="157"/>
      <c r="G32" s="172">
        <f>G8+G23+G27+G29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248</v>
      </c>
    </row>
    <row r="33" spans="3:33" x14ac:dyDescent="0.25">
      <c r="C33" s="194"/>
      <c r="D33" s="10"/>
      <c r="AG33" t="s">
        <v>251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WwBu9UBnNRjUcbD1lO2eBLjon6ci+bqcbe4SBZCAChkAVKeMj+FzPvgt2tcWre4f8ArtfTXnT5lKNmtGDVsZfw==" saltValue="LTrSouXc6mFsio2ve2RSXw==" spinCount="100000" sheet="1" formatRows="0"/>
  <mergeCells count="9">
    <mergeCell ref="C20:G20"/>
    <mergeCell ref="C21:G21"/>
    <mergeCell ref="C26:G26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4" customWidth="1"/>
    <col min="3" max="3" width="63.36328125" style="124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57" t="s">
        <v>158</v>
      </c>
      <c r="B1" s="257"/>
      <c r="C1" s="257"/>
      <c r="D1" s="257"/>
      <c r="E1" s="257"/>
      <c r="F1" s="257"/>
      <c r="G1" s="257"/>
      <c r="AG1" t="s">
        <v>159</v>
      </c>
    </row>
    <row r="2" spans="1:60" ht="25" customHeight="1" x14ac:dyDescent="0.25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160</v>
      </c>
    </row>
    <row r="3" spans="1:60" ht="25" customHeight="1" x14ac:dyDescent="0.25">
      <c r="A3" s="143" t="s">
        <v>8</v>
      </c>
      <c r="B3" s="49" t="s">
        <v>50</v>
      </c>
      <c r="C3" s="258" t="s">
        <v>51</v>
      </c>
      <c r="D3" s="259"/>
      <c r="E3" s="259"/>
      <c r="F3" s="259"/>
      <c r="G3" s="260"/>
      <c r="AC3" s="124" t="s">
        <v>160</v>
      </c>
      <c r="AG3" t="s">
        <v>161</v>
      </c>
    </row>
    <row r="4" spans="1:60" ht="25" customHeight="1" x14ac:dyDescent="0.25">
      <c r="A4" s="144" t="s">
        <v>9</v>
      </c>
      <c r="B4" s="145" t="s">
        <v>54</v>
      </c>
      <c r="C4" s="261" t="s">
        <v>55</v>
      </c>
      <c r="D4" s="262"/>
      <c r="E4" s="262"/>
      <c r="F4" s="262"/>
      <c r="G4" s="263"/>
      <c r="AG4" t="s">
        <v>162</v>
      </c>
    </row>
    <row r="5" spans="1:60" x14ac:dyDescent="0.25">
      <c r="D5" s="10"/>
    </row>
    <row r="6" spans="1:60" ht="37.5" x14ac:dyDescent="0.25">
      <c r="A6" s="147" t="s">
        <v>163</v>
      </c>
      <c r="B6" s="149" t="s">
        <v>164</v>
      </c>
      <c r="C6" s="149" t="s">
        <v>165</v>
      </c>
      <c r="D6" s="148" t="s">
        <v>166</v>
      </c>
      <c r="E6" s="147" t="s">
        <v>167</v>
      </c>
      <c r="F6" s="146" t="s">
        <v>168</v>
      </c>
      <c r="G6" s="147" t="s">
        <v>29</v>
      </c>
      <c r="H6" s="150" t="s">
        <v>30</v>
      </c>
      <c r="I6" s="150" t="s">
        <v>169</v>
      </c>
      <c r="J6" s="150" t="s">
        <v>31</v>
      </c>
      <c r="K6" s="150" t="s">
        <v>170</v>
      </c>
      <c r="L6" s="150" t="s">
        <v>171</v>
      </c>
      <c r="M6" s="150" t="s">
        <v>172</v>
      </c>
      <c r="N6" s="150" t="s">
        <v>173</v>
      </c>
      <c r="O6" s="150" t="s">
        <v>174</v>
      </c>
      <c r="P6" s="150" t="s">
        <v>175</v>
      </c>
      <c r="Q6" s="150" t="s">
        <v>176</v>
      </c>
      <c r="R6" s="150" t="s">
        <v>177</v>
      </c>
      <c r="S6" s="150" t="s">
        <v>178</v>
      </c>
      <c r="T6" s="150" t="s">
        <v>179</v>
      </c>
      <c r="U6" s="150" t="s">
        <v>180</v>
      </c>
      <c r="V6" s="150" t="s">
        <v>181</v>
      </c>
      <c r="W6" s="150" t="s">
        <v>182</v>
      </c>
      <c r="X6" s="150" t="s">
        <v>183</v>
      </c>
      <c r="Y6" s="150" t="s">
        <v>184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13" x14ac:dyDescent="0.25">
      <c r="A8" s="166" t="s">
        <v>185</v>
      </c>
      <c r="B8" s="167" t="s">
        <v>106</v>
      </c>
      <c r="C8" s="188" t="s">
        <v>107</v>
      </c>
      <c r="D8" s="168"/>
      <c r="E8" s="169"/>
      <c r="F8" s="170"/>
      <c r="G8" s="170">
        <f>SUMIF(AG9:AG18,"&lt;&gt;NOR",G9:G18)</f>
        <v>0</v>
      </c>
      <c r="H8" s="170"/>
      <c r="I8" s="170">
        <f>SUM(I9:I18)</f>
        <v>0</v>
      </c>
      <c r="J8" s="170"/>
      <c r="K8" s="170">
        <f>SUM(K9:K18)</f>
        <v>0</v>
      </c>
      <c r="L8" s="170"/>
      <c r="M8" s="170">
        <f>SUM(M9:M18)</f>
        <v>0</v>
      </c>
      <c r="N8" s="169"/>
      <c r="O8" s="169">
        <f>SUM(O9:O18)</f>
        <v>0</v>
      </c>
      <c r="P8" s="169"/>
      <c r="Q8" s="169">
        <f>SUM(Q9:Q18)</f>
        <v>235.71</v>
      </c>
      <c r="R8" s="170"/>
      <c r="S8" s="170"/>
      <c r="T8" s="171"/>
      <c r="U8" s="165"/>
      <c r="V8" s="165">
        <f>SUM(V9:V18)</f>
        <v>54.63</v>
      </c>
      <c r="W8" s="165"/>
      <c r="X8" s="165"/>
      <c r="Y8" s="165"/>
      <c r="AG8" t="s">
        <v>186</v>
      </c>
    </row>
    <row r="9" spans="1:60" ht="20" outlineLevel="1" x14ac:dyDescent="0.25">
      <c r="A9" s="173">
        <v>1</v>
      </c>
      <c r="B9" s="174" t="s">
        <v>293</v>
      </c>
      <c r="C9" s="189" t="s">
        <v>294</v>
      </c>
      <c r="D9" s="175" t="s">
        <v>254</v>
      </c>
      <c r="E9" s="176">
        <v>103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0.13800000000000001</v>
      </c>
      <c r="Q9" s="176">
        <f>ROUND(E9*P9,2)</f>
        <v>14.21</v>
      </c>
      <c r="R9" s="178" t="s">
        <v>295</v>
      </c>
      <c r="S9" s="178" t="s">
        <v>190</v>
      </c>
      <c r="T9" s="179" t="s">
        <v>256</v>
      </c>
      <c r="U9" s="161">
        <v>0.16</v>
      </c>
      <c r="V9" s="161">
        <f>ROUND(E9*U9,2)</f>
        <v>16.48</v>
      </c>
      <c r="W9" s="161"/>
      <c r="X9" s="161" t="s">
        <v>257</v>
      </c>
      <c r="Y9" s="161" t="s">
        <v>193</v>
      </c>
      <c r="Z9" s="151"/>
      <c r="AA9" s="151"/>
      <c r="AB9" s="151"/>
      <c r="AC9" s="151"/>
      <c r="AD9" s="151"/>
      <c r="AE9" s="151"/>
      <c r="AF9" s="151"/>
      <c r="AG9" s="151" t="s">
        <v>258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64" t="s">
        <v>296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260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5">
      <c r="A11" s="158"/>
      <c r="B11" s="159"/>
      <c r="C11" s="197" t="s">
        <v>297</v>
      </c>
      <c r="D11" s="195"/>
      <c r="E11" s="196">
        <v>103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262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0" outlineLevel="1" x14ac:dyDescent="0.25">
      <c r="A12" s="173">
        <v>2</v>
      </c>
      <c r="B12" s="174" t="s">
        <v>298</v>
      </c>
      <c r="C12" s="189" t="s">
        <v>299</v>
      </c>
      <c r="D12" s="175" t="s">
        <v>254</v>
      </c>
      <c r="E12" s="176">
        <v>182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0.33</v>
      </c>
      <c r="Q12" s="176">
        <f>ROUND(E12*P12,2)</f>
        <v>60.06</v>
      </c>
      <c r="R12" s="178" t="s">
        <v>295</v>
      </c>
      <c r="S12" s="178" t="s">
        <v>190</v>
      </c>
      <c r="T12" s="179" t="s">
        <v>256</v>
      </c>
      <c r="U12" s="161">
        <v>0.04</v>
      </c>
      <c r="V12" s="161">
        <f>ROUND(E12*U12,2)</f>
        <v>7.28</v>
      </c>
      <c r="W12" s="161"/>
      <c r="X12" s="161" t="s">
        <v>257</v>
      </c>
      <c r="Y12" s="161" t="s">
        <v>193</v>
      </c>
      <c r="Z12" s="151"/>
      <c r="AA12" s="151"/>
      <c r="AB12" s="151"/>
      <c r="AC12" s="151"/>
      <c r="AD12" s="151"/>
      <c r="AE12" s="151"/>
      <c r="AF12" s="151"/>
      <c r="AG12" s="151" t="s">
        <v>258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5">
      <c r="A13" s="158"/>
      <c r="B13" s="159"/>
      <c r="C13" s="197" t="s">
        <v>300</v>
      </c>
      <c r="D13" s="195"/>
      <c r="E13" s="196">
        <v>182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262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0" outlineLevel="1" x14ac:dyDescent="0.25">
      <c r="A14" s="173">
        <v>3</v>
      </c>
      <c r="B14" s="174" t="s">
        <v>301</v>
      </c>
      <c r="C14" s="189" t="s">
        <v>302</v>
      </c>
      <c r="D14" s="175" t="s">
        <v>254</v>
      </c>
      <c r="E14" s="176">
        <v>285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0.44</v>
      </c>
      <c r="Q14" s="176">
        <f>ROUND(E14*P14,2)</f>
        <v>125.4</v>
      </c>
      <c r="R14" s="178" t="s">
        <v>295</v>
      </c>
      <c r="S14" s="178" t="s">
        <v>190</v>
      </c>
      <c r="T14" s="179" t="s">
        <v>256</v>
      </c>
      <c r="U14" s="161">
        <v>7.0000000000000007E-2</v>
      </c>
      <c r="V14" s="161">
        <f>ROUND(E14*U14,2)</f>
        <v>19.95</v>
      </c>
      <c r="W14" s="161"/>
      <c r="X14" s="161" t="s">
        <v>257</v>
      </c>
      <c r="Y14" s="161" t="s">
        <v>193</v>
      </c>
      <c r="Z14" s="151"/>
      <c r="AA14" s="151"/>
      <c r="AB14" s="151"/>
      <c r="AC14" s="151"/>
      <c r="AD14" s="151"/>
      <c r="AE14" s="151"/>
      <c r="AF14" s="151"/>
      <c r="AG14" s="151" t="s">
        <v>258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5">
      <c r="A15" s="158"/>
      <c r="B15" s="159"/>
      <c r="C15" s="197" t="s">
        <v>300</v>
      </c>
      <c r="D15" s="195"/>
      <c r="E15" s="196">
        <v>182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262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5">
      <c r="A16" s="158"/>
      <c r="B16" s="159"/>
      <c r="C16" s="197" t="s">
        <v>297</v>
      </c>
      <c r="D16" s="195"/>
      <c r="E16" s="196">
        <v>103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262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3">
        <v>4</v>
      </c>
      <c r="B17" s="174" t="s">
        <v>303</v>
      </c>
      <c r="C17" s="189" t="s">
        <v>304</v>
      </c>
      <c r="D17" s="175" t="s">
        <v>254</v>
      </c>
      <c r="E17" s="176">
        <v>182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0.19800000000000001</v>
      </c>
      <c r="Q17" s="176">
        <f>ROUND(E17*P17,2)</f>
        <v>36.04</v>
      </c>
      <c r="R17" s="178" t="s">
        <v>295</v>
      </c>
      <c r="S17" s="178" t="s">
        <v>190</v>
      </c>
      <c r="T17" s="179" t="s">
        <v>256</v>
      </c>
      <c r="U17" s="161">
        <v>0.06</v>
      </c>
      <c r="V17" s="161">
        <f>ROUND(E17*U17,2)</f>
        <v>10.92</v>
      </c>
      <c r="W17" s="161"/>
      <c r="X17" s="161" t="s">
        <v>257</v>
      </c>
      <c r="Y17" s="161" t="s">
        <v>193</v>
      </c>
      <c r="Z17" s="151"/>
      <c r="AA17" s="151"/>
      <c r="AB17" s="151"/>
      <c r="AC17" s="151"/>
      <c r="AD17" s="151"/>
      <c r="AE17" s="151"/>
      <c r="AF17" s="151"/>
      <c r="AG17" s="151" t="s">
        <v>258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197" t="s">
        <v>300</v>
      </c>
      <c r="D18" s="195"/>
      <c r="E18" s="196">
        <v>182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262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13" x14ac:dyDescent="0.25">
      <c r="A19" s="166" t="s">
        <v>185</v>
      </c>
      <c r="B19" s="167" t="s">
        <v>132</v>
      </c>
      <c r="C19" s="188" t="s">
        <v>133</v>
      </c>
      <c r="D19" s="168"/>
      <c r="E19" s="169"/>
      <c r="F19" s="170"/>
      <c r="G19" s="170">
        <f>SUMIF(AG20:AG49,"&lt;&gt;NOR",G20:G49)</f>
        <v>0</v>
      </c>
      <c r="H19" s="170"/>
      <c r="I19" s="170">
        <f>SUM(I20:I49)</f>
        <v>0</v>
      </c>
      <c r="J19" s="170"/>
      <c r="K19" s="170">
        <f>SUM(K20:K49)</f>
        <v>0</v>
      </c>
      <c r="L19" s="170"/>
      <c r="M19" s="170">
        <f>SUM(M20:M49)</f>
        <v>0</v>
      </c>
      <c r="N19" s="169"/>
      <c r="O19" s="169">
        <f>SUM(O20:O49)</f>
        <v>7.0000000000000007E-2</v>
      </c>
      <c r="P19" s="169"/>
      <c r="Q19" s="169">
        <f>SUM(Q20:Q49)</f>
        <v>227.48999999999998</v>
      </c>
      <c r="R19" s="170"/>
      <c r="S19" s="170"/>
      <c r="T19" s="171"/>
      <c r="U19" s="165"/>
      <c r="V19" s="165">
        <f>SUM(V20:V49)</f>
        <v>1145.75</v>
      </c>
      <c r="W19" s="165"/>
      <c r="X19" s="165"/>
      <c r="Y19" s="165"/>
      <c r="AG19" t="s">
        <v>186</v>
      </c>
    </row>
    <row r="20" spans="1:60" outlineLevel="1" x14ac:dyDescent="0.25">
      <c r="A20" s="173">
        <v>5</v>
      </c>
      <c r="B20" s="174" t="s">
        <v>305</v>
      </c>
      <c r="C20" s="189" t="s">
        <v>306</v>
      </c>
      <c r="D20" s="175" t="s">
        <v>265</v>
      </c>
      <c r="E20" s="176">
        <v>59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2.85</v>
      </c>
      <c r="Q20" s="176">
        <f>ROUND(E20*P20,2)</f>
        <v>168.15</v>
      </c>
      <c r="R20" s="178" t="s">
        <v>307</v>
      </c>
      <c r="S20" s="178" t="s">
        <v>190</v>
      </c>
      <c r="T20" s="179" t="s">
        <v>256</v>
      </c>
      <c r="U20" s="161">
        <v>17.61</v>
      </c>
      <c r="V20" s="161">
        <f>ROUND(E20*U20,2)</f>
        <v>1038.99</v>
      </c>
      <c r="W20" s="161"/>
      <c r="X20" s="161" t="s">
        <v>257</v>
      </c>
      <c r="Y20" s="161" t="s">
        <v>193</v>
      </c>
      <c r="Z20" s="151"/>
      <c r="AA20" s="151"/>
      <c r="AB20" s="151"/>
      <c r="AC20" s="151"/>
      <c r="AD20" s="151"/>
      <c r="AE20" s="151"/>
      <c r="AF20" s="151"/>
      <c r="AG20" s="151" t="s">
        <v>308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264" t="s">
        <v>309</v>
      </c>
      <c r="D21" s="265"/>
      <c r="E21" s="265"/>
      <c r="F21" s="265"/>
      <c r="G21" s="265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260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80" t="str">
        <f>C21</f>
        <v>s naložením vybouraných hmot a suti na dopravní prostředek nebo s odklizením na hromady do vzdálenosti 20 m</v>
      </c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3" t="s">
        <v>310</v>
      </c>
      <c r="D22" s="254"/>
      <c r="E22" s="254"/>
      <c r="F22" s="254"/>
      <c r="G22" s="254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195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80" t="str">
        <f>C22</f>
        <v>Včetně bourání geotextilií, výplně otvorů tvárnic, drenáží, trubek a dilatačních prvků apod. zabudovaných v bouraných konstrukcích.</v>
      </c>
      <c r="BB22" s="151"/>
      <c r="BC22" s="151"/>
      <c r="BD22" s="151"/>
      <c r="BE22" s="151"/>
      <c r="BF22" s="151"/>
      <c r="BG22" s="151"/>
      <c r="BH22" s="151"/>
    </row>
    <row r="23" spans="1:60" outlineLevel="2" x14ac:dyDescent="0.25">
      <c r="A23" s="158"/>
      <c r="B23" s="159"/>
      <c r="C23" s="197" t="s">
        <v>311</v>
      </c>
      <c r="D23" s="195"/>
      <c r="E23" s="196">
        <v>33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262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5">
      <c r="A24" s="158"/>
      <c r="B24" s="159"/>
      <c r="C24" s="197" t="s">
        <v>312</v>
      </c>
      <c r="D24" s="195"/>
      <c r="E24" s="196">
        <v>10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262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5">
      <c r="A25" s="158"/>
      <c r="B25" s="159"/>
      <c r="C25" s="197" t="s">
        <v>313</v>
      </c>
      <c r="D25" s="195"/>
      <c r="E25" s="196">
        <v>6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262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5">
      <c r="A26" s="158"/>
      <c r="B26" s="159"/>
      <c r="C26" s="197" t="s">
        <v>314</v>
      </c>
      <c r="D26" s="195"/>
      <c r="E26" s="196">
        <v>2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262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5">
      <c r="A27" s="158"/>
      <c r="B27" s="159"/>
      <c r="C27" s="197" t="s">
        <v>315</v>
      </c>
      <c r="D27" s="195"/>
      <c r="E27" s="196">
        <v>5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262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5">
      <c r="A28" s="158"/>
      <c r="B28" s="159"/>
      <c r="C28" s="197" t="s">
        <v>316</v>
      </c>
      <c r="D28" s="195"/>
      <c r="E28" s="196">
        <v>3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262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3">
        <v>6</v>
      </c>
      <c r="B29" s="174" t="s">
        <v>317</v>
      </c>
      <c r="C29" s="189" t="s">
        <v>318</v>
      </c>
      <c r="D29" s="175" t="s">
        <v>265</v>
      </c>
      <c r="E29" s="176">
        <v>20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2.27</v>
      </c>
      <c r="Q29" s="176">
        <f>ROUND(E29*P29,2)</f>
        <v>45.4</v>
      </c>
      <c r="R29" s="178" t="s">
        <v>319</v>
      </c>
      <c r="S29" s="178" t="s">
        <v>190</v>
      </c>
      <c r="T29" s="179" t="s">
        <v>256</v>
      </c>
      <c r="U29" s="161">
        <v>1.452</v>
      </c>
      <c r="V29" s="161">
        <f>ROUND(E29*U29,2)</f>
        <v>29.04</v>
      </c>
      <c r="W29" s="161"/>
      <c r="X29" s="161" t="s">
        <v>257</v>
      </c>
      <c r="Y29" s="161" t="s">
        <v>193</v>
      </c>
      <c r="Z29" s="151"/>
      <c r="AA29" s="151"/>
      <c r="AB29" s="151"/>
      <c r="AC29" s="151"/>
      <c r="AD29" s="151"/>
      <c r="AE29" s="151"/>
      <c r="AF29" s="151"/>
      <c r="AG29" s="151" t="s">
        <v>258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264" t="s">
        <v>320</v>
      </c>
      <c r="D30" s="265"/>
      <c r="E30" s="265"/>
      <c r="F30" s="265"/>
      <c r="G30" s="265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260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197" t="s">
        <v>321</v>
      </c>
      <c r="D31" s="195"/>
      <c r="E31" s="196">
        <v>5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262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5">
      <c r="A32" s="158"/>
      <c r="B32" s="159"/>
      <c r="C32" s="197" t="s">
        <v>322</v>
      </c>
      <c r="D32" s="195"/>
      <c r="E32" s="196">
        <v>15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262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73">
        <v>7</v>
      </c>
      <c r="B33" s="174" t="s">
        <v>323</v>
      </c>
      <c r="C33" s="189" t="s">
        <v>324</v>
      </c>
      <c r="D33" s="175" t="s">
        <v>265</v>
      </c>
      <c r="E33" s="176">
        <v>2.4420000000000002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0</v>
      </c>
      <c r="O33" s="176">
        <f>ROUND(E33*N33,2)</f>
        <v>0</v>
      </c>
      <c r="P33" s="176">
        <v>2</v>
      </c>
      <c r="Q33" s="176">
        <f>ROUND(E33*P33,2)</f>
        <v>4.88</v>
      </c>
      <c r="R33" s="178" t="s">
        <v>319</v>
      </c>
      <c r="S33" s="178" t="s">
        <v>190</v>
      </c>
      <c r="T33" s="179" t="s">
        <v>256</v>
      </c>
      <c r="U33" s="161">
        <v>0</v>
      </c>
      <c r="V33" s="161">
        <f>ROUND(E33*U33,2)</f>
        <v>0</v>
      </c>
      <c r="W33" s="161"/>
      <c r="X33" s="161" t="s">
        <v>257</v>
      </c>
      <c r="Y33" s="161" t="s">
        <v>193</v>
      </c>
      <c r="Z33" s="151"/>
      <c r="AA33" s="151"/>
      <c r="AB33" s="151"/>
      <c r="AC33" s="151"/>
      <c r="AD33" s="151"/>
      <c r="AE33" s="151"/>
      <c r="AF33" s="151"/>
      <c r="AG33" s="151" t="s">
        <v>308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5">
      <c r="A34" s="158"/>
      <c r="B34" s="159"/>
      <c r="C34" s="264" t="s">
        <v>320</v>
      </c>
      <c r="D34" s="265"/>
      <c r="E34" s="265"/>
      <c r="F34" s="265"/>
      <c r="G34" s="265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260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5">
      <c r="A35" s="158"/>
      <c r="B35" s="159"/>
      <c r="C35" s="197" t="s">
        <v>325</v>
      </c>
      <c r="D35" s="195"/>
      <c r="E35" s="196">
        <v>0.76800000000000002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262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5">
      <c r="A36" s="158"/>
      <c r="B36" s="159"/>
      <c r="C36" s="197" t="s">
        <v>326</v>
      </c>
      <c r="D36" s="195"/>
      <c r="E36" s="196">
        <v>1.6739999999999999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262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73">
        <v>8</v>
      </c>
      <c r="B37" s="174" t="s">
        <v>327</v>
      </c>
      <c r="C37" s="189" t="s">
        <v>328</v>
      </c>
      <c r="D37" s="175" t="s">
        <v>329</v>
      </c>
      <c r="E37" s="176">
        <v>32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7.0000000000000007E-2</v>
      </c>
      <c r="Q37" s="176">
        <f>ROUND(E37*P37,2)</f>
        <v>2.2400000000000002</v>
      </c>
      <c r="R37" s="178" t="s">
        <v>319</v>
      </c>
      <c r="S37" s="178" t="s">
        <v>190</v>
      </c>
      <c r="T37" s="179" t="s">
        <v>256</v>
      </c>
      <c r="U37" s="161">
        <v>0.64</v>
      </c>
      <c r="V37" s="161">
        <f>ROUND(E37*U37,2)</f>
        <v>20.48</v>
      </c>
      <c r="W37" s="161"/>
      <c r="X37" s="161" t="s">
        <v>257</v>
      </c>
      <c r="Y37" s="161" t="s">
        <v>193</v>
      </c>
      <c r="Z37" s="151"/>
      <c r="AA37" s="151"/>
      <c r="AB37" s="151"/>
      <c r="AC37" s="151"/>
      <c r="AD37" s="151"/>
      <c r="AE37" s="151"/>
      <c r="AF37" s="151"/>
      <c r="AG37" s="151" t="s">
        <v>258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197" t="s">
        <v>330</v>
      </c>
      <c r="D38" s="195"/>
      <c r="E38" s="196">
        <v>32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262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73">
        <v>9</v>
      </c>
      <c r="B39" s="174" t="s">
        <v>331</v>
      </c>
      <c r="C39" s="189" t="s">
        <v>332</v>
      </c>
      <c r="D39" s="175" t="s">
        <v>329</v>
      </c>
      <c r="E39" s="176">
        <v>45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5.9000000000000003E-4</v>
      </c>
      <c r="O39" s="176">
        <f>ROUND(E39*N39,2)</f>
        <v>0.03</v>
      </c>
      <c r="P39" s="176">
        <v>3.6999999999999998E-2</v>
      </c>
      <c r="Q39" s="176">
        <f>ROUND(E39*P39,2)</f>
        <v>1.67</v>
      </c>
      <c r="R39" s="178" t="s">
        <v>319</v>
      </c>
      <c r="S39" s="178" t="s">
        <v>190</v>
      </c>
      <c r="T39" s="179" t="s">
        <v>256</v>
      </c>
      <c r="U39" s="161">
        <v>0.443</v>
      </c>
      <c r="V39" s="161">
        <f>ROUND(E39*U39,2)</f>
        <v>19.940000000000001</v>
      </c>
      <c r="W39" s="161"/>
      <c r="X39" s="161" t="s">
        <v>257</v>
      </c>
      <c r="Y39" s="161" t="s">
        <v>193</v>
      </c>
      <c r="Z39" s="151"/>
      <c r="AA39" s="151"/>
      <c r="AB39" s="151"/>
      <c r="AC39" s="151"/>
      <c r="AD39" s="151"/>
      <c r="AE39" s="151"/>
      <c r="AF39" s="151"/>
      <c r="AG39" s="151" t="s">
        <v>258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5">
      <c r="A40" s="158"/>
      <c r="B40" s="159"/>
      <c r="C40" s="264" t="s">
        <v>333</v>
      </c>
      <c r="D40" s="265"/>
      <c r="E40" s="265"/>
      <c r="F40" s="265"/>
      <c r="G40" s="265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260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73">
        <v>10</v>
      </c>
      <c r="B41" s="174" t="s">
        <v>334</v>
      </c>
      <c r="C41" s="189" t="s">
        <v>335</v>
      </c>
      <c r="D41" s="175" t="s">
        <v>329</v>
      </c>
      <c r="E41" s="176">
        <v>30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5.9000000000000003E-4</v>
      </c>
      <c r="O41" s="176">
        <f>ROUND(E41*N41,2)</f>
        <v>0.02</v>
      </c>
      <c r="P41" s="176">
        <v>6.3E-2</v>
      </c>
      <c r="Q41" s="176">
        <f>ROUND(E41*P41,2)</f>
        <v>1.89</v>
      </c>
      <c r="R41" s="178" t="s">
        <v>319</v>
      </c>
      <c r="S41" s="178" t="s">
        <v>190</v>
      </c>
      <c r="T41" s="179" t="s">
        <v>256</v>
      </c>
      <c r="U41" s="161">
        <v>0.49299999999999999</v>
      </c>
      <c r="V41" s="161">
        <f>ROUND(E41*U41,2)</f>
        <v>14.79</v>
      </c>
      <c r="W41" s="161"/>
      <c r="X41" s="161" t="s">
        <v>257</v>
      </c>
      <c r="Y41" s="161" t="s">
        <v>193</v>
      </c>
      <c r="Z41" s="151"/>
      <c r="AA41" s="151"/>
      <c r="AB41" s="151"/>
      <c r="AC41" s="151"/>
      <c r="AD41" s="151"/>
      <c r="AE41" s="151"/>
      <c r="AF41" s="151"/>
      <c r="AG41" s="151" t="s">
        <v>258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5">
      <c r="A42" s="158"/>
      <c r="B42" s="159"/>
      <c r="C42" s="264" t="s">
        <v>333</v>
      </c>
      <c r="D42" s="265"/>
      <c r="E42" s="265"/>
      <c r="F42" s="265"/>
      <c r="G42" s="265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260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73">
        <v>11</v>
      </c>
      <c r="B43" s="174" t="s">
        <v>336</v>
      </c>
      <c r="C43" s="189" t="s">
        <v>337</v>
      </c>
      <c r="D43" s="175" t="s">
        <v>329</v>
      </c>
      <c r="E43" s="176">
        <v>35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5.9000000000000003E-4</v>
      </c>
      <c r="O43" s="176">
        <f>ROUND(E43*N43,2)</f>
        <v>0.02</v>
      </c>
      <c r="P43" s="176">
        <v>9.2999999999999999E-2</v>
      </c>
      <c r="Q43" s="176">
        <f>ROUND(E43*P43,2)</f>
        <v>3.26</v>
      </c>
      <c r="R43" s="178" t="s">
        <v>319</v>
      </c>
      <c r="S43" s="178" t="s">
        <v>190</v>
      </c>
      <c r="T43" s="179" t="s">
        <v>256</v>
      </c>
      <c r="U43" s="161">
        <v>0.64300000000000002</v>
      </c>
      <c r="V43" s="161">
        <f>ROUND(E43*U43,2)</f>
        <v>22.51</v>
      </c>
      <c r="W43" s="161"/>
      <c r="X43" s="161" t="s">
        <v>257</v>
      </c>
      <c r="Y43" s="161" t="s">
        <v>193</v>
      </c>
      <c r="Z43" s="151"/>
      <c r="AA43" s="151"/>
      <c r="AB43" s="151"/>
      <c r="AC43" s="151"/>
      <c r="AD43" s="151"/>
      <c r="AE43" s="151"/>
      <c r="AF43" s="151"/>
      <c r="AG43" s="151" t="s">
        <v>258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5">
      <c r="A44" s="158"/>
      <c r="B44" s="159"/>
      <c r="C44" s="264" t="s">
        <v>333</v>
      </c>
      <c r="D44" s="265"/>
      <c r="E44" s="265"/>
      <c r="F44" s="265"/>
      <c r="G44" s="265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260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73">
        <v>12</v>
      </c>
      <c r="B45" s="174" t="s">
        <v>338</v>
      </c>
      <c r="C45" s="189" t="s">
        <v>339</v>
      </c>
      <c r="D45" s="175" t="s">
        <v>243</v>
      </c>
      <c r="E45" s="176">
        <v>1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217</v>
      </c>
      <c r="T45" s="179" t="s">
        <v>191</v>
      </c>
      <c r="U45" s="161">
        <v>0</v>
      </c>
      <c r="V45" s="161">
        <f>ROUND(E45*U45,2)</f>
        <v>0</v>
      </c>
      <c r="W45" s="161"/>
      <c r="X45" s="161" t="s">
        <v>257</v>
      </c>
      <c r="Y45" s="161" t="s">
        <v>193</v>
      </c>
      <c r="Z45" s="151"/>
      <c r="AA45" s="151"/>
      <c r="AB45" s="151"/>
      <c r="AC45" s="151"/>
      <c r="AD45" s="151"/>
      <c r="AE45" s="151"/>
      <c r="AF45" s="151"/>
      <c r="AG45" s="151" t="s">
        <v>308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5">
      <c r="A46" s="158"/>
      <c r="B46" s="159"/>
      <c r="C46" s="255" t="s">
        <v>340</v>
      </c>
      <c r="D46" s="256"/>
      <c r="E46" s="256"/>
      <c r="F46" s="256"/>
      <c r="G46" s="256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195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73">
        <v>13</v>
      </c>
      <c r="B47" s="174" t="s">
        <v>341</v>
      </c>
      <c r="C47" s="189" t="s">
        <v>342</v>
      </c>
      <c r="D47" s="175" t="s">
        <v>243</v>
      </c>
      <c r="E47" s="176">
        <v>1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/>
      <c r="S47" s="178" t="s">
        <v>217</v>
      </c>
      <c r="T47" s="179" t="s">
        <v>191</v>
      </c>
      <c r="U47" s="161">
        <v>0</v>
      </c>
      <c r="V47" s="161">
        <f>ROUND(E47*U47,2)</f>
        <v>0</v>
      </c>
      <c r="W47" s="161"/>
      <c r="X47" s="161" t="s">
        <v>257</v>
      </c>
      <c r="Y47" s="161" t="s">
        <v>193</v>
      </c>
      <c r="Z47" s="151"/>
      <c r="AA47" s="151"/>
      <c r="AB47" s="151"/>
      <c r="AC47" s="151"/>
      <c r="AD47" s="151"/>
      <c r="AE47" s="151"/>
      <c r="AF47" s="151"/>
      <c r="AG47" s="151" t="s">
        <v>308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5">
      <c r="A48" s="158"/>
      <c r="B48" s="159"/>
      <c r="C48" s="255" t="s">
        <v>343</v>
      </c>
      <c r="D48" s="256"/>
      <c r="E48" s="256"/>
      <c r="F48" s="256"/>
      <c r="G48" s="256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195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81">
        <v>14</v>
      </c>
      <c r="B49" s="182" t="s">
        <v>344</v>
      </c>
      <c r="C49" s="191" t="s">
        <v>345</v>
      </c>
      <c r="D49" s="183" t="s">
        <v>243</v>
      </c>
      <c r="E49" s="184">
        <v>1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217</v>
      </c>
      <c r="T49" s="187" t="s">
        <v>191</v>
      </c>
      <c r="U49" s="161">
        <v>0</v>
      </c>
      <c r="V49" s="161">
        <f>ROUND(E49*U49,2)</f>
        <v>0</v>
      </c>
      <c r="W49" s="161"/>
      <c r="X49" s="161" t="s">
        <v>257</v>
      </c>
      <c r="Y49" s="161" t="s">
        <v>193</v>
      </c>
      <c r="Z49" s="151"/>
      <c r="AA49" s="151"/>
      <c r="AB49" s="151"/>
      <c r="AC49" s="151"/>
      <c r="AD49" s="151"/>
      <c r="AE49" s="151"/>
      <c r="AF49" s="151"/>
      <c r="AG49" s="151" t="s">
        <v>308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13" x14ac:dyDescent="0.25">
      <c r="A50" s="166" t="s">
        <v>185</v>
      </c>
      <c r="B50" s="167" t="s">
        <v>143</v>
      </c>
      <c r="C50" s="188" t="s">
        <v>144</v>
      </c>
      <c r="D50" s="168"/>
      <c r="E50" s="169"/>
      <c r="F50" s="170"/>
      <c r="G50" s="170">
        <f>SUMIF(AG51:AG53,"&lt;&gt;NOR",G51:G53)</f>
        <v>0</v>
      </c>
      <c r="H50" s="170"/>
      <c r="I50" s="170">
        <f>SUM(I51:I53)</f>
        <v>0</v>
      </c>
      <c r="J50" s="170"/>
      <c r="K50" s="170">
        <f>SUM(K51:K53)</f>
        <v>0</v>
      </c>
      <c r="L50" s="170"/>
      <c r="M50" s="170">
        <f>SUM(M51:M53)</f>
        <v>0</v>
      </c>
      <c r="N50" s="169"/>
      <c r="O50" s="169">
        <f>SUM(O51:O53)</f>
        <v>0</v>
      </c>
      <c r="P50" s="169"/>
      <c r="Q50" s="169">
        <f>SUM(Q51:Q53)</f>
        <v>0</v>
      </c>
      <c r="R50" s="170"/>
      <c r="S50" s="170"/>
      <c r="T50" s="171"/>
      <c r="U50" s="165"/>
      <c r="V50" s="165">
        <f>SUM(V51:V53)</f>
        <v>25.5</v>
      </c>
      <c r="W50" s="165"/>
      <c r="X50" s="165"/>
      <c r="Y50" s="165"/>
      <c r="AG50" t="s">
        <v>186</v>
      </c>
    </row>
    <row r="51" spans="1:60" outlineLevel="1" x14ac:dyDescent="0.25">
      <c r="A51" s="181">
        <v>15</v>
      </c>
      <c r="B51" s="182" t="s">
        <v>346</v>
      </c>
      <c r="C51" s="191" t="s">
        <v>347</v>
      </c>
      <c r="D51" s="183" t="s">
        <v>329</v>
      </c>
      <c r="E51" s="184">
        <v>50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6" t="s">
        <v>348</v>
      </c>
      <c r="S51" s="186" t="s">
        <v>190</v>
      </c>
      <c r="T51" s="187" t="s">
        <v>256</v>
      </c>
      <c r="U51" s="161">
        <v>0.3</v>
      </c>
      <c r="V51" s="161">
        <f>ROUND(E51*U51,2)</f>
        <v>15</v>
      </c>
      <c r="W51" s="161"/>
      <c r="X51" s="161" t="s">
        <v>257</v>
      </c>
      <c r="Y51" s="161" t="s">
        <v>193</v>
      </c>
      <c r="Z51" s="151"/>
      <c r="AA51" s="151"/>
      <c r="AB51" s="151"/>
      <c r="AC51" s="151"/>
      <c r="AD51" s="151"/>
      <c r="AE51" s="151"/>
      <c r="AF51" s="151"/>
      <c r="AG51" s="151" t="s">
        <v>258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73">
        <v>16</v>
      </c>
      <c r="B52" s="174" t="s">
        <v>349</v>
      </c>
      <c r="C52" s="189" t="s">
        <v>350</v>
      </c>
      <c r="D52" s="175" t="s">
        <v>329</v>
      </c>
      <c r="E52" s="176">
        <v>50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 t="s">
        <v>348</v>
      </c>
      <c r="S52" s="178" t="s">
        <v>190</v>
      </c>
      <c r="T52" s="179" t="s">
        <v>256</v>
      </c>
      <c r="U52" s="161">
        <v>0.21</v>
      </c>
      <c r="V52" s="161">
        <f>ROUND(E52*U52,2)</f>
        <v>10.5</v>
      </c>
      <c r="W52" s="161"/>
      <c r="X52" s="161" t="s">
        <v>257</v>
      </c>
      <c r="Y52" s="161" t="s">
        <v>193</v>
      </c>
      <c r="Z52" s="151"/>
      <c r="AA52" s="151"/>
      <c r="AB52" s="151"/>
      <c r="AC52" s="151"/>
      <c r="AD52" s="151"/>
      <c r="AE52" s="151"/>
      <c r="AF52" s="151"/>
      <c r="AG52" s="151" t="s">
        <v>258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5">
      <c r="A53" s="158"/>
      <c r="B53" s="159"/>
      <c r="C53" s="255" t="s">
        <v>351</v>
      </c>
      <c r="D53" s="256"/>
      <c r="E53" s="256"/>
      <c r="F53" s="256"/>
      <c r="G53" s="256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195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13" x14ac:dyDescent="0.25">
      <c r="A54" s="166" t="s">
        <v>185</v>
      </c>
      <c r="B54" s="167" t="s">
        <v>153</v>
      </c>
      <c r="C54" s="188" t="s">
        <v>154</v>
      </c>
      <c r="D54" s="168"/>
      <c r="E54" s="169"/>
      <c r="F54" s="170"/>
      <c r="G54" s="170">
        <f>SUMIF(AG55:AG63,"&lt;&gt;NOR",G55:G63)</f>
        <v>0</v>
      </c>
      <c r="H54" s="170"/>
      <c r="I54" s="170">
        <f>SUM(I55:I63)</f>
        <v>0</v>
      </c>
      <c r="J54" s="170"/>
      <c r="K54" s="170">
        <f>SUM(K55:K63)</f>
        <v>0</v>
      </c>
      <c r="L54" s="170"/>
      <c r="M54" s="170">
        <f>SUM(M55:M63)</f>
        <v>0</v>
      </c>
      <c r="N54" s="169"/>
      <c r="O54" s="169">
        <f>SUM(O55:O63)</f>
        <v>0</v>
      </c>
      <c r="P54" s="169"/>
      <c r="Q54" s="169">
        <f>SUM(Q55:Q63)</f>
        <v>0</v>
      </c>
      <c r="R54" s="170"/>
      <c r="S54" s="170"/>
      <c r="T54" s="171"/>
      <c r="U54" s="165"/>
      <c r="V54" s="165">
        <f>SUM(V55:V63)</f>
        <v>98.19</v>
      </c>
      <c r="W54" s="165"/>
      <c r="X54" s="165"/>
      <c r="Y54" s="165"/>
      <c r="AG54" t="s">
        <v>186</v>
      </c>
    </row>
    <row r="55" spans="1:60" outlineLevel="1" x14ac:dyDescent="0.25">
      <c r="A55" s="173">
        <v>17</v>
      </c>
      <c r="B55" s="174" t="s">
        <v>352</v>
      </c>
      <c r="C55" s="189" t="s">
        <v>353</v>
      </c>
      <c r="D55" s="175" t="s">
        <v>290</v>
      </c>
      <c r="E55" s="176">
        <v>463.19400000000002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 t="s">
        <v>354</v>
      </c>
      <c r="S55" s="178" t="s">
        <v>190</v>
      </c>
      <c r="T55" s="179" t="s">
        <v>256</v>
      </c>
      <c r="U55" s="161">
        <v>0.16400000000000001</v>
      </c>
      <c r="V55" s="161">
        <f>ROUND(E55*U55,2)</f>
        <v>75.959999999999994</v>
      </c>
      <c r="W55" s="161"/>
      <c r="X55" s="161" t="s">
        <v>355</v>
      </c>
      <c r="Y55" s="161" t="s">
        <v>193</v>
      </c>
      <c r="Z55" s="151"/>
      <c r="AA55" s="151"/>
      <c r="AB55" s="151"/>
      <c r="AC55" s="151"/>
      <c r="AD55" s="151"/>
      <c r="AE55" s="151"/>
      <c r="AF55" s="151"/>
      <c r="AG55" s="151" t="s">
        <v>356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0.5" outlineLevel="2" x14ac:dyDescent="0.25">
      <c r="A56" s="158"/>
      <c r="B56" s="159"/>
      <c r="C56" s="264" t="s">
        <v>357</v>
      </c>
      <c r="D56" s="265"/>
      <c r="E56" s="265"/>
      <c r="F56" s="265"/>
      <c r="G56" s="265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260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80" t="str">
        <f>C56</f>
        <v>se složením a hrubým urovnáním nebo s přeložením na jiný dopravní prostředek kromě lodi, vč. příplatku za každých dalších i započatých 1000 m přes 1000 m,</v>
      </c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73">
        <v>18</v>
      </c>
      <c r="B57" s="174" t="s">
        <v>358</v>
      </c>
      <c r="C57" s="189" t="s">
        <v>359</v>
      </c>
      <c r="D57" s="175" t="s">
        <v>290</v>
      </c>
      <c r="E57" s="176">
        <v>463.19400000000002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 t="s">
        <v>360</v>
      </c>
      <c r="S57" s="178" t="s">
        <v>190</v>
      </c>
      <c r="T57" s="179" t="s">
        <v>256</v>
      </c>
      <c r="U57" s="161">
        <v>4.2000000000000003E-2</v>
      </c>
      <c r="V57" s="161">
        <f>ROUND(E57*U57,2)</f>
        <v>19.45</v>
      </c>
      <c r="W57" s="161"/>
      <c r="X57" s="161" t="s">
        <v>355</v>
      </c>
      <c r="Y57" s="161" t="s">
        <v>193</v>
      </c>
      <c r="Z57" s="151"/>
      <c r="AA57" s="151"/>
      <c r="AB57" s="151"/>
      <c r="AC57" s="151"/>
      <c r="AD57" s="151"/>
      <c r="AE57" s="151"/>
      <c r="AF57" s="151"/>
      <c r="AG57" s="151" t="s">
        <v>356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5">
      <c r="A58" s="158"/>
      <c r="B58" s="159"/>
      <c r="C58" s="264" t="s">
        <v>361</v>
      </c>
      <c r="D58" s="265"/>
      <c r="E58" s="265"/>
      <c r="F58" s="265"/>
      <c r="G58" s="265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260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73">
        <v>19</v>
      </c>
      <c r="B59" s="174" t="s">
        <v>362</v>
      </c>
      <c r="C59" s="189" t="s">
        <v>363</v>
      </c>
      <c r="D59" s="175" t="s">
        <v>290</v>
      </c>
      <c r="E59" s="176">
        <v>1852.7760000000001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 t="s">
        <v>360</v>
      </c>
      <c r="S59" s="178" t="s">
        <v>190</v>
      </c>
      <c r="T59" s="179" t="s">
        <v>256</v>
      </c>
      <c r="U59" s="161">
        <v>0</v>
      </c>
      <c r="V59" s="161">
        <f>ROUND(E59*U59,2)</f>
        <v>0</v>
      </c>
      <c r="W59" s="161"/>
      <c r="X59" s="161" t="s">
        <v>355</v>
      </c>
      <c r="Y59" s="161" t="s">
        <v>193</v>
      </c>
      <c r="Z59" s="151"/>
      <c r="AA59" s="151"/>
      <c r="AB59" s="151"/>
      <c r="AC59" s="151"/>
      <c r="AD59" s="151"/>
      <c r="AE59" s="151"/>
      <c r="AF59" s="151"/>
      <c r="AG59" s="151" t="s">
        <v>356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5">
      <c r="A60" s="158"/>
      <c r="B60" s="159"/>
      <c r="C60" s="264" t="s">
        <v>361</v>
      </c>
      <c r="D60" s="265"/>
      <c r="E60" s="265"/>
      <c r="F60" s="265"/>
      <c r="G60" s="265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260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3">
        <v>20</v>
      </c>
      <c r="B61" s="174" t="s">
        <v>364</v>
      </c>
      <c r="C61" s="189" t="s">
        <v>365</v>
      </c>
      <c r="D61" s="175" t="s">
        <v>290</v>
      </c>
      <c r="E61" s="176">
        <v>463.19400000000002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 t="s">
        <v>360</v>
      </c>
      <c r="S61" s="178" t="s">
        <v>190</v>
      </c>
      <c r="T61" s="179" t="s">
        <v>256</v>
      </c>
      <c r="U61" s="161">
        <v>6.0000000000000001E-3</v>
      </c>
      <c r="V61" s="161">
        <f>ROUND(E61*U61,2)</f>
        <v>2.78</v>
      </c>
      <c r="W61" s="161"/>
      <c r="X61" s="161" t="s">
        <v>355</v>
      </c>
      <c r="Y61" s="161" t="s">
        <v>193</v>
      </c>
      <c r="Z61" s="151"/>
      <c r="AA61" s="151"/>
      <c r="AB61" s="151"/>
      <c r="AC61" s="151"/>
      <c r="AD61" s="151"/>
      <c r="AE61" s="151"/>
      <c r="AF61" s="151"/>
      <c r="AG61" s="151" t="s">
        <v>356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5">
      <c r="A62" s="158"/>
      <c r="B62" s="159"/>
      <c r="C62" s="264" t="s">
        <v>366</v>
      </c>
      <c r="D62" s="265"/>
      <c r="E62" s="265"/>
      <c r="F62" s="265"/>
      <c r="G62" s="265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260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73">
        <v>21</v>
      </c>
      <c r="B63" s="174" t="s">
        <v>367</v>
      </c>
      <c r="C63" s="189" t="s">
        <v>368</v>
      </c>
      <c r="D63" s="175" t="s">
        <v>290</v>
      </c>
      <c r="E63" s="176">
        <v>463.19400000000002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/>
      <c r="S63" s="178" t="s">
        <v>217</v>
      </c>
      <c r="T63" s="179" t="s">
        <v>256</v>
      </c>
      <c r="U63" s="161">
        <v>0</v>
      </c>
      <c r="V63" s="161">
        <f>ROUND(E63*U63,2)</f>
        <v>0</v>
      </c>
      <c r="W63" s="161"/>
      <c r="X63" s="161" t="s">
        <v>355</v>
      </c>
      <c r="Y63" s="161" t="s">
        <v>193</v>
      </c>
      <c r="Z63" s="151"/>
      <c r="AA63" s="151"/>
      <c r="AB63" s="151"/>
      <c r="AC63" s="151"/>
      <c r="AD63" s="151"/>
      <c r="AE63" s="151"/>
      <c r="AF63" s="151"/>
      <c r="AG63" s="151" t="s">
        <v>356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5">
      <c r="A64" s="3"/>
      <c r="B64" s="4"/>
      <c r="C64" s="19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171</v>
      </c>
    </row>
    <row r="65" spans="1:33" ht="13" x14ac:dyDescent="0.25">
      <c r="A65" s="154"/>
      <c r="B65" s="155" t="s">
        <v>29</v>
      </c>
      <c r="C65" s="193"/>
      <c r="D65" s="156"/>
      <c r="E65" s="157"/>
      <c r="F65" s="157"/>
      <c r="G65" s="172">
        <f>G8+G19+G50+G54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248</v>
      </c>
    </row>
    <row r="66" spans="1:33" x14ac:dyDescent="0.25">
      <c r="C66" s="194"/>
      <c r="D66" s="10"/>
      <c r="AG66" t="s">
        <v>251</v>
      </c>
    </row>
    <row r="67" spans="1:33" x14ac:dyDescent="0.25">
      <c r="D67" s="10"/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xNGThsDX3hHF3fl9Xd6mskN4ozsJM3cBkWXUmnhwB+2RHyAtJyXjAzpWOf3rkGu+kULvZyAXHvXVeD15Z5Zew==" saltValue="L+RjcVTljAxsVGZdJXtEOg==" spinCount="100000" sheet="1" formatRows="0"/>
  <mergeCells count="19">
    <mergeCell ref="C44:G44"/>
    <mergeCell ref="A1:G1"/>
    <mergeCell ref="C2:G2"/>
    <mergeCell ref="C3:G3"/>
    <mergeCell ref="C4:G4"/>
    <mergeCell ref="C10:G10"/>
    <mergeCell ref="C21:G21"/>
    <mergeCell ref="C22:G22"/>
    <mergeCell ref="C30:G30"/>
    <mergeCell ref="C34:G34"/>
    <mergeCell ref="C40:G40"/>
    <mergeCell ref="C42:G42"/>
    <mergeCell ref="C62:G62"/>
    <mergeCell ref="C46:G46"/>
    <mergeCell ref="C48:G48"/>
    <mergeCell ref="C53:G53"/>
    <mergeCell ref="C56:G56"/>
    <mergeCell ref="C58:G58"/>
    <mergeCell ref="C60:G6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4" customWidth="1"/>
    <col min="3" max="3" width="63.36328125" style="124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57" t="s">
        <v>158</v>
      </c>
      <c r="B1" s="257"/>
      <c r="C1" s="257"/>
      <c r="D1" s="257"/>
      <c r="E1" s="257"/>
      <c r="F1" s="257"/>
      <c r="G1" s="257"/>
      <c r="AG1" t="s">
        <v>159</v>
      </c>
    </row>
    <row r="2" spans="1:60" ht="25" customHeight="1" x14ac:dyDescent="0.25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160</v>
      </c>
    </row>
    <row r="3" spans="1:60" ht="25" customHeight="1" x14ac:dyDescent="0.25">
      <c r="A3" s="143" t="s">
        <v>8</v>
      </c>
      <c r="B3" s="49" t="s">
        <v>50</v>
      </c>
      <c r="C3" s="258" t="s">
        <v>51</v>
      </c>
      <c r="D3" s="259"/>
      <c r="E3" s="259"/>
      <c r="F3" s="259"/>
      <c r="G3" s="260"/>
      <c r="AC3" s="124" t="s">
        <v>160</v>
      </c>
      <c r="AG3" t="s">
        <v>161</v>
      </c>
    </row>
    <row r="4" spans="1:60" ht="25" customHeight="1" x14ac:dyDescent="0.25">
      <c r="A4" s="144" t="s">
        <v>9</v>
      </c>
      <c r="B4" s="145" t="s">
        <v>56</v>
      </c>
      <c r="C4" s="261" t="s">
        <v>57</v>
      </c>
      <c r="D4" s="262"/>
      <c r="E4" s="262"/>
      <c r="F4" s="262"/>
      <c r="G4" s="263"/>
      <c r="AG4" t="s">
        <v>162</v>
      </c>
    </row>
    <row r="5" spans="1:60" x14ac:dyDescent="0.25">
      <c r="D5" s="10"/>
    </row>
    <row r="6" spans="1:60" ht="37.5" x14ac:dyDescent="0.25">
      <c r="A6" s="147" t="s">
        <v>163</v>
      </c>
      <c r="B6" s="149" t="s">
        <v>164</v>
      </c>
      <c r="C6" s="149" t="s">
        <v>165</v>
      </c>
      <c r="D6" s="148" t="s">
        <v>166</v>
      </c>
      <c r="E6" s="147" t="s">
        <v>167</v>
      </c>
      <c r="F6" s="146" t="s">
        <v>168</v>
      </c>
      <c r="G6" s="147" t="s">
        <v>29</v>
      </c>
      <c r="H6" s="150" t="s">
        <v>30</v>
      </c>
      <c r="I6" s="150" t="s">
        <v>169</v>
      </c>
      <c r="J6" s="150" t="s">
        <v>31</v>
      </c>
      <c r="K6" s="150" t="s">
        <v>170</v>
      </c>
      <c r="L6" s="150" t="s">
        <v>171</v>
      </c>
      <c r="M6" s="150" t="s">
        <v>172</v>
      </c>
      <c r="N6" s="150" t="s">
        <v>173</v>
      </c>
      <c r="O6" s="150" t="s">
        <v>174</v>
      </c>
      <c r="P6" s="150" t="s">
        <v>175</v>
      </c>
      <c r="Q6" s="150" t="s">
        <v>176</v>
      </c>
      <c r="R6" s="150" t="s">
        <v>177</v>
      </c>
      <c r="S6" s="150" t="s">
        <v>178</v>
      </c>
      <c r="T6" s="150" t="s">
        <v>179</v>
      </c>
      <c r="U6" s="150" t="s">
        <v>180</v>
      </c>
      <c r="V6" s="150" t="s">
        <v>181</v>
      </c>
      <c r="W6" s="150" t="s">
        <v>182</v>
      </c>
      <c r="X6" s="150" t="s">
        <v>183</v>
      </c>
      <c r="Y6" s="150" t="s">
        <v>184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13" x14ac:dyDescent="0.25">
      <c r="A8" s="166" t="s">
        <v>185</v>
      </c>
      <c r="B8" s="167" t="s">
        <v>106</v>
      </c>
      <c r="C8" s="188" t="s">
        <v>107</v>
      </c>
      <c r="D8" s="168"/>
      <c r="E8" s="169"/>
      <c r="F8" s="170"/>
      <c r="G8" s="170">
        <f>SUMIF(AG9:AG51,"&lt;&gt;NOR",G9:G51)</f>
        <v>0</v>
      </c>
      <c r="H8" s="170"/>
      <c r="I8" s="170">
        <f>SUM(I9:I51)</f>
        <v>0</v>
      </c>
      <c r="J8" s="170"/>
      <c r="K8" s="170">
        <f>SUM(K9:K51)</f>
        <v>0</v>
      </c>
      <c r="L8" s="170"/>
      <c r="M8" s="170">
        <f>SUM(M9:M51)</f>
        <v>0</v>
      </c>
      <c r="N8" s="169"/>
      <c r="O8" s="169">
        <f>SUM(O9:O51)</f>
        <v>0</v>
      </c>
      <c r="P8" s="169"/>
      <c r="Q8" s="169">
        <f>SUM(Q9:Q51)</f>
        <v>0</v>
      </c>
      <c r="R8" s="170"/>
      <c r="S8" s="170"/>
      <c r="T8" s="171"/>
      <c r="U8" s="165"/>
      <c r="V8" s="165">
        <f>SUM(V9:V51)</f>
        <v>30.53</v>
      </c>
      <c r="W8" s="165"/>
      <c r="X8" s="165"/>
      <c r="Y8" s="165"/>
      <c r="AG8" t="s">
        <v>186</v>
      </c>
    </row>
    <row r="9" spans="1:60" outlineLevel="1" x14ac:dyDescent="0.25">
      <c r="A9" s="173">
        <v>1</v>
      </c>
      <c r="B9" s="174" t="s">
        <v>369</v>
      </c>
      <c r="C9" s="189" t="s">
        <v>370</v>
      </c>
      <c r="D9" s="175" t="s">
        <v>265</v>
      </c>
      <c r="E9" s="176">
        <v>64.41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255</v>
      </c>
      <c r="S9" s="178" t="s">
        <v>190</v>
      </c>
      <c r="T9" s="179" t="s">
        <v>256</v>
      </c>
      <c r="U9" s="161">
        <v>0.11</v>
      </c>
      <c r="V9" s="161">
        <f>ROUND(E9*U9,2)</f>
        <v>7.09</v>
      </c>
      <c r="W9" s="161"/>
      <c r="X9" s="161" t="s">
        <v>257</v>
      </c>
      <c r="Y9" s="161" t="s">
        <v>193</v>
      </c>
      <c r="Z9" s="151"/>
      <c r="AA9" s="151"/>
      <c r="AB9" s="151"/>
      <c r="AC9" s="151"/>
      <c r="AD9" s="151"/>
      <c r="AE9" s="151"/>
      <c r="AF9" s="151"/>
      <c r="AG9" s="151" t="s">
        <v>308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0.5" outlineLevel="2" x14ac:dyDescent="0.25">
      <c r="A10" s="158"/>
      <c r="B10" s="159"/>
      <c r="C10" s="264" t="s">
        <v>371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260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0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5">
      <c r="A11" s="158"/>
      <c r="B11" s="159"/>
      <c r="C11" s="253" t="s">
        <v>372</v>
      </c>
      <c r="D11" s="254"/>
      <c r="E11" s="254"/>
      <c r="F11" s="254"/>
      <c r="G11" s="254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195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197" t="s">
        <v>373</v>
      </c>
      <c r="D12" s="195"/>
      <c r="E12" s="196">
        <v>33.6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262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5">
      <c r="A13" s="158"/>
      <c r="B13" s="159"/>
      <c r="C13" s="197" t="s">
        <v>374</v>
      </c>
      <c r="D13" s="195"/>
      <c r="E13" s="196">
        <v>12.96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262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5">
      <c r="A14" s="158"/>
      <c r="B14" s="159"/>
      <c r="C14" s="197" t="s">
        <v>375</v>
      </c>
      <c r="D14" s="195"/>
      <c r="E14" s="196">
        <v>17.850000000000001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262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3">
        <v>2</v>
      </c>
      <c r="B15" s="174" t="s">
        <v>376</v>
      </c>
      <c r="C15" s="189" t="s">
        <v>377</v>
      </c>
      <c r="D15" s="175" t="s">
        <v>265</v>
      </c>
      <c r="E15" s="176">
        <v>64.41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 t="s">
        <v>255</v>
      </c>
      <c r="S15" s="178" t="s">
        <v>190</v>
      </c>
      <c r="T15" s="179" t="s">
        <v>256</v>
      </c>
      <c r="U15" s="161">
        <v>4.3099999999999999E-2</v>
      </c>
      <c r="V15" s="161">
        <f>ROUND(E15*U15,2)</f>
        <v>2.78</v>
      </c>
      <c r="W15" s="161"/>
      <c r="X15" s="161" t="s">
        <v>257</v>
      </c>
      <c r="Y15" s="161" t="s">
        <v>193</v>
      </c>
      <c r="Z15" s="151"/>
      <c r="AA15" s="151"/>
      <c r="AB15" s="151"/>
      <c r="AC15" s="151"/>
      <c r="AD15" s="151"/>
      <c r="AE15" s="151"/>
      <c r="AF15" s="151"/>
      <c r="AG15" s="151" t="s">
        <v>308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0.5" outlineLevel="2" x14ac:dyDescent="0.25">
      <c r="A16" s="158"/>
      <c r="B16" s="159"/>
      <c r="C16" s="264" t="s">
        <v>371</v>
      </c>
      <c r="D16" s="265"/>
      <c r="E16" s="265"/>
      <c r="F16" s="265"/>
      <c r="G16" s="265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260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0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151"/>
      <c r="BC16" s="151"/>
      <c r="BD16" s="151"/>
      <c r="BE16" s="151"/>
      <c r="BF16" s="151"/>
      <c r="BG16" s="151"/>
      <c r="BH16" s="151"/>
    </row>
    <row r="17" spans="1:60" outlineLevel="2" x14ac:dyDescent="0.25">
      <c r="A17" s="158"/>
      <c r="B17" s="159"/>
      <c r="C17" s="197" t="s">
        <v>378</v>
      </c>
      <c r="D17" s="195"/>
      <c r="E17" s="196">
        <v>64.41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262</v>
      </c>
      <c r="AH17" s="151">
        <v>5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3">
        <v>3</v>
      </c>
      <c r="B18" s="174" t="s">
        <v>379</v>
      </c>
      <c r="C18" s="189" t="s">
        <v>380</v>
      </c>
      <c r="D18" s="175" t="s">
        <v>265</v>
      </c>
      <c r="E18" s="176">
        <v>42.94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 t="s">
        <v>255</v>
      </c>
      <c r="S18" s="178" t="s">
        <v>190</v>
      </c>
      <c r="T18" s="179" t="s">
        <v>256</v>
      </c>
      <c r="U18" s="161">
        <v>0.16</v>
      </c>
      <c r="V18" s="161">
        <f>ROUND(E18*U18,2)</f>
        <v>6.87</v>
      </c>
      <c r="W18" s="161"/>
      <c r="X18" s="161" t="s">
        <v>257</v>
      </c>
      <c r="Y18" s="161" t="s">
        <v>193</v>
      </c>
      <c r="Z18" s="151"/>
      <c r="AA18" s="151"/>
      <c r="AB18" s="151"/>
      <c r="AC18" s="151"/>
      <c r="AD18" s="151"/>
      <c r="AE18" s="151"/>
      <c r="AF18" s="151"/>
      <c r="AG18" s="151" t="s">
        <v>308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0.5" outlineLevel="2" x14ac:dyDescent="0.25">
      <c r="A19" s="158"/>
      <c r="B19" s="159"/>
      <c r="C19" s="264" t="s">
        <v>371</v>
      </c>
      <c r="D19" s="265"/>
      <c r="E19" s="265"/>
      <c r="F19" s="265"/>
      <c r="G19" s="265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260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80" t="str">
        <f>C19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9" s="151"/>
      <c r="BC19" s="151"/>
      <c r="BD19" s="151"/>
      <c r="BE19" s="151"/>
      <c r="BF19" s="151"/>
      <c r="BG19" s="151"/>
      <c r="BH19" s="151"/>
    </row>
    <row r="20" spans="1:60" outlineLevel="2" x14ac:dyDescent="0.25">
      <c r="A20" s="158"/>
      <c r="B20" s="159"/>
      <c r="C20" s="253" t="s">
        <v>381</v>
      </c>
      <c r="D20" s="254"/>
      <c r="E20" s="254"/>
      <c r="F20" s="254"/>
      <c r="G20" s="254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195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197" t="s">
        <v>382</v>
      </c>
      <c r="D21" s="195"/>
      <c r="E21" s="196">
        <v>22.4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262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5">
      <c r="A22" s="158"/>
      <c r="B22" s="159"/>
      <c r="C22" s="197" t="s">
        <v>383</v>
      </c>
      <c r="D22" s="195"/>
      <c r="E22" s="196">
        <v>8.64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262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5">
      <c r="A23" s="158"/>
      <c r="B23" s="159"/>
      <c r="C23" s="197" t="s">
        <v>384</v>
      </c>
      <c r="D23" s="195"/>
      <c r="E23" s="196">
        <v>11.9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262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3">
        <v>4</v>
      </c>
      <c r="B24" s="174" t="s">
        <v>385</v>
      </c>
      <c r="C24" s="189" t="s">
        <v>386</v>
      </c>
      <c r="D24" s="175" t="s">
        <v>265</v>
      </c>
      <c r="E24" s="176">
        <v>42.94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 t="s">
        <v>255</v>
      </c>
      <c r="S24" s="178" t="s">
        <v>190</v>
      </c>
      <c r="T24" s="179" t="s">
        <v>256</v>
      </c>
      <c r="U24" s="161">
        <v>0.1024</v>
      </c>
      <c r="V24" s="161">
        <f>ROUND(E24*U24,2)</f>
        <v>4.4000000000000004</v>
      </c>
      <c r="W24" s="161"/>
      <c r="X24" s="161" t="s">
        <v>257</v>
      </c>
      <c r="Y24" s="161" t="s">
        <v>193</v>
      </c>
      <c r="Z24" s="151"/>
      <c r="AA24" s="151"/>
      <c r="AB24" s="151"/>
      <c r="AC24" s="151"/>
      <c r="AD24" s="151"/>
      <c r="AE24" s="151"/>
      <c r="AF24" s="151"/>
      <c r="AG24" s="151" t="s">
        <v>308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0.5" outlineLevel="2" x14ac:dyDescent="0.25">
      <c r="A25" s="158"/>
      <c r="B25" s="159"/>
      <c r="C25" s="264" t="s">
        <v>371</v>
      </c>
      <c r="D25" s="265"/>
      <c r="E25" s="265"/>
      <c r="F25" s="265"/>
      <c r="G25" s="265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260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80" t="str">
        <f>C25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5" s="151"/>
      <c r="BC25" s="151"/>
      <c r="BD25" s="151"/>
      <c r="BE25" s="151"/>
      <c r="BF25" s="151"/>
      <c r="BG25" s="151"/>
      <c r="BH25" s="151"/>
    </row>
    <row r="26" spans="1:60" outlineLevel="2" x14ac:dyDescent="0.25">
      <c r="A26" s="158"/>
      <c r="B26" s="159"/>
      <c r="C26" s="197" t="s">
        <v>387</v>
      </c>
      <c r="D26" s="195"/>
      <c r="E26" s="196">
        <v>42.94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262</v>
      </c>
      <c r="AH26" s="151">
        <v>5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3">
        <v>5</v>
      </c>
      <c r="B27" s="174" t="s">
        <v>388</v>
      </c>
      <c r="C27" s="189" t="s">
        <v>389</v>
      </c>
      <c r="D27" s="175" t="s">
        <v>265</v>
      </c>
      <c r="E27" s="176">
        <v>17.175999999999998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 t="s">
        <v>255</v>
      </c>
      <c r="S27" s="178" t="s">
        <v>190</v>
      </c>
      <c r="T27" s="179" t="s">
        <v>256</v>
      </c>
      <c r="U27" s="161">
        <v>0.52</v>
      </c>
      <c r="V27" s="161">
        <f>ROUND(E27*U27,2)</f>
        <v>8.93</v>
      </c>
      <c r="W27" s="161"/>
      <c r="X27" s="161" t="s">
        <v>257</v>
      </c>
      <c r="Y27" s="161" t="s">
        <v>193</v>
      </c>
      <c r="Z27" s="151"/>
      <c r="AA27" s="151"/>
      <c r="AB27" s="151"/>
      <c r="AC27" s="151"/>
      <c r="AD27" s="151"/>
      <c r="AE27" s="151"/>
      <c r="AF27" s="151"/>
      <c r="AG27" s="151" t="s">
        <v>308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64" t="s">
        <v>390</v>
      </c>
      <c r="D28" s="265"/>
      <c r="E28" s="265"/>
      <c r="F28" s="265"/>
      <c r="G28" s="265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260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80" t="str">
        <f>C28</f>
        <v>bez naložení do dopravní nádoby, ale s vyprázdněním dopravní nádoby na hromadu nebo na dopravní prostředek,</v>
      </c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197" t="s">
        <v>391</v>
      </c>
      <c r="D29" s="195"/>
      <c r="E29" s="196">
        <v>8.9600000000000009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262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5">
      <c r="A30" s="158"/>
      <c r="B30" s="159"/>
      <c r="C30" s="197" t="s">
        <v>392</v>
      </c>
      <c r="D30" s="195"/>
      <c r="E30" s="196">
        <v>3.456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262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5">
      <c r="A31" s="158"/>
      <c r="B31" s="159"/>
      <c r="C31" s="197" t="s">
        <v>393</v>
      </c>
      <c r="D31" s="195"/>
      <c r="E31" s="196">
        <v>4.76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262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73">
        <v>6</v>
      </c>
      <c r="B32" s="174" t="s">
        <v>394</v>
      </c>
      <c r="C32" s="189" t="s">
        <v>395</v>
      </c>
      <c r="D32" s="175" t="s">
        <v>265</v>
      </c>
      <c r="E32" s="176">
        <v>46.246540000000003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 t="s">
        <v>255</v>
      </c>
      <c r="S32" s="178" t="s">
        <v>190</v>
      </c>
      <c r="T32" s="179" t="s">
        <v>256</v>
      </c>
      <c r="U32" s="161">
        <v>0.01</v>
      </c>
      <c r="V32" s="161">
        <f>ROUND(E32*U32,2)</f>
        <v>0.46</v>
      </c>
      <c r="W32" s="161"/>
      <c r="X32" s="161" t="s">
        <v>257</v>
      </c>
      <c r="Y32" s="161" t="s">
        <v>193</v>
      </c>
      <c r="Z32" s="151"/>
      <c r="AA32" s="151"/>
      <c r="AB32" s="151"/>
      <c r="AC32" s="151"/>
      <c r="AD32" s="151"/>
      <c r="AE32" s="151"/>
      <c r="AF32" s="151"/>
      <c r="AG32" s="151" t="s">
        <v>308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264" t="s">
        <v>396</v>
      </c>
      <c r="D33" s="265"/>
      <c r="E33" s="265"/>
      <c r="F33" s="265"/>
      <c r="G33" s="265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260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5">
      <c r="A34" s="158"/>
      <c r="B34" s="159"/>
      <c r="C34" s="197" t="s">
        <v>397</v>
      </c>
      <c r="D34" s="195"/>
      <c r="E34" s="196">
        <v>107.35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262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5">
      <c r="A35" s="158"/>
      <c r="B35" s="159"/>
      <c r="C35" s="197" t="s">
        <v>398</v>
      </c>
      <c r="D35" s="195"/>
      <c r="E35" s="196">
        <v>-61.103459999999998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262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0" outlineLevel="1" x14ac:dyDescent="0.25">
      <c r="A36" s="173">
        <v>7</v>
      </c>
      <c r="B36" s="174" t="s">
        <v>399</v>
      </c>
      <c r="C36" s="189" t="s">
        <v>400</v>
      </c>
      <c r="D36" s="175" t="s">
        <v>265</v>
      </c>
      <c r="E36" s="176">
        <v>46.246540000000003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 t="s">
        <v>255</v>
      </c>
      <c r="S36" s="178" t="s">
        <v>190</v>
      </c>
      <c r="T36" s="179" t="s">
        <v>256</v>
      </c>
      <c r="U36" s="161">
        <v>0</v>
      </c>
      <c r="V36" s="161">
        <f>ROUND(E36*U36,2)</f>
        <v>0</v>
      </c>
      <c r="W36" s="161"/>
      <c r="X36" s="161" t="s">
        <v>257</v>
      </c>
      <c r="Y36" s="161" t="s">
        <v>193</v>
      </c>
      <c r="Z36" s="151"/>
      <c r="AA36" s="151"/>
      <c r="AB36" s="151"/>
      <c r="AC36" s="151"/>
      <c r="AD36" s="151"/>
      <c r="AE36" s="151"/>
      <c r="AF36" s="151"/>
      <c r="AG36" s="151" t="s">
        <v>308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55" t="s">
        <v>401</v>
      </c>
      <c r="D37" s="256"/>
      <c r="E37" s="256"/>
      <c r="F37" s="256"/>
      <c r="G37" s="256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195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197" t="s">
        <v>397</v>
      </c>
      <c r="D38" s="195"/>
      <c r="E38" s="196">
        <v>107.35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262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5">
      <c r="A39" s="158"/>
      <c r="B39" s="159"/>
      <c r="C39" s="197" t="s">
        <v>398</v>
      </c>
      <c r="D39" s="195"/>
      <c r="E39" s="196">
        <v>-61.103459999999998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262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3">
        <v>8</v>
      </c>
      <c r="B40" s="174" t="s">
        <v>402</v>
      </c>
      <c r="C40" s="189" t="s">
        <v>403</v>
      </c>
      <c r="D40" s="175" t="s">
        <v>265</v>
      </c>
      <c r="E40" s="176">
        <v>61.103459999999998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 t="s">
        <v>255</v>
      </c>
      <c r="S40" s="178" t="s">
        <v>190</v>
      </c>
      <c r="T40" s="179" t="s">
        <v>256</v>
      </c>
      <c r="U40" s="161">
        <v>0</v>
      </c>
      <c r="V40" s="161">
        <f>ROUND(E40*U40,2)</f>
        <v>0</v>
      </c>
      <c r="W40" s="161"/>
      <c r="X40" s="161" t="s">
        <v>257</v>
      </c>
      <c r="Y40" s="161" t="s">
        <v>193</v>
      </c>
      <c r="Z40" s="151"/>
      <c r="AA40" s="151"/>
      <c r="AB40" s="151"/>
      <c r="AC40" s="151"/>
      <c r="AD40" s="151"/>
      <c r="AE40" s="151"/>
      <c r="AF40" s="151"/>
      <c r="AG40" s="151" t="s">
        <v>308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5">
      <c r="A41" s="158"/>
      <c r="B41" s="159"/>
      <c r="C41" s="264" t="s">
        <v>404</v>
      </c>
      <c r="D41" s="265"/>
      <c r="E41" s="265"/>
      <c r="F41" s="265"/>
      <c r="G41" s="265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260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80" t="str">
        <f>C41</f>
        <v>sypaninou z vhodných hornin tř. 1 - 4 nebo materiálem, uloženým ve vzdálenosti do 30 m od vnějšího kraje objektu, pro jakoukoliv míru zhutnění,</v>
      </c>
      <c r="BB41" s="151"/>
      <c r="BC41" s="151"/>
      <c r="BD41" s="151"/>
      <c r="BE41" s="151"/>
      <c r="BF41" s="151"/>
      <c r="BG41" s="151"/>
      <c r="BH41" s="151"/>
    </row>
    <row r="42" spans="1:60" outlineLevel="2" x14ac:dyDescent="0.25">
      <c r="A42" s="158"/>
      <c r="B42" s="159"/>
      <c r="C42" s="197" t="s">
        <v>397</v>
      </c>
      <c r="D42" s="195"/>
      <c r="E42" s="196">
        <v>107.35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262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5">
      <c r="A43" s="158"/>
      <c r="B43" s="159"/>
      <c r="C43" s="197" t="s">
        <v>405</v>
      </c>
      <c r="D43" s="195"/>
      <c r="E43" s="196">
        <v>-7.7249999999999996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262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5">
      <c r="A44" s="158"/>
      <c r="B44" s="159"/>
      <c r="C44" s="197" t="s">
        <v>406</v>
      </c>
      <c r="D44" s="195"/>
      <c r="E44" s="196">
        <v>-2.8140000000000001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262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5">
      <c r="A45" s="158"/>
      <c r="B45" s="159"/>
      <c r="C45" s="197" t="s">
        <v>407</v>
      </c>
      <c r="D45" s="195"/>
      <c r="E45" s="196">
        <v>-1.91486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262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5">
      <c r="A46" s="158"/>
      <c r="B46" s="159"/>
      <c r="C46" s="197" t="s">
        <v>408</v>
      </c>
      <c r="D46" s="195"/>
      <c r="E46" s="196">
        <v>-33.792679999999997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262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73">
        <v>9</v>
      </c>
      <c r="B47" s="174" t="s">
        <v>409</v>
      </c>
      <c r="C47" s="189" t="s">
        <v>410</v>
      </c>
      <c r="D47" s="175" t="s">
        <v>265</v>
      </c>
      <c r="E47" s="176">
        <v>46.246540000000003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 t="s">
        <v>255</v>
      </c>
      <c r="S47" s="178" t="s">
        <v>190</v>
      </c>
      <c r="T47" s="179" t="s">
        <v>256</v>
      </c>
      <c r="U47" s="161">
        <v>0</v>
      </c>
      <c r="V47" s="161">
        <f>ROUND(E47*U47,2)</f>
        <v>0</v>
      </c>
      <c r="W47" s="161"/>
      <c r="X47" s="161" t="s">
        <v>257</v>
      </c>
      <c r="Y47" s="161" t="s">
        <v>193</v>
      </c>
      <c r="Z47" s="151"/>
      <c r="AA47" s="151"/>
      <c r="AB47" s="151"/>
      <c r="AC47" s="151"/>
      <c r="AD47" s="151"/>
      <c r="AE47" s="151"/>
      <c r="AF47" s="151"/>
      <c r="AG47" s="151" t="s">
        <v>308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5">
      <c r="A48" s="158"/>
      <c r="B48" s="159"/>
      <c r="C48" s="197" t="s">
        <v>397</v>
      </c>
      <c r="D48" s="195"/>
      <c r="E48" s="196">
        <v>107.35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262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5">
      <c r="A49" s="158"/>
      <c r="B49" s="159"/>
      <c r="C49" s="197" t="s">
        <v>398</v>
      </c>
      <c r="D49" s="195"/>
      <c r="E49" s="196">
        <v>-61.103459999999998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262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73">
        <v>10</v>
      </c>
      <c r="B50" s="174" t="s">
        <v>411</v>
      </c>
      <c r="C50" s="189" t="s">
        <v>412</v>
      </c>
      <c r="D50" s="175" t="s">
        <v>243</v>
      </c>
      <c r="E50" s="176">
        <v>1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217</v>
      </c>
      <c r="T50" s="179" t="s">
        <v>191</v>
      </c>
      <c r="U50" s="161">
        <v>0</v>
      </c>
      <c r="V50" s="161">
        <f>ROUND(E50*U50,2)</f>
        <v>0</v>
      </c>
      <c r="W50" s="161"/>
      <c r="X50" s="161" t="s">
        <v>257</v>
      </c>
      <c r="Y50" s="161" t="s">
        <v>193</v>
      </c>
      <c r="Z50" s="151"/>
      <c r="AA50" s="151"/>
      <c r="AB50" s="151"/>
      <c r="AC50" s="151"/>
      <c r="AD50" s="151"/>
      <c r="AE50" s="151"/>
      <c r="AF50" s="151"/>
      <c r="AG50" s="151" t="s">
        <v>308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0.5" outlineLevel="2" x14ac:dyDescent="0.25">
      <c r="A51" s="158"/>
      <c r="B51" s="159"/>
      <c r="C51" s="255" t="s">
        <v>413</v>
      </c>
      <c r="D51" s="256"/>
      <c r="E51" s="256"/>
      <c r="F51" s="256"/>
      <c r="G51" s="256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195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80" t="str">
        <f>C51</f>
        <v>Zahrnuje čerpání vody před zahájením stavby a v průběhu stavby v dočasné čerpací jímce, včetně pohotovosti čerpací soustavy, včetně převedení čerpané vody potrubím.</v>
      </c>
      <c r="BB51" s="151"/>
      <c r="BC51" s="151"/>
      <c r="BD51" s="151"/>
      <c r="BE51" s="151"/>
      <c r="BF51" s="151"/>
      <c r="BG51" s="151"/>
      <c r="BH51" s="151"/>
    </row>
    <row r="52" spans="1:60" ht="13" x14ac:dyDescent="0.25">
      <c r="A52" s="166" t="s">
        <v>185</v>
      </c>
      <c r="B52" s="167" t="s">
        <v>110</v>
      </c>
      <c r="C52" s="188" t="s">
        <v>111</v>
      </c>
      <c r="D52" s="168"/>
      <c r="E52" s="169"/>
      <c r="F52" s="170"/>
      <c r="G52" s="170">
        <f>SUMIF(AG53:AG79,"&lt;&gt;NOR",G53:G79)</f>
        <v>0</v>
      </c>
      <c r="H52" s="170"/>
      <c r="I52" s="170">
        <f>SUM(I53:I79)</f>
        <v>0</v>
      </c>
      <c r="J52" s="170"/>
      <c r="K52" s="170">
        <f>SUM(K53:K79)</f>
        <v>0</v>
      </c>
      <c r="L52" s="170"/>
      <c r="M52" s="170">
        <f>SUM(M53:M79)</f>
        <v>0</v>
      </c>
      <c r="N52" s="169"/>
      <c r="O52" s="169">
        <f>SUM(O53:O79)</f>
        <v>37.06</v>
      </c>
      <c r="P52" s="169"/>
      <c r="Q52" s="169">
        <f>SUM(Q53:Q79)</f>
        <v>0</v>
      </c>
      <c r="R52" s="170"/>
      <c r="S52" s="170"/>
      <c r="T52" s="171"/>
      <c r="U52" s="165"/>
      <c r="V52" s="165">
        <f>SUM(V53:V79)</f>
        <v>2.09</v>
      </c>
      <c r="W52" s="165"/>
      <c r="X52" s="165"/>
      <c r="Y52" s="165"/>
      <c r="AG52" t="s">
        <v>186</v>
      </c>
    </row>
    <row r="53" spans="1:60" outlineLevel="1" x14ac:dyDescent="0.25">
      <c r="A53" s="173">
        <v>11</v>
      </c>
      <c r="B53" s="174" t="s">
        <v>414</v>
      </c>
      <c r="C53" s="189" t="s">
        <v>415</v>
      </c>
      <c r="D53" s="175" t="s">
        <v>329</v>
      </c>
      <c r="E53" s="176">
        <v>71.2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0.22106999999999999</v>
      </c>
      <c r="O53" s="176">
        <f>ROUND(E53*N53,2)</f>
        <v>15.74</v>
      </c>
      <c r="P53" s="176">
        <v>0</v>
      </c>
      <c r="Q53" s="176">
        <f>ROUND(E53*P53,2)</f>
        <v>0</v>
      </c>
      <c r="R53" s="178" t="s">
        <v>416</v>
      </c>
      <c r="S53" s="178" t="s">
        <v>190</v>
      </c>
      <c r="T53" s="179" t="s">
        <v>256</v>
      </c>
      <c r="U53" s="161">
        <v>0</v>
      </c>
      <c r="V53" s="161">
        <f>ROUND(E53*U53,2)</f>
        <v>0</v>
      </c>
      <c r="W53" s="161"/>
      <c r="X53" s="161" t="s">
        <v>257</v>
      </c>
      <c r="Y53" s="161" t="s">
        <v>193</v>
      </c>
      <c r="Z53" s="151"/>
      <c r="AA53" s="151"/>
      <c r="AB53" s="151"/>
      <c r="AC53" s="151"/>
      <c r="AD53" s="151"/>
      <c r="AE53" s="151"/>
      <c r="AF53" s="151"/>
      <c r="AG53" s="151" t="s">
        <v>308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5">
      <c r="A54" s="158"/>
      <c r="B54" s="159"/>
      <c r="C54" s="264" t="s">
        <v>417</v>
      </c>
      <c r="D54" s="265"/>
      <c r="E54" s="265"/>
      <c r="F54" s="265"/>
      <c r="G54" s="265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260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80" t="str">
        <f>C54</f>
        <v>se zřízením štěrkopískového lože pod trubky a s jejich obsypem v průměrném celkovém množství do 0,15 m3/m,</v>
      </c>
      <c r="BB54" s="151"/>
      <c r="BC54" s="151"/>
      <c r="BD54" s="151"/>
      <c r="BE54" s="151"/>
      <c r="BF54" s="151"/>
      <c r="BG54" s="151"/>
      <c r="BH54" s="151"/>
    </row>
    <row r="55" spans="1:60" outlineLevel="2" x14ac:dyDescent="0.25">
      <c r="A55" s="158"/>
      <c r="B55" s="159"/>
      <c r="C55" s="197" t="s">
        <v>418</v>
      </c>
      <c r="D55" s="195"/>
      <c r="E55" s="196">
        <v>71.2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262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73">
        <v>12</v>
      </c>
      <c r="B56" s="174" t="s">
        <v>419</v>
      </c>
      <c r="C56" s="189" t="s">
        <v>420</v>
      </c>
      <c r="D56" s="175" t="s">
        <v>265</v>
      </c>
      <c r="E56" s="176">
        <v>7.7249999999999996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1.8180000000000001</v>
      </c>
      <c r="O56" s="176">
        <f>ROUND(E56*N56,2)</f>
        <v>14.04</v>
      </c>
      <c r="P56" s="176">
        <v>0</v>
      </c>
      <c r="Q56" s="176">
        <f>ROUND(E56*P56,2)</f>
        <v>0</v>
      </c>
      <c r="R56" s="178" t="s">
        <v>266</v>
      </c>
      <c r="S56" s="178" t="s">
        <v>190</v>
      </c>
      <c r="T56" s="179" t="s">
        <v>256</v>
      </c>
      <c r="U56" s="161">
        <v>0</v>
      </c>
      <c r="V56" s="161">
        <f>ROUND(E56*U56,2)</f>
        <v>0</v>
      </c>
      <c r="W56" s="161"/>
      <c r="X56" s="161" t="s">
        <v>257</v>
      </c>
      <c r="Y56" s="161" t="s">
        <v>193</v>
      </c>
      <c r="Z56" s="151"/>
      <c r="AA56" s="151"/>
      <c r="AB56" s="151"/>
      <c r="AC56" s="151"/>
      <c r="AD56" s="151"/>
      <c r="AE56" s="151"/>
      <c r="AF56" s="151"/>
      <c r="AG56" s="151" t="s">
        <v>308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5">
      <c r="A57" s="158"/>
      <c r="B57" s="159"/>
      <c r="C57" s="197" t="s">
        <v>421</v>
      </c>
      <c r="D57" s="195"/>
      <c r="E57" s="196">
        <v>2.4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262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5">
      <c r="A58" s="158"/>
      <c r="B58" s="159"/>
      <c r="C58" s="197" t="s">
        <v>422</v>
      </c>
      <c r="D58" s="195"/>
      <c r="E58" s="196">
        <v>2.7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262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5">
      <c r="A59" s="158"/>
      <c r="B59" s="159"/>
      <c r="C59" s="197" t="s">
        <v>423</v>
      </c>
      <c r="D59" s="195"/>
      <c r="E59" s="196">
        <v>2.625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262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73">
        <v>13</v>
      </c>
      <c r="B60" s="174" t="s">
        <v>424</v>
      </c>
      <c r="C60" s="189" t="s">
        <v>425</v>
      </c>
      <c r="D60" s="175" t="s">
        <v>265</v>
      </c>
      <c r="E60" s="176">
        <v>2.8140000000000001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2.5249999999999999</v>
      </c>
      <c r="O60" s="176">
        <f>ROUND(E60*N60,2)</f>
        <v>7.11</v>
      </c>
      <c r="P60" s="176">
        <v>0</v>
      </c>
      <c r="Q60" s="176">
        <f>ROUND(E60*P60,2)</f>
        <v>0</v>
      </c>
      <c r="R60" s="178" t="s">
        <v>270</v>
      </c>
      <c r="S60" s="178" t="s">
        <v>190</v>
      </c>
      <c r="T60" s="179" t="s">
        <v>256</v>
      </c>
      <c r="U60" s="161">
        <v>0</v>
      </c>
      <c r="V60" s="161">
        <f>ROUND(E60*U60,2)</f>
        <v>0</v>
      </c>
      <c r="W60" s="161"/>
      <c r="X60" s="161" t="s">
        <v>257</v>
      </c>
      <c r="Y60" s="161" t="s">
        <v>193</v>
      </c>
      <c r="Z60" s="151"/>
      <c r="AA60" s="151"/>
      <c r="AB60" s="151"/>
      <c r="AC60" s="151"/>
      <c r="AD60" s="151"/>
      <c r="AE60" s="151"/>
      <c r="AF60" s="151"/>
      <c r="AG60" s="151" t="s">
        <v>308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5">
      <c r="A61" s="158"/>
      <c r="B61" s="159"/>
      <c r="C61" s="264" t="s">
        <v>426</v>
      </c>
      <c r="D61" s="265"/>
      <c r="E61" s="265"/>
      <c r="F61" s="265"/>
      <c r="G61" s="265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260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5">
      <c r="A62" s="158"/>
      <c r="B62" s="159"/>
      <c r="C62" s="197" t="s">
        <v>427</v>
      </c>
      <c r="D62" s="195"/>
      <c r="E62" s="196">
        <v>0.441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262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5">
      <c r="A63" s="158"/>
      <c r="B63" s="159"/>
      <c r="C63" s="197" t="s">
        <v>428</v>
      </c>
      <c r="D63" s="195"/>
      <c r="E63" s="196">
        <v>1.008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262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5">
      <c r="A64" s="158"/>
      <c r="B64" s="159"/>
      <c r="C64" s="197" t="s">
        <v>429</v>
      </c>
      <c r="D64" s="195"/>
      <c r="E64" s="196">
        <v>1.365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262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3">
        <v>14</v>
      </c>
      <c r="B65" s="174" t="s">
        <v>430</v>
      </c>
      <c r="C65" s="189" t="s">
        <v>431</v>
      </c>
      <c r="D65" s="175" t="s">
        <v>254</v>
      </c>
      <c r="E65" s="176">
        <v>3.94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3.6400000000000002E-2</v>
      </c>
      <c r="O65" s="176">
        <f>ROUND(E65*N65,2)</f>
        <v>0.14000000000000001</v>
      </c>
      <c r="P65" s="176">
        <v>0</v>
      </c>
      <c r="Q65" s="176">
        <f>ROUND(E65*P65,2)</f>
        <v>0</v>
      </c>
      <c r="R65" s="178" t="s">
        <v>270</v>
      </c>
      <c r="S65" s="178" t="s">
        <v>190</v>
      </c>
      <c r="T65" s="179" t="s">
        <v>256</v>
      </c>
      <c r="U65" s="161">
        <v>0.53</v>
      </c>
      <c r="V65" s="161">
        <f>ROUND(E65*U65,2)</f>
        <v>2.09</v>
      </c>
      <c r="W65" s="161"/>
      <c r="X65" s="161" t="s">
        <v>257</v>
      </c>
      <c r="Y65" s="161" t="s">
        <v>193</v>
      </c>
      <c r="Z65" s="151"/>
      <c r="AA65" s="151"/>
      <c r="AB65" s="151"/>
      <c r="AC65" s="151"/>
      <c r="AD65" s="151"/>
      <c r="AE65" s="151"/>
      <c r="AF65" s="151"/>
      <c r="AG65" s="151" t="s">
        <v>308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0.5" outlineLevel="2" x14ac:dyDescent="0.25">
      <c r="A66" s="158"/>
      <c r="B66" s="159"/>
      <c r="C66" s="264" t="s">
        <v>432</v>
      </c>
      <c r="D66" s="265"/>
      <c r="E66" s="265"/>
      <c r="F66" s="265"/>
      <c r="G66" s="265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260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0" t="str">
        <f>C66</f>
        <v>svislé nebo šikmé (odkloněné) , půdorysně přímé nebo zalomené, stěn základových desek ve volných nebo zapažených jámách, rýhách, šachtách, včetně případných vzpěr,</v>
      </c>
      <c r="BB66" s="151"/>
      <c r="BC66" s="151"/>
      <c r="BD66" s="151"/>
      <c r="BE66" s="151"/>
      <c r="BF66" s="151"/>
      <c r="BG66" s="151"/>
      <c r="BH66" s="151"/>
    </row>
    <row r="67" spans="1:60" outlineLevel="2" x14ac:dyDescent="0.25">
      <c r="A67" s="158"/>
      <c r="B67" s="159"/>
      <c r="C67" s="197" t="s">
        <v>433</v>
      </c>
      <c r="D67" s="195"/>
      <c r="E67" s="196">
        <v>0.84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262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5">
      <c r="A68" s="158"/>
      <c r="B68" s="159"/>
      <c r="C68" s="197" t="s">
        <v>434</v>
      </c>
      <c r="D68" s="195"/>
      <c r="E68" s="196">
        <v>1.38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262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5">
      <c r="A69" s="158"/>
      <c r="B69" s="159"/>
      <c r="C69" s="197" t="s">
        <v>435</v>
      </c>
      <c r="D69" s="195"/>
      <c r="E69" s="196">
        <v>1.72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262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73">
        <v>15</v>
      </c>
      <c r="B70" s="174" t="s">
        <v>436</v>
      </c>
      <c r="C70" s="189" t="s">
        <v>437</v>
      </c>
      <c r="D70" s="175" t="s">
        <v>254</v>
      </c>
      <c r="E70" s="176">
        <v>3.94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 t="s">
        <v>270</v>
      </c>
      <c r="S70" s="178" t="s">
        <v>190</v>
      </c>
      <c r="T70" s="179" t="s">
        <v>256</v>
      </c>
      <c r="U70" s="161">
        <v>0</v>
      </c>
      <c r="V70" s="161">
        <f>ROUND(E70*U70,2)</f>
        <v>0</v>
      </c>
      <c r="W70" s="161"/>
      <c r="X70" s="161" t="s">
        <v>257</v>
      </c>
      <c r="Y70" s="161" t="s">
        <v>193</v>
      </c>
      <c r="Z70" s="151"/>
      <c r="AA70" s="151"/>
      <c r="AB70" s="151"/>
      <c r="AC70" s="151"/>
      <c r="AD70" s="151"/>
      <c r="AE70" s="151"/>
      <c r="AF70" s="151"/>
      <c r="AG70" s="151" t="s">
        <v>308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0.5" outlineLevel="2" x14ac:dyDescent="0.25">
      <c r="A71" s="158"/>
      <c r="B71" s="159"/>
      <c r="C71" s="264" t="s">
        <v>432</v>
      </c>
      <c r="D71" s="265"/>
      <c r="E71" s="265"/>
      <c r="F71" s="265"/>
      <c r="G71" s="265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260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80" t="str">
        <f>C71</f>
        <v>svislé nebo šikmé (odkloněné) , půdorysně přímé nebo zalomené, stěn základových desek ve volných nebo zapažených jámách, rýhách, šachtách, včetně případných vzpěr,</v>
      </c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253" t="s">
        <v>278</v>
      </c>
      <c r="D72" s="254"/>
      <c r="E72" s="254"/>
      <c r="F72" s="254"/>
      <c r="G72" s="254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195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2" x14ac:dyDescent="0.25">
      <c r="A73" s="158"/>
      <c r="B73" s="159"/>
      <c r="C73" s="197" t="s">
        <v>438</v>
      </c>
      <c r="D73" s="195"/>
      <c r="E73" s="196">
        <v>3.94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262</v>
      </c>
      <c r="AH73" s="151">
        <v>5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73">
        <v>16</v>
      </c>
      <c r="B74" s="174" t="s">
        <v>439</v>
      </c>
      <c r="C74" s="189" t="s">
        <v>440</v>
      </c>
      <c r="D74" s="175" t="s">
        <v>254</v>
      </c>
      <c r="E74" s="176">
        <v>51.5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/>
      <c r="S74" s="178" t="s">
        <v>217</v>
      </c>
      <c r="T74" s="179" t="s">
        <v>191</v>
      </c>
      <c r="U74" s="161">
        <v>0</v>
      </c>
      <c r="V74" s="161">
        <f>ROUND(E74*U74,2)</f>
        <v>0</v>
      </c>
      <c r="W74" s="161"/>
      <c r="X74" s="161" t="s">
        <v>257</v>
      </c>
      <c r="Y74" s="161" t="s">
        <v>193</v>
      </c>
      <c r="Z74" s="151"/>
      <c r="AA74" s="151"/>
      <c r="AB74" s="151"/>
      <c r="AC74" s="151"/>
      <c r="AD74" s="151"/>
      <c r="AE74" s="151"/>
      <c r="AF74" s="151"/>
      <c r="AG74" s="151" t="s">
        <v>308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5">
      <c r="A75" s="158"/>
      <c r="B75" s="159"/>
      <c r="C75" s="197" t="s">
        <v>441</v>
      </c>
      <c r="D75" s="195"/>
      <c r="E75" s="196">
        <v>16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262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5">
      <c r="A76" s="158"/>
      <c r="B76" s="159"/>
      <c r="C76" s="197" t="s">
        <v>442</v>
      </c>
      <c r="D76" s="195"/>
      <c r="E76" s="196">
        <v>18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262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5">
      <c r="A77" s="158"/>
      <c r="B77" s="159"/>
      <c r="C77" s="197" t="s">
        <v>443</v>
      </c>
      <c r="D77" s="195"/>
      <c r="E77" s="196">
        <v>17.5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262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73">
        <v>17</v>
      </c>
      <c r="B78" s="174" t="s">
        <v>444</v>
      </c>
      <c r="C78" s="189" t="s">
        <v>445</v>
      </c>
      <c r="D78" s="175" t="s">
        <v>329</v>
      </c>
      <c r="E78" s="176">
        <v>71.2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4.8000000000000001E-4</v>
      </c>
      <c r="O78" s="176">
        <f>ROUND(E78*N78,2)</f>
        <v>0.03</v>
      </c>
      <c r="P78" s="176">
        <v>0</v>
      </c>
      <c r="Q78" s="176">
        <f>ROUND(E78*P78,2)</f>
        <v>0</v>
      </c>
      <c r="R78" s="178" t="s">
        <v>446</v>
      </c>
      <c r="S78" s="178" t="s">
        <v>190</v>
      </c>
      <c r="T78" s="179" t="s">
        <v>256</v>
      </c>
      <c r="U78" s="161">
        <v>0</v>
      </c>
      <c r="V78" s="161">
        <f>ROUND(E78*U78,2)</f>
        <v>0</v>
      </c>
      <c r="W78" s="161"/>
      <c r="X78" s="161" t="s">
        <v>447</v>
      </c>
      <c r="Y78" s="161" t="s">
        <v>193</v>
      </c>
      <c r="Z78" s="151"/>
      <c r="AA78" s="151"/>
      <c r="AB78" s="151"/>
      <c r="AC78" s="151"/>
      <c r="AD78" s="151"/>
      <c r="AE78" s="151"/>
      <c r="AF78" s="151"/>
      <c r="AG78" s="151" t="s">
        <v>448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2" x14ac:dyDescent="0.25">
      <c r="A79" s="158"/>
      <c r="B79" s="159"/>
      <c r="C79" s="197" t="s">
        <v>418</v>
      </c>
      <c r="D79" s="195"/>
      <c r="E79" s="196">
        <v>71.2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262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13" x14ac:dyDescent="0.25">
      <c r="A80" s="166" t="s">
        <v>185</v>
      </c>
      <c r="B80" s="167" t="s">
        <v>112</v>
      </c>
      <c r="C80" s="188" t="s">
        <v>113</v>
      </c>
      <c r="D80" s="168"/>
      <c r="E80" s="169"/>
      <c r="F80" s="170"/>
      <c r="G80" s="170">
        <f>SUMIF(AG81:AG84,"&lt;&gt;NOR",G81:G84)</f>
        <v>0</v>
      </c>
      <c r="H80" s="170"/>
      <c r="I80" s="170">
        <f>SUM(I81:I84)</f>
        <v>0</v>
      </c>
      <c r="J80" s="170"/>
      <c r="K80" s="170">
        <f>SUM(K81:K84)</f>
        <v>0</v>
      </c>
      <c r="L80" s="170"/>
      <c r="M80" s="170">
        <f>SUM(M81:M84)</f>
        <v>0</v>
      </c>
      <c r="N80" s="169"/>
      <c r="O80" s="169">
        <f>SUM(O81:O84)</f>
        <v>5.7</v>
      </c>
      <c r="P80" s="169"/>
      <c r="Q80" s="169">
        <f>SUM(Q81:Q84)</f>
        <v>0</v>
      </c>
      <c r="R80" s="170"/>
      <c r="S80" s="170"/>
      <c r="T80" s="171"/>
      <c r="U80" s="165"/>
      <c r="V80" s="165">
        <f>SUM(V81:V84)</f>
        <v>0</v>
      </c>
      <c r="W80" s="165"/>
      <c r="X80" s="165"/>
      <c r="Y80" s="165"/>
      <c r="AG80" t="s">
        <v>186</v>
      </c>
    </row>
    <row r="81" spans="1:60" outlineLevel="1" x14ac:dyDescent="0.25">
      <c r="A81" s="173">
        <v>18</v>
      </c>
      <c r="B81" s="174" t="s">
        <v>449</v>
      </c>
      <c r="C81" s="189" t="s">
        <v>450</v>
      </c>
      <c r="D81" s="175" t="s">
        <v>265</v>
      </c>
      <c r="E81" s="176">
        <v>2.2575799999999999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2.52542</v>
      </c>
      <c r="O81" s="176">
        <f>ROUND(E81*N81,2)</f>
        <v>5.7</v>
      </c>
      <c r="P81" s="176">
        <v>0</v>
      </c>
      <c r="Q81" s="176">
        <f>ROUND(E81*P81,2)</f>
        <v>0</v>
      </c>
      <c r="R81" s="178" t="s">
        <v>354</v>
      </c>
      <c r="S81" s="178" t="s">
        <v>190</v>
      </c>
      <c r="T81" s="179" t="s">
        <v>256</v>
      </c>
      <c r="U81" s="161">
        <v>0</v>
      </c>
      <c r="V81" s="161">
        <f>ROUND(E81*U81,2)</f>
        <v>0</v>
      </c>
      <c r="W81" s="161"/>
      <c r="X81" s="161" t="s">
        <v>257</v>
      </c>
      <c r="Y81" s="161" t="s">
        <v>193</v>
      </c>
      <c r="Z81" s="151"/>
      <c r="AA81" s="151"/>
      <c r="AB81" s="151"/>
      <c r="AC81" s="151"/>
      <c r="AD81" s="151"/>
      <c r="AE81" s="151"/>
      <c r="AF81" s="151"/>
      <c r="AG81" s="151" t="s">
        <v>308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5">
      <c r="A82" s="158"/>
      <c r="B82" s="159"/>
      <c r="C82" s="264" t="s">
        <v>451</v>
      </c>
      <c r="D82" s="265"/>
      <c r="E82" s="265"/>
      <c r="F82" s="265"/>
      <c r="G82" s="265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260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5">
      <c r="A83" s="158"/>
      <c r="B83" s="159"/>
      <c r="C83" s="197" t="s">
        <v>452</v>
      </c>
      <c r="D83" s="195"/>
      <c r="E83" s="196">
        <v>1.14608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262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3" x14ac:dyDescent="0.25">
      <c r="A84" s="158"/>
      <c r="B84" s="159"/>
      <c r="C84" s="197" t="s">
        <v>453</v>
      </c>
      <c r="D84" s="195"/>
      <c r="E84" s="196">
        <v>1.1114999999999999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262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13" x14ac:dyDescent="0.25">
      <c r="A85" s="166" t="s">
        <v>185</v>
      </c>
      <c r="B85" s="167" t="s">
        <v>114</v>
      </c>
      <c r="C85" s="188" t="s">
        <v>115</v>
      </c>
      <c r="D85" s="168"/>
      <c r="E85" s="169"/>
      <c r="F85" s="170"/>
      <c r="G85" s="170">
        <f>SUMIF(AG86:AG108,"&lt;&gt;NOR",G86:G108)</f>
        <v>0</v>
      </c>
      <c r="H85" s="170"/>
      <c r="I85" s="170">
        <f>SUM(I86:I108)</f>
        <v>0</v>
      </c>
      <c r="J85" s="170"/>
      <c r="K85" s="170">
        <f>SUM(K86:K108)</f>
        <v>0</v>
      </c>
      <c r="L85" s="170"/>
      <c r="M85" s="170">
        <f>SUM(M86:M108)</f>
        <v>0</v>
      </c>
      <c r="N85" s="169"/>
      <c r="O85" s="169">
        <f>SUM(O86:O108)</f>
        <v>38.659999999999997</v>
      </c>
      <c r="P85" s="169"/>
      <c r="Q85" s="169">
        <f>SUM(Q86:Q108)</f>
        <v>0</v>
      </c>
      <c r="R85" s="170"/>
      <c r="S85" s="170"/>
      <c r="T85" s="171"/>
      <c r="U85" s="165"/>
      <c r="V85" s="165">
        <f>SUM(V86:V108)</f>
        <v>0</v>
      </c>
      <c r="W85" s="165"/>
      <c r="X85" s="165"/>
      <c r="Y85" s="165"/>
      <c r="AG85" t="s">
        <v>186</v>
      </c>
    </row>
    <row r="86" spans="1:60" outlineLevel="1" x14ac:dyDescent="0.25">
      <c r="A86" s="173">
        <v>19</v>
      </c>
      <c r="B86" s="174" t="s">
        <v>454</v>
      </c>
      <c r="C86" s="189" t="s">
        <v>455</v>
      </c>
      <c r="D86" s="175" t="s">
        <v>265</v>
      </c>
      <c r="E86" s="176">
        <v>13.1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2.5772499999999998</v>
      </c>
      <c r="O86" s="176">
        <f>ROUND(E86*N86,2)</f>
        <v>33.76</v>
      </c>
      <c r="P86" s="176">
        <v>0</v>
      </c>
      <c r="Q86" s="176">
        <f>ROUND(E86*P86,2)</f>
        <v>0</v>
      </c>
      <c r="R86" s="178" t="s">
        <v>456</v>
      </c>
      <c r="S86" s="178" t="s">
        <v>190</v>
      </c>
      <c r="T86" s="179" t="s">
        <v>256</v>
      </c>
      <c r="U86" s="161">
        <v>0</v>
      </c>
      <c r="V86" s="161">
        <f>ROUND(E86*U86,2)</f>
        <v>0</v>
      </c>
      <c r="W86" s="161"/>
      <c r="X86" s="161" t="s">
        <v>257</v>
      </c>
      <c r="Y86" s="161" t="s">
        <v>193</v>
      </c>
      <c r="Z86" s="151"/>
      <c r="AA86" s="151"/>
      <c r="AB86" s="151"/>
      <c r="AC86" s="151"/>
      <c r="AD86" s="151"/>
      <c r="AE86" s="151"/>
      <c r="AF86" s="151"/>
      <c r="AG86" s="151" t="s">
        <v>308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0.5" outlineLevel="2" x14ac:dyDescent="0.25">
      <c r="A87" s="158"/>
      <c r="B87" s="159"/>
      <c r="C87" s="264" t="s">
        <v>457</v>
      </c>
      <c r="D87" s="265"/>
      <c r="E87" s="265"/>
      <c r="F87" s="265"/>
      <c r="G87" s="265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260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80" t="str">
        <f>C87</f>
        <v>čistíren odpadních vod (mimo budovy), nádrží, vodojemů, žlabů nebo kanálů, včetně pomocného pracovního lešení o výšce podlahy do 1900 mm a pro zatížení do 1,5 kPa,</v>
      </c>
      <c r="BB87" s="151"/>
      <c r="BC87" s="151"/>
      <c r="BD87" s="151"/>
      <c r="BE87" s="151"/>
      <c r="BF87" s="151"/>
      <c r="BG87" s="151"/>
      <c r="BH87" s="151"/>
    </row>
    <row r="88" spans="1:60" outlineLevel="2" x14ac:dyDescent="0.25">
      <c r="A88" s="158"/>
      <c r="B88" s="159"/>
      <c r="C88" s="197" t="s">
        <v>458</v>
      </c>
      <c r="D88" s="195"/>
      <c r="E88" s="196">
        <v>3.44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262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5">
      <c r="A89" s="158"/>
      <c r="B89" s="159"/>
      <c r="C89" s="197" t="s">
        <v>459</v>
      </c>
      <c r="D89" s="195"/>
      <c r="E89" s="196">
        <v>9.66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262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0" outlineLevel="1" x14ac:dyDescent="0.25">
      <c r="A90" s="173">
        <v>20</v>
      </c>
      <c r="B90" s="174" t="s">
        <v>460</v>
      </c>
      <c r="C90" s="189" t="s">
        <v>461</v>
      </c>
      <c r="D90" s="175" t="s">
        <v>254</v>
      </c>
      <c r="E90" s="176">
        <v>80.62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4.4350000000000001E-2</v>
      </c>
      <c r="O90" s="176">
        <f>ROUND(E90*N90,2)</f>
        <v>3.58</v>
      </c>
      <c r="P90" s="176">
        <v>0</v>
      </c>
      <c r="Q90" s="176">
        <f>ROUND(E90*P90,2)</f>
        <v>0</v>
      </c>
      <c r="R90" s="178" t="s">
        <v>456</v>
      </c>
      <c r="S90" s="178" t="s">
        <v>190</v>
      </c>
      <c r="T90" s="179" t="s">
        <v>256</v>
      </c>
      <c r="U90" s="161">
        <v>0</v>
      </c>
      <c r="V90" s="161">
        <f>ROUND(E90*U90,2)</f>
        <v>0</v>
      </c>
      <c r="W90" s="161"/>
      <c r="X90" s="161" t="s">
        <v>257</v>
      </c>
      <c r="Y90" s="161" t="s">
        <v>193</v>
      </c>
      <c r="Z90" s="151"/>
      <c r="AA90" s="151"/>
      <c r="AB90" s="151"/>
      <c r="AC90" s="151"/>
      <c r="AD90" s="151"/>
      <c r="AE90" s="151"/>
      <c r="AF90" s="151"/>
      <c r="AG90" s="151" t="s">
        <v>308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5">
      <c r="A91" s="158"/>
      <c r="B91" s="159"/>
      <c r="C91" s="264" t="s">
        <v>462</v>
      </c>
      <c r="D91" s="265"/>
      <c r="E91" s="265"/>
      <c r="F91" s="265"/>
      <c r="G91" s="265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260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5">
      <c r="A92" s="158"/>
      <c r="B92" s="159"/>
      <c r="C92" s="266" t="s">
        <v>463</v>
      </c>
      <c r="D92" s="267"/>
      <c r="E92" s="267"/>
      <c r="F92" s="267"/>
      <c r="G92" s="267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260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5">
      <c r="A93" s="158"/>
      <c r="B93" s="159"/>
      <c r="C93" s="266" t="s">
        <v>464</v>
      </c>
      <c r="D93" s="267"/>
      <c r="E93" s="267"/>
      <c r="F93" s="267"/>
      <c r="G93" s="267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260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5">
      <c r="A94" s="158"/>
      <c r="B94" s="159"/>
      <c r="C94" s="197" t="s">
        <v>465</v>
      </c>
      <c r="D94" s="195"/>
      <c r="E94" s="196">
        <v>23.04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262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5">
      <c r="A95" s="158"/>
      <c r="B95" s="159"/>
      <c r="C95" s="197" t="s">
        <v>466</v>
      </c>
      <c r="D95" s="195"/>
      <c r="E95" s="196">
        <v>18.7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262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5">
      <c r="A96" s="158"/>
      <c r="B96" s="159"/>
      <c r="C96" s="197" t="s">
        <v>467</v>
      </c>
      <c r="D96" s="195"/>
      <c r="E96" s="196">
        <v>38.880000000000003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262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0" outlineLevel="1" x14ac:dyDescent="0.25">
      <c r="A97" s="173">
        <v>21</v>
      </c>
      <c r="B97" s="174" t="s">
        <v>468</v>
      </c>
      <c r="C97" s="189" t="s">
        <v>469</v>
      </c>
      <c r="D97" s="175" t="s">
        <v>254</v>
      </c>
      <c r="E97" s="176">
        <v>80.62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 t="s">
        <v>456</v>
      </c>
      <c r="S97" s="178" t="s">
        <v>190</v>
      </c>
      <c r="T97" s="179" t="s">
        <v>256</v>
      </c>
      <c r="U97" s="161">
        <v>0</v>
      </c>
      <c r="V97" s="161">
        <f>ROUND(E97*U97,2)</f>
        <v>0</v>
      </c>
      <c r="W97" s="161"/>
      <c r="X97" s="161" t="s">
        <v>257</v>
      </c>
      <c r="Y97" s="161" t="s">
        <v>193</v>
      </c>
      <c r="Z97" s="151"/>
      <c r="AA97" s="151"/>
      <c r="AB97" s="151"/>
      <c r="AC97" s="151"/>
      <c r="AD97" s="151"/>
      <c r="AE97" s="151"/>
      <c r="AF97" s="151"/>
      <c r="AG97" s="151" t="s">
        <v>308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5">
      <c r="A98" s="158"/>
      <c r="B98" s="159"/>
      <c r="C98" s="264" t="s">
        <v>462</v>
      </c>
      <c r="D98" s="265"/>
      <c r="E98" s="265"/>
      <c r="F98" s="265"/>
      <c r="G98" s="265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260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5">
      <c r="A99" s="158"/>
      <c r="B99" s="159"/>
      <c r="C99" s="266" t="s">
        <v>463</v>
      </c>
      <c r="D99" s="267"/>
      <c r="E99" s="267"/>
      <c r="F99" s="267"/>
      <c r="G99" s="267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260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5">
      <c r="A100" s="158"/>
      <c r="B100" s="159"/>
      <c r="C100" s="266" t="s">
        <v>464</v>
      </c>
      <c r="D100" s="267"/>
      <c r="E100" s="267"/>
      <c r="F100" s="267"/>
      <c r="G100" s="267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260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5">
      <c r="A101" s="158"/>
      <c r="B101" s="159"/>
      <c r="C101" s="197" t="s">
        <v>470</v>
      </c>
      <c r="D101" s="195"/>
      <c r="E101" s="196">
        <v>80.62</v>
      </c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262</v>
      </c>
      <c r="AH101" s="151">
        <v>5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5">
      <c r="A102" s="173">
        <v>22</v>
      </c>
      <c r="B102" s="174" t="s">
        <v>471</v>
      </c>
      <c r="C102" s="189" t="s">
        <v>472</v>
      </c>
      <c r="D102" s="175" t="s">
        <v>290</v>
      </c>
      <c r="E102" s="176">
        <v>1.2873000000000001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1.02535</v>
      </c>
      <c r="O102" s="176">
        <f>ROUND(E102*N102,2)</f>
        <v>1.32</v>
      </c>
      <c r="P102" s="176">
        <v>0</v>
      </c>
      <c r="Q102" s="176">
        <f>ROUND(E102*P102,2)</f>
        <v>0</v>
      </c>
      <c r="R102" s="178" t="s">
        <v>456</v>
      </c>
      <c r="S102" s="178" t="s">
        <v>190</v>
      </c>
      <c r="T102" s="179" t="s">
        <v>256</v>
      </c>
      <c r="U102" s="161">
        <v>0</v>
      </c>
      <c r="V102" s="161">
        <f>ROUND(E102*U102,2)</f>
        <v>0</v>
      </c>
      <c r="W102" s="161"/>
      <c r="X102" s="161" t="s">
        <v>257</v>
      </c>
      <c r="Y102" s="161" t="s">
        <v>193</v>
      </c>
      <c r="Z102" s="151"/>
      <c r="AA102" s="151"/>
      <c r="AB102" s="151"/>
      <c r="AC102" s="151"/>
      <c r="AD102" s="151"/>
      <c r="AE102" s="151"/>
      <c r="AF102" s="151"/>
      <c r="AG102" s="151" t="s">
        <v>308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0.5" outlineLevel="2" x14ac:dyDescent="0.25">
      <c r="A103" s="158"/>
      <c r="B103" s="159"/>
      <c r="C103" s="264" t="s">
        <v>473</v>
      </c>
      <c r="D103" s="265"/>
      <c r="E103" s="265"/>
      <c r="F103" s="265"/>
      <c r="G103" s="265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260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80" t="str">
        <f>C103</f>
        <v>čistíren odpadních vod (mimo budovy), nádrží, vodojemů, žlabů nebo kanálů , včetně pomocného pracovního lešení o výšce podlahy do 1900 mm a pro zatížení do 1,5 kPa,</v>
      </c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5">
      <c r="A104" s="158"/>
      <c r="B104" s="159"/>
      <c r="C104" s="197" t="s">
        <v>474</v>
      </c>
      <c r="D104" s="195"/>
      <c r="E104" s="196">
        <v>0.17710000000000001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262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5">
      <c r="A105" s="158"/>
      <c r="B105" s="159"/>
      <c r="C105" s="197" t="s">
        <v>475</v>
      </c>
      <c r="D105" s="195"/>
      <c r="E105" s="196">
        <v>0.24079999999999999</v>
      </c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262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5">
      <c r="A106" s="158"/>
      <c r="B106" s="159"/>
      <c r="C106" s="197" t="s">
        <v>476</v>
      </c>
      <c r="D106" s="195"/>
      <c r="E106" s="196">
        <v>0.86939999999999995</v>
      </c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262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73">
        <v>23</v>
      </c>
      <c r="B107" s="174" t="s">
        <v>477</v>
      </c>
      <c r="C107" s="189" t="s">
        <v>478</v>
      </c>
      <c r="D107" s="175" t="s">
        <v>479</v>
      </c>
      <c r="E107" s="176">
        <v>1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/>
      <c r="S107" s="178" t="s">
        <v>217</v>
      </c>
      <c r="T107" s="179" t="s">
        <v>191</v>
      </c>
      <c r="U107" s="161">
        <v>0</v>
      </c>
      <c r="V107" s="161">
        <f>ROUND(E107*U107,2)</f>
        <v>0</v>
      </c>
      <c r="W107" s="161"/>
      <c r="X107" s="161" t="s">
        <v>257</v>
      </c>
      <c r="Y107" s="161" t="s">
        <v>193</v>
      </c>
      <c r="Z107" s="151"/>
      <c r="AA107" s="151"/>
      <c r="AB107" s="151"/>
      <c r="AC107" s="151"/>
      <c r="AD107" s="151"/>
      <c r="AE107" s="151"/>
      <c r="AF107" s="151"/>
      <c r="AG107" s="151" t="s">
        <v>258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5">
      <c r="A108" s="158"/>
      <c r="B108" s="159"/>
      <c r="C108" s="255" t="s">
        <v>480</v>
      </c>
      <c r="D108" s="256"/>
      <c r="E108" s="256"/>
      <c r="F108" s="256"/>
      <c r="G108" s="256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195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13" x14ac:dyDescent="0.25">
      <c r="A109" s="166" t="s">
        <v>185</v>
      </c>
      <c r="B109" s="167" t="s">
        <v>122</v>
      </c>
      <c r="C109" s="188" t="s">
        <v>123</v>
      </c>
      <c r="D109" s="168"/>
      <c r="E109" s="169"/>
      <c r="F109" s="170"/>
      <c r="G109" s="170">
        <f>SUMIF(AG110:AG112,"&lt;&gt;NOR",G110:G112)</f>
        <v>0</v>
      </c>
      <c r="H109" s="170"/>
      <c r="I109" s="170">
        <f>SUM(I110:I112)</f>
        <v>0</v>
      </c>
      <c r="J109" s="170"/>
      <c r="K109" s="170">
        <f>SUM(K110:K112)</f>
        <v>0</v>
      </c>
      <c r="L109" s="170"/>
      <c r="M109" s="170">
        <f>SUM(M110:M112)</f>
        <v>0</v>
      </c>
      <c r="N109" s="169"/>
      <c r="O109" s="169">
        <f>SUM(O110:O112)</f>
        <v>6.39</v>
      </c>
      <c r="P109" s="169"/>
      <c r="Q109" s="169">
        <f>SUM(Q110:Q112)</f>
        <v>0</v>
      </c>
      <c r="R109" s="170"/>
      <c r="S109" s="170"/>
      <c r="T109" s="171"/>
      <c r="U109" s="165"/>
      <c r="V109" s="165">
        <f>SUM(V110:V112)</f>
        <v>3.29</v>
      </c>
      <c r="W109" s="165"/>
      <c r="X109" s="165"/>
      <c r="Y109" s="165"/>
      <c r="AG109" t="s">
        <v>186</v>
      </c>
    </row>
    <row r="110" spans="1:60" ht="20" outlineLevel="1" x14ac:dyDescent="0.25">
      <c r="A110" s="173">
        <v>24</v>
      </c>
      <c r="B110" s="174" t="s">
        <v>481</v>
      </c>
      <c r="C110" s="189" t="s">
        <v>482</v>
      </c>
      <c r="D110" s="175" t="s">
        <v>265</v>
      </c>
      <c r="E110" s="176">
        <v>2.5299999999999998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6">
        <v>2.5249999999999999</v>
      </c>
      <c r="O110" s="176">
        <f>ROUND(E110*N110,2)</f>
        <v>6.39</v>
      </c>
      <c r="P110" s="176">
        <v>0</v>
      </c>
      <c r="Q110" s="176">
        <f>ROUND(E110*P110,2)</f>
        <v>0</v>
      </c>
      <c r="R110" s="178" t="s">
        <v>416</v>
      </c>
      <c r="S110" s="178" t="s">
        <v>190</v>
      </c>
      <c r="T110" s="179" t="s">
        <v>256</v>
      </c>
      <c r="U110" s="161">
        <v>1.3</v>
      </c>
      <c r="V110" s="161">
        <f>ROUND(E110*U110,2)</f>
        <v>3.29</v>
      </c>
      <c r="W110" s="161"/>
      <c r="X110" s="161" t="s">
        <v>257</v>
      </c>
      <c r="Y110" s="161" t="s">
        <v>193</v>
      </c>
      <c r="Z110" s="151"/>
      <c r="AA110" s="151"/>
      <c r="AB110" s="151"/>
      <c r="AC110" s="151"/>
      <c r="AD110" s="151"/>
      <c r="AE110" s="151"/>
      <c r="AF110" s="151"/>
      <c r="AG110" s="151" t="s">
        <v>258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2" x14ac:dyDescent="0.25">
      <c r="A111" s="158"/>
      <c r="B111" s="159"/>
      <c r="C111" s="264" t="s">
        <v>483</v>
      </c>
      <c r="D111" s="265"/>
      <c r="E111" s="265"/>
      <c r="F111" s="265"/>
      <c r="G111" s="265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260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5">
      <c r="A112" s="158"/>
      <c r="B112" s="159"/>
      <c r="C112" s="197" t="s">
        <v>484</v>
      </c>
      <c r="D112" s="195"/>
      <c r="E112" s="196">
        <v>2.5299999999999998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262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13" x14ac:dyDescent="0.25">
      <c r="A113" s="166" t="s">
        <v>185</v>
      </c>
      <c r="B113" s="167" t="s">
        <v>134</v>
      </c>
      <c r="C113" s="188" t="s">
        <v>135</v>
      </c>
      <c r="D113" s="168"/>
      <c r="E113" s="169"/>
      <c r="F113" s="170"/>
      <c r="G113" s="170">
        <f>SUMIF(AG114:AG119,"&lt;&gt;NOR",G114:G119)</f>
        <v>0</v>
      </c>
      <c r="H113" s="170"/>
      <c r="I113" s="170">
        <f>SUM(I114:I119)</f>
        <v>0</v>
      </c>
      <c r="J113" s="170"/>
      <c r="K113" s="170">
        <f>SUM(K114:K119)</f>
        <v>0</v>
      </c>
      <c r="L113" s="170"/>
      <c r="M113" s="170">
        <f>SUM(M114:M119)</f>
        <v>0</v>
      </c>
      <c r="N113" s="169"/>
      <c r="O113" s="169">
        <f>SUM(O114:O119)</f>
        <v>0</v>
      </c>
      <c r="P113" s="169"/>
      <c r="Q113" s="169">
        <f>SUM(Q114:Q119)</f>
        <v>0</v>
      </c>
      <c r="R113" s="170"/>
      <c r="S113" s="170"/>
      <c r="T113" s="171"/>
      <c r="U113" s="165"/>
      <c r="V113" s="165">
        <f>SUM(V114:V119)</f>
        <v>0</v>
      </c>
      <c r="W113" s="165"/>
      <c r="X113" s="165"/>
      <c r="Y113" s="165"/>
      <c r="AG113" t="s">
        <v>186</v>
      </c>
    </row>
    <row r="114" spans="1:60" outlineLevel="1" x14ac:dyDescent="0.25">
      <c r="A114" s="173">
        <v>25</v>
      </c>
      <c r="B114" s="174" t="s">
        <v>485</v>
      </c>
      <c r="C114" s="189" t="s">
        <v>486</v>
      </c>
      <c r="D114" s="175" t="s">
        <v>282</v>
      </c>
      <c r="E114" s="176">
        <v>1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217</v>
      </c>
      <c r="T114" s="179" t="s">
        <v>191</v>
      </c>
      <c r="U114" s="161">
        <v>0</v>
      </c>
      <c r="V114" s="161">
        <f>ROUND(E114*U114,2)</f>
        <v>0</v>
      </c>
      <c r="W114" s="161"/>
      <c r="X114" s="161" t="s">
        <v>257</v>
      </c>
      <c r="Y114" s="161" t="s">
        <v>193</v>
      </c>
      <c r="Z114" s="151"/>
      <c r="AA114" s="151"/>
      <c r="AB114" s="151"/>
      <c r="AC114" s="151"/>
      <c r="AD114" s="151"/>
      <c r="AE114" s="151"/>
      <c r="AF114" s="151"/>
      <c r="AG114" s="151" t="s">
        <v>308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5">
      <c r="A115" s="158"/>
      <c r="B115" s="159"/>
      <c r="C115" s="255" t="s">
        <v>487</v>
      </c>
      <c r="D115" s="256"/>
      <c r="E115" s="256"/>
      <c r="F115" s="256"/>
      <c r="G115" s="256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195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5">
      <c r="A116" s="173">
        <v>26</v>
      </c>
      <c r="B116" s="174" t="s">
        <v>488</v>
      </c>
      <c r="C116" s="189" t="s">
        <v>489</v>
      </c>
      <c r="D116" s="175" t="s">
        <v>282</v>
      </c>
      <c r="E116" s="176">
        <v>1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8"/>
      <c r="S116" s="178" t="s">
        <v>217</v>
      </c>
      <c r="T116" s="179" t="s">
        <v>191</v>
      </c>
      <c r="U116" s="161">
        <v>0</v>
      </c>
      <c r="V116" s="161">
        <f>ROUND(E116*U116,2)</f>
        <v>0</v>
      </c>
      <c r="W116" s="161"/>
      <c r="X116" s="161" t="s">
        <v>257</v>
      </c>
      <c r="Y116" s="161" t="s">
        <v>193</v>
      </c>
      <c r="Z116" s="151"/>
      <c r="AA116" s="151"/>
      <c r="AB116" s="151"/>
      <c r="AC116" s="151"/>
      <c r="AD116" s="151"/>
      <c r="AE116" s="151"/>
      <c r="AF116" s="151"/>
      <c r="AG116" s="151" t="s">
        <v>308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2" x14ac:dyDescent="0.25">
      <c r="A117" s="158"/>
      <c r="B117" s="159"/>
      <c r="C117" s="255" t="s">
        <v>487</v>
      </c>
      <c r="D117" s="256"/>
      <c r="E117" s="256"/>
      <c r="F117" s="256"/>
      <c r="G117" s="256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195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5">
      <c r="A118" s="173">
        <v>27</v>
      </c>
      <c r="B118" s="174" t="s">
        <v>490</v>
      </c>
      <c r="C118" s="189" t="s">
        <v>491</v>
      </c>
      <c r="D118" s="175" t="s">
        <v>282</v>
      </c>
      <c r="E118" s="176">
        <v>2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21</v>
      </c>
      <c r="M118" s="178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8"/>
      <c r="S118" s="178" t="s">
        <v>217</v>
      </c>
      <c r="T118" s="179" t="s">
        <v>191</v>
      </c>
      <c r="U118" s="161">
        <v>0</v>
      </c>
      <c r="V118" s="161">
        <f>ROUND(E118*U118,2)</f>
        <v>0</v>
      </c>
      <c r="W118" s="161"/>
      <c r="X118" s="161" t="s">
        <v>257</v>
      </c>
      <c r="Y118" s="161" t="s">
        <v>193</v>
      </c>
      <c r="Z118" s="151"/>
      <c r="AA118" s="151"/>
      <c r="AB118" s="151"/>
      <c r="AC118" s="151"/>
      <c r="AD118" s="151"/>
      <c r="AE118" s="151"/>
      <c r="AF118" s="151"/>
      <c r="AG118" s="151" t="s">
        <v>308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2" x14ac:dyDescent="0.25">
      <c r="A119" s="158"/>
      <c r="B119" s="159"/>
      <c r="C119" s="255" t="s">
        <v>487</v>
      </c>
      <c r="D119" s="256"/>
      <c r="E119" s="256"/>
      <c r="F119" s="256"/>
      <c r="G119" s="256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195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13" x14ac:dyDescent="0.25">
      <c r="A120" s="166" t="s">
        <v>185</v>
      </c>
      <c r="B120" s="167" t="s">
        <v>136</v>
      </c>
      <c r="C120" s="188" t="s">
        <v>137</v>
      </c>
      <c r="D120" s="168"/>
      <c r="E120" s="169"/>
      <c r="F120" s="170"/>
      <c r="G120" s="170">
        <f>SUMIF(AG121:AG122,"&lt;&gt;NOR",G121:G122)</f>
        <v>0</v>
      </c>
      <c r="H120" s="170"/>
      <c r="I120" s="170">
        <f>SUM(I121:I122)</f>
        <v>0</v>
      </c>
      <c r="J120" s="170"/>
      <c r="K120" s="170">
        <f>SUM(K121:K122)</f>
        <v>0</v>
      </c>
      <c r="L120" s="170"/>
      <c r="M120" s="170">
        <f>SUM(M121:M122)</f>
        <v>0</v>
      </c>
      <c r="N120" s="169"/>
      <c r="O120" s="169">
        <f>SUM(O121:O122)</f>
        <v>0</v>
      </c>
      <c r="P120" s="169"/>
      <c r="Q120" s="169">
        <f>SUM(Q121:Q122)</f>
        <v>0</v>
      </c>
      <c r="R120" s="170"/>
      <c r="S120" s="170"/>
      <c r="T120" s="171"/>
      <c r="U120" s="165"/>
      <c r="V120" s="165">
        <f>SUM(V121:V122)</f>
        <v>36.53</v>
      </c>
      <c r="W120" s="165"/>
      <c r="X120" s="165"/>
      <c r="Y120" s="165"/>
      <c r="AG120" t="s">
        <v>186</v>
      </c>
    </row>
    <row r="121" spans="1:60" ht="40" outlineLevel="1" x14ac:dyDescent="0.25">
      <c r="A121" s="173">
        <v>28</v>
      </c>
      <c r="B121" s="174" t="s">
        <v>492</v>
      </c>
      <c r="C121" s="189" t="s">
        <v>493</v>
      </c>
      <c r="D121" s="175" t="s">
        <v>290</v>
      </c>
      <c r="E121" s="176">
        <v>87.814170000000004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8" t="s">
        <v>456</v>
      </c>
      <c r="S121" s="178" t="s">
        <v>190</v>
      </c>
      <c r="T121" s="179" t="s">
        <v>256</v>
      </c>
      <c r="U121" s="161">
        <v>0.41599999999999998</v>
      </c>
      <c r="V121" s="161">
        <f>ROUND(E121*U121,2)</f>
        <v>36.53</v>
      </c>
      <c r="W121" s="161"/>
      <c r="X121" s="161" t="s">
        <v>291</v>
      </c>
      <c r="Y121" s="161" t="s">
        <v>193</v>
      </c>
      <c r="Z121" s="151"/>
      <c r="AA121" s="151"/>
      <c r="AB121" s="151"/>
      <c r="AC121" s="151"/>
      <c r="AD121" s="151"/>
      <c r="AE121" s="151"/>
      <c r="AF121" s="151"/>
      <c r="AG121" s="151" t="s">
        <v>292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5">
      <c r="A122" s="158"/>
      <c r="B122" s="159"/>
      <c r="C122" s="264" t="s">
        <v>494</v>
      </c>
      <c r="D122" s="265"/>
      <c r="E122" s="265"/>
      <c r="F122" s="265"/>
      <c r="G122" s="265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260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13" x14ac:dyDescent="0.25">
      <c r="A123" s="166" t="s">
        <v>185</v>
      </c>
      <c r="B123" s="167" t="s">
        <v>143</v>
      </c>
      <c r="C123" s="188" t="s">
        <v>144</v>
      </c>
      <c r="D123" s="168"/>
      <c r="E123" s="169"/>
      <c r="F123" s="170"/>
      <c r="G123" s="170">
        <f>SUMIF(AG124:AG138,"&lt;&gt;NOR",G124:G138)</f>
        <v>0</v>
      </c>
      <c r="H123" s="170"/>
      <c r="I123" s="170">
        <f>SUM(I124:I138)</f>
        <v>0</v>
      </c>
      <c r="J123" s="170"/>
      <c r="K123" s="170">
        <f>SUM(K124:K138)</f>
        <v>0</v>
      </c>
      <c r="L123" s="170"/>
      <c r="M123" s="170">
        <f>SUM(M124:M138)</f>
        <v>0</v>
      </c>
      <c r="N123" s="169"/>
      <c r="O123" s="169">
        <f>SUM(O124:O138)</f>
        <v>0</v>
      </c>
      <c r="P123" s="169"/>
      <c r="Q123" s="169">
        <f>SUM(Q124:Q138)</f>
        <v>0</v>
      </c>
      <c r="R123" s="170"/>
      <c r="S123" s="170"/>
      <c r="T123" s="171"/>
      <c r="U123" s="165"/>
      <c r="V123" s="165">
        <f>SUM(V124:V138)</f>
        <v>12.57</v>
      </c>
      <c r="W123" s="165"/>
      <c r="X123" s="165"/>
      <c r="Y123" s="165"/>
      <c r="AG123" t="s">
        <v>186</v>
      </c>
    </row>
    <row r="124" spans="1:60" outlineLevel="1" x14ac:dyDescent="0.25">
      <c r="A124" s="173">
        <v>29</v>
      </c>
      <c r="B124" s="174" t="s">
        <v>495</v>
      </c>
      <c r="C124" s="189" t="s">
        <v>496</v>
      </c>
      <c r="D124" s="175" t="s">
        <v>254</v>
      </c>
      <c r="E124" s="176">
        <v>4.4000000000000004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217</v>
      </c>
      <c r="T124" s="179" t="s">
        <v>191</v>
      </c>
      <c r="U124" s="161">
        <v>0.76</v>
      </c>
      <c r="V124" s="161">
        <f>ROUND(E124*U124,2)</f>
        <v>3.34</v>
      </c>
      <c r="W124" s="161"/>
      <c r="X124" s="161" t="s">
        <v>257</v>
      </c>
      <c r="Y124" s="161" t="s">
        <v>193</v>
      </c>
      <c r="Z124" s="151"/>
      <c r="AA124" s="151"/>
      <c r="AB124" s="151"/>
      <c r="AC124" s="151"/>
      <c r="AD124" s="151"/>
      <c r="AE124" s="151"/>
      <c r="AF124" s="151"/>
      <c r="AG124" s="151" t="s">
        <v>308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2" x14ac:dyDescent="0.25">
      <c r="A125" s="158"/>
      <c r="B125" s="159"/>
      <c r="C125" s="255" t="s">
        <v>512</v>
      </c>
      <c r="D125" s="256"/>
      <c r="E125" s="256"/>
      <c r="F125" s="256"/>
      <c r="G125" s="256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195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5">
      <c r="A126" s="158"/>
      <c r="B126" s="159"/>
      <c r="C126" s="253" t="s">
        <v>497</v>
      </c>
      <c r="D126" s="254"/>
      <c r="E126" s="254"/>
      <c r="F126" s="254"/>
      <c r="G126" s="254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195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0" outlineLevel="1" x14ac:dyDescent="0.25">
      <c r="A127" s="173">
        <v>30</v>
      </c>
      <c r="B127" s="174" t="s">
        <v>498</v>
      </c>
      <c r="C127" s="189" t="s">
        <v>499</v>
      </c>
      <c r="D127" s="175" t="s">
        <v>329</v>
      </c>
      <c r="E127" s="176">
        <v>5.2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0</v>
      </c>
      <c r="O127" s="176">
        <f>ROUND(E127*N127,2)</f>
        <v>0</v>
      </c>
      <c r="P127" s="176">
        <v>0</v>
      </c>
      <c r="Q127" s="176">
        <f>ROUND(E127*P127,2)</f>
        <v>0</v>
      </c>
      <c r="R127" s="178"/>
      <c r="S127" s="178" t="s">
        <v>217</v>
      </c>
      <c r="T127" s="179" t="s">
        <v>191</v>
      </c>
      <c r="U127" s="161">
        <v>0.76</v>
      </c>
      <c r="V127" s="161">
        <f>ROUND(E127*U127,2)</f>
        <v>3.95</v>
      </c>
      <c r="W127" s="161"/>
      <c r="X127" s="161" t="s">
        <v>257</v>
      </c>
      <c r="Y127" s="161" t="s">
        <v>193</v>
      </c>
      <c r="Z127" s="151"/>
      <c r="AA127" s="151"/>
      <c r="AB127" s="151"/>
      <c r="AC127" s="151"/>
      <c r="AD127" s="151"/>
      <c r="AE127" s="151"/>
      <c r="AF127" s="151"/>
      <c r="AG127" s="151" t="s">
        <v>308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5">
      <c r="A128" s="158"/>
      <c r="B128" s="159"/>
      <c r="C128" s="197" t="s">
        <v>500</v>
      </c>
      <c r="D128" s="195"/>
      <c r="E128" s="196">
        <v>5.2</v>
      </c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262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0" outlineLevel="1" x14ac:dyDescent="0.25">
      <c r="A129" s="173">
        <v>31</v>
      </c>
      <c r="B129" s="174" t="s">
        <v>501</v>
      </c>
      <c r="C129" s="189" t="s">
        <v>502</v>
      </c>
      <c r="D129" s="175" t="s">
        <v>329</v>
      </c>
      <c r="E129" s="176">
        <v>1.6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8"/>
      <c r="S129" s="178" t="s">
        <v>217</v>
      </c>
      <c r="T129" s="179" t="s">
        <v>191</v>
      </c>
      <c r="U129" s="161">
        <v>0.76</v>
      </c>
      <c r="V129" s="161">
        <f>ROUND(E129*U129,2)</f>
        <v>1.22</v>
      </c>
      <c r="W129" s="161"/>
      <c r="X129" s="161" t="s">
        <v>257</v>
      </c>
      <c r="Y129" s="161" t="s">
        <v>193</v>
      </c>
      <c r="Z129" s="151"/>
      <c r="AA129" s="151"/>
      <c r="AB129" s="151"/>
      <c r="AC129" s="151"/>
      <c r="AD129" s="151"/>
      <c r="AE129" s="151"/>
      <c r="AF129" s="151"/>
      <c r="AG129" s="151" t="s">
        <v>308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5">
      <c r="A130" s="158"/>
      <c r="B130" s="159"/>
      <c r="C130" s="197" t="s">
        <v>503</v>
      </c>
      <c r="D130" s="195"/>
      <c r="E130" s="196">
        <v>1.6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262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0" outlineLevel="1" x14ac:dyDescent="0.25">
      <c r="A131" s="173">
        <v>32</v>
      </c>
      <c r="B131" s="174" t="s">
        <v>504</v>
      </c>
      <c r="C131" s="189" t="s">
        <v>505</v>
      </c>
      <c r="D131" s="175" t="s">
        <v>329</v>
      </c>
      <c r="E131" s="176">
        <v>3.2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6">
        <v>0</v>
      </c>
      <c r="O131" s="176">
        <f>ROUND(E131*N131,2)</f>
        <v>0</v>
      </c>
      <c r="P131" s="176">
        <v>0</v>
      </c>
      <c r="Q131" s="176">
        <f>ROUND(E131*P131,2)</f>
        <v>0</v>
      </c>
      <c r="R131" s="178"/>
      <c r="S131" s="178" t="s">
        <v>217</v>
      </c>
      <c r="T131" s="179" t="s">
        <v>191</v>
      </c>
      <c r="U131" s="161">
        <v>0.76</v>
      </c>
      <c r="V131" s="161">
        <f>ROUND(E131*U131,2)</f>
        <v>2.4300000000000002</v>
      </c>
      <c r="W131" s="161"/>
      <c r="X131" s="161" t="s">
        <v>257</v>
      </c>
      <c r="Y131" s="161" t="s">
        <v>193</v>
      </c>
      <c r="Z131" s="151"/>
      <c r="AA131" s="151"/>
      <c r="AB131" s="151"/>
      <c r="AC131" s="151"/>
      <c r="AD131" s="151"/>
      <c r="AE131" s="151"/>
      <c r="AF131" s="151"/>
      <c r="AG131" s="151" t="s">
        <v>308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5">
      <c r="A132" s="158"/>
      <c r="B132" s="159"/>
      <c r="C132" s="197" t="s">
        <v>506</v>
      </c>
      <c r="D132" s="195"/>
      <c r="E132" s="196">
        <v>3.2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262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73">
        <v>33</v>
      </c>
      <c r="B133" s="174" t="s">
        <v>507</v>
      </c>
      <c r="C133" s="189" t="s">
        <v>508</v>
      </c>
      <c r="D133" s="175" t="s">
        <v>329</v>
      </c>
      <c r="E133" s="176">
        <v>4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8"/>
      <c r="S133" s="178" t="s">
        <v>217</v>
      </c>
      <c r="T133" s="179" t="s">
        <v>191</v>
      </c>
      <c r="U133" s="161">
        <v>0</v>
      </c>
      <c r="V133" s="161">
        <f>ROUND(E133*U133,2)</f>
        <v>0</v>
      </c>
      <c r="W133" s="161"/>
      <c r="X133" s="161" t="s">
        <v>257</v>
      </c>
      <c r="Y133" s="161" t="s">
        <v>193</v>
      </c>
      <c r="Z133" s="151"/>
      <c r="AA133" s="151"/>
      <c r="AB133" s="151"/>
      <c r="AC133" s="151"/>
      <c r="AD133" s="151"/>
      <c r="AE133" s="151"/>
      <c r="AF133" s="151"/>
      <c r="AG133" s="151" t="s">
        <v>308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5">
      <c r="A134" s="158"/>
      <c r="B134" s="159"/>
      <c r="C134" s="197" t="s">
        <v>509</v>
      </c>
      <c r="D134" s="195"/>
      <c r="E134" s="196">
        <v>4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262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5">
      <c r="A135" s="173">
        <v>34</v>
      </c>
      <c r="B135" s="174" t="s">
        <v>510</v>
      </c>
      <c r="C135" s="189" t="s">
        <v>496</v>
      </c>
      <c r="D135" s="175" t="s">
        <v>254</v>
      </c>
      <c r="E135" s="176">
        <v>2.15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6">
        <v>0</v>
      </c>
      <c r="O135" s="176">
        <f>ROUND(E135*N135,2)</f>
        <v>0</v>
      </c>
      <c r="P135" s="176">
        <v>0</v>
      </c>
      <c r="Q135" s="176">
        <f>ROUND(E135*P135,2)</f>
        <v>0</v>
      </c>
      <c r="R135" s="178"/>
      <c r="S135" s="178" t="s">
        <v>217</v>
      </c>
      <c r="T135" s="179" t="s">
        <v>191</v>
      </c>
      <c r="U135" s="161">
        <v>0.76</v>
      </c>
      <c r="V135" s="161">
        <f>ROUND(E135*U135,2)</f>
        <v>1.63</v>
      </c>
      <c r="W135" s="161"/>
      <c r="X135" s="161" t="s">
        <v>257</v>
      </c>
      <c r="Y135" s="161" t="s">
        <v>193</v>
      </c>
      <c r="Z135" s="151"/>
      <c r="AA135" s="151"/>
      <c r="AB135" s="151"/>
      <c r="AC135" s="151"/>
      <c r="AD135" s="151"/>
      <c r="AE135" s="151"/>
      <c r="AF135" s="151"/>
      <c r="AG135" s="151" t="s">
        <v>308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5">
      <c r="A136" s="158"/>
      <c r="B136" s="159"/>
      <c r="C136" s="255" t="s">
        <v>512</v>
      </c>
      <c r="D136" s="256"/>
      <c r="E136" s="256"/>
      <c r="F136" s="256"/>
      <c r="G136" s="256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195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5">
      <c r="A137" s="158"/>
      <c r="B137" s="159"/>
      <c r="C137" s="253" t="s">
        <v>513</v>
      </c>
      <c r="D137" s="254"/>
      <c r="E137" s="254"/>
      <c r="F137" s="254"/>
      <c r="G137" s="254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195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5">
      <c r="A138" s="158"/>
      <c r="B138" s="159"/>
      <c r="C138" s="253" t="s">
        <v>511</v>
      </c>
      <c r="D138" s="254"/>
      <c r="E138" s="254"/>
      <c r="F138" s="254"/>
      <c r="G138" s="254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195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80" t="str">
        <f>C138</f>
        <v>- kotvení do nosných profilů lávky - šroub M10x160 osadit pomocí tmelu do otvoru d12mm a hloubky 120mm podle pokynů výrobce</v>
      </c>
      <c r="BB138" s="151"/>
      <c r="BC138" s="151"/>
      <c r="BD138" s="151"/>
      <c r="BE138" s="151"/>
      <c r="BF138" s="151"/>
      <c r="BG138" s="151"/>
      <c r="BH138" s="151"/>
    </row>
    <row r="139" spans="1:60" x14ac:dyDescent="0.25">
      <c r="A139" s="3"/>
      <c r="B139" s="4"/>
      <c r="C139" s="192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v>15</v>
      </c>
      <c r="AF139">
        <v>21</v>
      </c>
      <c r="AG139" t="s">
        <v>171</v>
      </c>
    </row>
    <row r="140" spans="1:60" ht="13" x14ac:dyDescent="0.25">
      <c r="A140" s="154"/>
      <c r="B140" s="155" t="s">
        <v>29</v>
      </c>
      <c r="C140" s="193"/>
      <c r="D140" s="156"/>
      <c r="E140" s="157"/>
      <c r="F140" s="157"/>
      <c r="G140" s="172">
        <f>G8+G52+G80+G85+G109+G113+G120+G123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f>SUMIF(L7:L138,AE139,G7:G138)</f>
        <v>0</v>
      </c>
      <c r="AF140">
        <f>SUMIF(L7:L138,AF139,G7:G138)</f>
        <v>0</v>
      </c>
      <c r="AG140" t="s">
        <v>248</v>
      </c>
    </row>
    <row r="141" spans="1:60" x14ac:dyDescent="0.25">
      <c r="C141" s="194"/>
      <c r="D141" s="10"/>
      <c r="AG141" t="s">
        <v>251</v>
      </c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0nt0Ju/a1TgiGDoeM4oItCkYkEB5FSUDAaz/q/9XJM3Zv1yD1jK5yVjNHCXBo/QHe8ZXMPSKtbnwje9eeMpZg==" saltValue="06tcZP8TjQlH/FC0CqBUBA==" spinCount="100000" sheet="1" formatRows="0"/>
  <mergeCells count="40">
    <mergeCell ref="C11:G11"/>
    <mergeCell ref="A1:G1"/>
    <mergeCell ref="C2:G2"/>
    <mergeCell ref="C3:G3"/>
    <mergeCell ref="C4:G4"/>
    <mergeCell ref="C10:G10"/>
    <mergeCell ref="C66:G66"/>
    <mergeCell ref="C16:G16"/>
    <mergeCell ref="C19:G19"/>
    <mergeCell ref="C20:G20"/>
    <mergeCell ref="C25:G25"/>
    <mergeCell ref="C28:G28"/>
    <mergeCell ref="C33:G33"/>
    <mergeCell ref="C37:G37"/>
    <mergeCell ref="C41:G41"/>
    <mergeCell ref="C51:G51"/>
    <mergeCell ref="C54:G54"/>
    <mergeCell ref="C61:G61"/>
    <mergeCell ref="C108:G108"/>
    <mergeCell ref="C71:G71"/>
    <mergeCell ref="C72:G72"/>
    <mergeCell ref="C82:G82"/>
    <mergeCell ref="C87:G87"/>
    <mergeCell ref="C91:G91"/>
    <mergeCell ref="C92:G92"/>
    <mergeCell ref="C93:G93"/>
    <mergeCell ref="C98:G98"/>
    <mergeCell ref="C99:G99"/>
    <mergeCell ref="C100:G100"/>
    <mergeCell ref="C103:G103"/>
    <mergeCell ref="C126:G126"/>
    <mergeCell ref="C136:G136"/>
    <mergeCell ref="C137:G137"/>
    <mergeCell ref="C138:G138"/>
    <mergeCell ref="C111:G111"/>
    <mergeCell ref="C115:G115"/>
    <mergeCell ref="C117:G117"/>
    <mergeCell ref="C119:G119"/>
    <mergeCell ref="C122:G122"/>
    <mergeCell ref="C125:G1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4" customWidth="1"/>
    <col min="3" max="3" width="63.36328125" style="124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57" t="s">
        <v>158</v>
      </c>
      <c r="B1" s="257"/>
      <c r="C1" s="257"/>
      <c r="D1" s="257"/>
      <c r="E1" s="257"/>
      <c r="F1" s="257"/>
      <c r="G1" s="257"/>
      <c r="AG1" t="s">
        <v>159</v>
      </c>
    </row>
    <row r="2" spans="1:60" ht="25" customHeight="1" x14ac:dyDescent="0.25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160</v>
      </c>
    </row>
    <row r="3" spans="1:60" ht="25" customHeight="1" x14ac:dyDescent="0.25">
      <c r="A3" s="143" t="s">
        <v>8</v>
      </c>
      <c r="B3" s="49" t="s">
        <v>50</v>
      </c>
      <c r="C3" s="258" t="s">
        <v>51</v>
      </c>
      <c r="D3" s="259"/>
      <c r="E3" s="259"/>
      <c r="F3" s="259"/>
      <c r="G3" s="260"/>
      <c r="AC3" s="124" t="s">
        <v>160</v>
      </c>
      <c r="AG3" t="s">
        <v>161</v>
      </c>
    </row>
    <row r="4" spans="1:60" ht="25" customHeight="1" x14ac:dyDescent="0.25">
      <c r="A4" s="144" t="s">
        <v>9</v>
      </c>
      <c r="B4" s="145" t="s">
        <v>58</v>
      </c>
      <c r="C4" s="261" t="s">
        <v>59</v>
      </c>
      <c r="D4" s="262"/>
      <c r="E4" s="262"/>
      <c r="F4" s="262"/>
      <c r="G4" s="263"/>
      <c r="AG4" t="s">
        <v>162</v>
      </c>
    </row>
    <row r="5" spans="1:60" x14ac:dyDescent="0.25">
      <c r="D5" s="10"/>
    </row>
    <row r="6" spans="1:60" ht="37.5" x14ac:dyDescent="0.25">
      <c r="A6" s="147" t="s">
        <v>163</v>
      </c>
      <c r="B6" s="149" t="s">
        <v>164</v>
      </c>
      <c r="C6" s="149" t="s">
        <v>165</v>
      </c>
      <c r="D6" s="148" t="s">
        <v>166</v>
      </c>
      <c r="E6" s="147" t="s">
        <v>167</v>
      </c>
      <c r="F6" s="146" t="s">
        <v>168</v>
      </c>
      <c r="G6" s="147" t="s">
        <v>29</v>
      </c>
      <c r="H6" s="150" t="s">
        <v>30</v>
      </c>
      <c r="I6" s="150" t="s">
        <v>169</v>
      </c>
      <c r="J6" s="150" t="s">
        <v>31</v>
      </c>
      <c r="K6" s="150" t="s">
        <v>170</v>
      </c>
      <c r="L6" s="150" t="s">
        <v>171</v>
      </c>
      <c r="M6" s="150" t="s">
        <v>172</v>
      </c>
      <c r="N6" s="150" t="s">
        <v>173</v>
      </c>
      <c r="O6" s="150" t="s">
        <v>174</v>
      </c>
      <c r="P6" s="150" t="s">
        <v>175</v>
      </c>
      <c r="Q6" s="150" t="s">
        <v>176</v>
      </c>
      <c r="R6" s="150" t="s">
        <v>177</v>
      </c>
      <c r="S6" s="150" t="s">
        <v>178</v>
      </c>
      <c r="T6" s="150" t="s">
        <v>179</v>
      </c>
      <c r="U6" s="150" t="s">
        <v>180</v>
      </c>
      <c r="V6" s="150" t="s">
        <v>181</v>
      </c>
      <c r="W6" s="150" t="s">
        <v>182</v>
      </c>
      <c r="X6" s="150" t="s">
        <v>183</v>
      </c>
      <c r="Y6" s="150" t="s">
        <v>184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13" x14ac:dyDescent="0.25">
      <c r="A8" s="166" t="s">
        <v>185</v>
      </c>
      <c r="B8" s="167" t="s">
        <v>106</v>
      </c>
      <c r="C8" s="188" t="s">
        <v>107</v>
      </c>
      <c r="D8" s="168"/>
      <c r="E8" s="169"/>
      <c r="F8" s="170"/>
      <c r="G8" s="170">
        <f>SUMIF(AG9:AG47,"&lt;&gt;NOR",G9:G47)</f>
        <v>0</v>
      </c>
      <c r="H8" s="170"/>
      <c r="I8" s="170">
        <f>SUM(I9:I47)</f>
        <v>0</v>
      </c>
      <c r="J8" s="170"/>
      <c r="K8" s="170">
        <f>SUM(K9:K47)</f>
        <v>0</v>
      </c>
      <c r="L8" s="170"/>
      <c r="M8" s="170">
        <f>SUM(M9:M47)</f>
        <v>0</v>
      </c>
      <c r="N8" s="169"/>
      <c r="O8" s="169">
        <f>SUM(O9:O47)</f>
        <v>0</v>
      </c>
      <c r="P8" s="169"/>
      <c r="Q8" s="169">
        <f>SUM(Q9:Q47)</f>
        <v>0</v>
      </c>
      <c r="R8" s="170"/>
      <c r="S8" s="170"/>
      <c r="T8" s="171"/>
      <c r="U8" s="165"/>
      <c r="V8" s="165">
        <f>SUM(V9:V47)</f>
        <v>57.11</v>
      </c>
      <c r="W8" s="165"/>
      <c r="X8" s="165"/>
      <c r="Y8" s="165"/>
      <c r="AG8" t="s">
        <v>186</v>
      </c>
    </row>
    <row r="9" spans="1:60" outlineLevel="1" x14ac:dyDescent="0.25">
      <c r="A9" s="173">
        <v>1</v>
      </c>
      <c r="B9" s="174" t="s">
        <v>514</v>
      </c>
      <c r="C9" s="189" t="s">
        <v>515</v>
      </c>
      <c r="D9" s="175" t="s">
        <v>265</v>
      </c>
      <c r="E9" s="176">
        <v>46.305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255</v>
      </c>
      <c r="S9" s="178" t="s">
        <v>190</v>
      </c>
      <c r="T9" s="179" t="s">
        <v>256</v>
      </c>
      <c r="U9" s="161">
        <v>0.12</v>
      </c>
      <c r="V9" s="161">
        <f>ROUND(E9*U9,2)</f>
        <v>5.56</v>
      </c>
      <c r="W9" s="161"/>
      <c r="X9" s="161" t="s">
        <v>257</v>
      </c>
      <c r="Y9" s="161" t="s">
        <v>193</v>
      </c>
      <c r="Z9" s="151"/>
      <c r="AA9" s="151"/>
      <c r="AB9" s="151"/>
      <c r="AC9" s="151"/>
      <c r="AD9" s="151"/>
      <c r="AE9" s="151"/>
      <c r="AF9" s="151"/>
      <c r="AG9" s="151" t="s">
        <v>308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0.5" outlineLevel="2" x14ac:dyDescent="0.25">
      <c r="A10" s="158"/>
      <c r="B10" s="159"/>
      <c r="C10" s="264" t="s">
        <v>371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260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0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5">
      <c r="A11" s="158"/>
      <c r="B11" s="159"/>
      <c r="C11" s="197" t="s">
        <v>516</v>
      </c>
      <c r="D11" s="195"/>
      <c r="E11" s="196">
        <v>29.4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262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5">
      <c r="A12" s="158"/>
      <c r="B12" s="159"/>
      <c r="C12" s="197" t="s">
        <v>517</v>
      </c>
      <c r="D12" s="195"/>
      <c r="E12" s="196">
        <v>16.905000000000001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262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3">
        <v>2</v>
      </c>
      <c r="B13" s="174" t="s">
        <v>376</v>
      </c>
      <c r="C13" s="189" t="s">
        <v>377</v>
      </c>
      <c r="D13" s="175" t="s">
        <v>265</v>
      </c>
      <c r="E13" s="176">
        <v>46.305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 t="s">
        <v>255</v>
      </c>
      <c r="S13" s="178" t="s">
        <v>190</v>
      </c>
      <c r="T13" s="179" t="s">
        <v>256</v>
      </c>
      <c r="U13" s="161">
        <v>0.04</v>
      </c>
      <c r="V13" s="161">
        <f>ROUND(E13*U13,2)</f>
        <v>1.85</v>
      </c>
      <c r="W13" s="161"/>
      <c r="X13" s="161" t="s">
        <v>257</v>
      </c>
      <c r="Y13" s="161" t="s">
        <v>193</v>
      </c>
      <c r="Z13" s="151"/>
      <c r="AA13" s="151"/>
      <c r="AB13" s="151"/>
      <c r="AC13" s="151"/>
      <c r="AD13" s="151"/>
      <c r="AE13" s="151"/>
      <c r="AF13" s="151"/>
      <c r="AG13" s="151" t="s">
        <v>308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0.5" outlineLevel="2" x14ac:dyDescent="0.25">
      <c r="A14" s="158"/>
      <c r="B14" s="159"/>
      <c r="C14" s="264" t="s">
        <v>371</v>
      </c>
      <c r="D14" s="265"/>
      <c r="E14" s="265"/>
      <c r="F14" s="265"/>
      <c r="G14" s="265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260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80" t="str">
        <f>C14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" s="151"/>
      <c r="BC14" s="151"/>
      <c r="BD14" s="151"/>
      <c r="BE14" s="151"/>
      <c r="BF14" s="151"/>
      <c r="BG14" s="151"/>
      <c r="BH14" s="151"/>
    </row>
    <row r="15" spans="1:60" outlineLevel="2" x14ac:dyDescent="0.25">
      <c r="A15" s="158"/>
      <c r="B15" s="159"/>
      <c r="C15" s="197" t="s">
        <v>518</v>
      </c>
      <c r="D15" s="195"/>
      <c r="E15" s="196">
        <v>46.305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262</v>
      </c>
      <c r="AH15" s="151">
        <v>5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3">
        <v>3</v>
      </c>
      <c r="B16" s="174" t="s">
        <v>519</v>
      </c>
      <c r="C16" s="189" t="s">
        <v>520</v>
      </c>
      <c r="D16" s="175" t="s">
        <v>265</v>
      </c>
      <c r="E16" s="176">
        <v>30.87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 t="s">
        <v>255</v>
      </c>
      <c r="S16" s="178" t="s">
        <v>190</v>
      </c>
      <c r="T16" s="179" t="s">
        <v>256</v>
      </c>
      <c r="U16" s="161">
        <v>0.19</v>
      </c>
      <c r="V16" s="161">
        <f>ROUND(E16*U16,2)</f>
        <v>5.87</v>
      </c>
      <c r="W16" s="161"/>
      <c r="X16" s="161" t="s">
        <v>257</v>
      </c>
      <c r="Y16" s="161" t="s">
        <v>193</v>
      </c>
      <c r="Z16" s="151"/>
      <c r="AA16" s="151"/>
      <c r="AB16" s="151"/>
      <c r="AC16" s="151"/>
      <c r="AD16" s="151"/>
      <c r="AE16" s="151"/>
      <c r="AF16" s="151"/>
      <c r="AG16" s="151" t="s">
        <v>308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5" outlineLevel="2" x14ac:dyDescent="0.25">
      <c r="A17" s="158"/>
      <c r="B17" s="159"/>
      <c r="C17" s="264" t="s">
        <v>371</v>
      </c>
      <c r="D17" s="265"/>
      <c r="E17" s="265"/>
      <c r="F17" s="265"/>
      <c r="G17" s="265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260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80" t="str">
        <f>C17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197" t="s">
        <v>521</v>
      </c>
      <c r="D18" s="195"/>
      <c r="E18" s="196">
        <v>19.600000000000001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262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5">
      <c r="A19" s="158"/>
      <c r="B19" s="159"/>
      <c r="C19" s="197" t="s">
        <v>522</v>
      </c>
      <c r="D19" s="195"/>
      <c r="E19" s="196">
        <v>11.27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262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3">
        <v>4</v>
      </c>
      <c r="B20" s="174" t="s">
        <v>385</v>
      </c>
      <c r="C20" s="189" t="s">
        <v>386</v>
      </c>
      <c r="D20" s="175" t="s">
        <v>265</v>
      </c>
      <c r="E20" s="176">
        <v>30.87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 t="s">
        <v>255</v>
      </c>
      <c r="S20" s="178" t="s">
        <v>190</v>
      </c>
      <c r="T20" s="179" t="s">
        <v>256</v>
      </c>
      <c r="U20" s="161">
        <v>0.1</v>
      </c>
      <c r="V20" s="161">
        <f>ROUND(E20*U20,2)</f>
        <v>3.09</v>
      </c>
      <c r="W20" s="161"/>
      <c r="X20" s="161" t="s">
        <v>257</v>
      </c>
      <c r="Y20" s="161" t="s">
        <v>193</v>
      </c>
      <c r="Z20" s="151"/>
      <c r="AA20" s="151"/>
      <c r="AB20" s="151"/>
      <c r="AC20" s="151"/>
      <c r="AD20" s="151"/>
      <c r="AE20" s="151"/>
      <c r="AF20" s="151"/>
      <c r="AG20" s="151" t="s">
        <v>308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0.5" outlineLevel="2" x14ac:dyDescent="0.25">
      <c r="A21" s="158"/>
      <c r="B21" s="159"/>
      <c r="C21" s="264" t="s">
        <v>371</v>
      </c>
      <c r="D21" s="265"/>
      <c r="E21" s="265"/>
      <c r="F21" s="265"/>
      <c r="G21" s="265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260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80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197" t="s">
        <v>523</v>
      </c>
      <c r="D22" s="195"/>
      <c r="E22" s="196">
        <v>30.87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262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3">
        <v>5</v>
      </c>
      <c r="B23" s="174" t="s">
        <v>388</v>
      </c>
      <c r="C23" s="189" t="s">
        <v>389</v>
      </c>
      <c r="D23" s="175" t="s">
        <v>265</v>
      </c>
      <c r="E23" s="176">
        <v>77.174999999999997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 t="s">
        <v>255</v>
      </c>
      <c r="S23" s="178" t="s">
        <v>190</v>
      </c>
      <c r="T23" s="179" t="s">
        <v>256</v>
      </c>
      <c r="U23" s="161">
        <v>0.52</v>
      </c>
      <c r="V23" s="161">
        <f>ROUND(E23*U23,2)</f>
        <v>40.130000000000003</v>
      </c>
      <c r="W23" s="161"/>
      <c r="X23" s="161" t="s">
        <v>257</v>
      </c>
      <c r="Y23" s="161" t="s">
        <v>193</v>
      </c>
      <c r="Z23" s="151"/>
      <c r="AA23" s="151"/>
      <c r="AB23" s="151"/>
      <c r="AC23" s="151"/>
      <c r="AD23" s="151"/>
      <c r="AE23" s="151"/>
      <c r="AF23" s="151"/>
      <c r="AG23" s="151" t="s">
        <v>308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64" t="s">
        <v>390</v>
      </c>
      <c r="D24" s="265"/>
      <c r="E24" s="265"/>
      <c r="F24" s="265"/>
      <c r="G24" s="265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260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80" t="str">
        <f>C24</f>
        <v>bez naložení do dopravní nádoby, ale s vyprázdněním dopravní nádoby na hromadu nebo na dopravní prostředek,</v>
      </c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197" t="s">
        <v>524</v>
      </c>
      <c r="D25" s="195"/>
      <c r="E25" s="196">
        <v>49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262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5">
      <c r="A26" s="158"/>
      <c r="B26" s="159"/>
      <c r="C26" s="197" t="s">
        <v>525</v>
      </c>
      <c r="D26" s="195"/>
      <c r="E26" s="196">
        <v>28.175000000000001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262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3">
        <v>6</v>
      </c>
      <c r="B27" s="174" t="s">
        <v>394</v>
      </c>
      <c r="C27" s="189" t="s">
        <v>395</v>
      </c>
      <c r="D27" s="175" t="s">
        <v>265</v>
      </c>
      <c r="E27" s="176">
        <v>41.083799999999997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 t="s">
        <v>255</v>
      </c>
      <c r="S27" s="178" t="s">
        <v>190</v>
      </c>
      <c r="T27" s="179" t="s">
        <v>256</v>
      </c>
      <c r="U27" s="161">
        <v>0.01</v>
      </c>
      <c r="V27" s="161">
        <f>ROUND(E27*U27,2)</f>
        <v>0.41</v>
      </c>
      <c r="W27" s="161"/>
      <c r="X27" s="161" t="s">
        <v>257</v>
      </c>
      <c r="Y27" s="161" t="s">
        <v>193</v>
      </c>
      <c r="Z27" s="151"/>
      <c r="AA27" s="151"/>
      <c r="AB27" s="151"/>
      <c r="AC27" s="151"/>
      <c r="AD27" s="151"/>
      <c r="AE27" s="151"/>
      <c r="AF27" s="151"/>
      <c r="AG27" s="151" t="s">
        <v>308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64" t="s">
        <v>396</v>
      </c>
      <c r="D28" s="265"/>
      <c r="E28" s="265"/>
      <c r="F28" s="265"/>
      <c r="G28" s="265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260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197" t="s">
        <v>526</v>
      </c>
      <c r="D29" s="195"/>
      <c r="E29" s="196">
        <v>77.174999999999997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262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5">
      <c r="A30" s="158"/>
      <c r="B30" s="159"/>
      <c r="C30" s="197" t="s">
        <v>527</v>
      </c>
      <c r="D30" s="195"/>
      <c r="E30" s="196">
        <v>-36.091200000000001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262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0" outlineLevel="1" x14ac:dyDescent="0.25">
      <c r="A31" s="173">
        <v>7</v>
      </c>
      <c r="B31" s="174" t="s">
        <v>399</v>
      </c>
      <c r="C31" s="189" t="s">
        <v>400</v>
      </c>
      <c r="D31" s="175" t="s">
        <v>265</v>
      </c>
      <c r="E31" s="176">
        <v>41.083799999999997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 t="s">
        <v>255</v>
      </c>
      <c r="S31" s="178" t="s">
        <v>190</v>
      </c>
      <c r="T31" s="179" t="s">
        <v>256</v>
      </c>
      <c r="U31" s="161">
        <v>0</v>
      </c>
      <c r="V31" s="161">
        <f>ROUND(E31*U31,2)</f>
        <v>0</v>
      </c>
      <c r="W31" s="161"/>
      <c r="X31" s="161" t="s">
        <v>257</v>
      </c>
      <c r="Y31" s="161" t="s">
        <v>193</v>
      </c>
      <c r="Z31" s="151"/>
      <c r="AA31" s="151"/>
      <c r="AB31" s="151"/>
      <c r="AC31" s="151"/>
      <c r="AD31" s="151"/>
      <c r="AE31" s="151"/>
      <c r="AF31" s="151"/>
      <c r="AG31" s="151" t="s">
        <v>308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5">
      <c r="A32" s="158"/>
      <c r="B32" s="159"/>
      <c r="C32" s="255" t="s">
        <v>401</v>
      </c>
      <c r="D32" s="256"/>
      <c r="E32" s="256"/>
      <c r="F32" s="256"/>
      <c r="G32" s="256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195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197" t="s">
        <v>526</v>
      </c>
      <c r="D33" s="195"/>
      <c r="E33" s="196">
        <v>77.174999999999997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262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5">
      <c r="A34" s="158"/>
      <c r="B34" s="159"/>
      <c r="C34" s="197" t="s">
        <v>527</v>
      </c>
      <c r="D34" s="195"/>
      <c r="E34" s="196">
        <v>-36.091200000000001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262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73">
        <v>8</v>
      </c>
      <c r="B35" s="174" t="s">
        <v>402</v>
      </c>
      <c r="C35" s="189" t="s">
        <v>403</v>
      </c>
      <c r="D35" s="175" t="s">
        <v>265</v>
      </c>
      <c r="E35" s="176">
        <v>36.091200000000001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 t="s">
        <v>255</v>
      </c>
      <c r="S35" s="178" t="s">
        <v>190</v>
      </c>
      <c r="T35" s="179" t="s">
        <v>256</v>
      </c>
      <c r="U35" s="161">
        <v>0</v>
      </c>
      <c r="V35" s="161">
        <f>ROUND(E35*U35,2)</f>
        <v>0</v>
      </c>
      <c r="W35" s="161"/>
      <c r="X35" s="161" t="s">
        <v>257</v>
      </c>
      <c r="Y35" s="161" t="s">
        <v>193</v>
      </c>
      <c r="Z35" s="151"/>
      <c r="AA35" s="151"/>
      <c r="AB35" s="151"/>
      <c r="AC35" s="151"/>
      <c r="AD35" s="151"/>
      <c r="AE35" s="151"/>
      <c r="AF35" s="151"/>
      <c r="AG35" s="151" t="s">
        <v>308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5">
      <c r="A36" s="158"/>
      <c r="B36" s="159"/>
      <c r="C36" s="264" t="s">
        <v>404</v>
      </c>
      <c r="D36" s="265"/>
      <c r="E36" s="265"/>
      <c r="F36" s="265"/>
      <c r="G36" s="265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260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80" t="str">
        <f>C36</f>
        <v>sypaninou z vhodných hornin tř. 1 - 4 nebo materiálem, uloženým ve vzdálenosti do 30 m od vnějšího kraje objektu, pro jakoukoliv míru zhutnění,</v>
      </c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197" t="s">
        <v>526</v>
      </c>
      <c r="D37" s="195"/>
      <c r="E37" s="196">
        <v>77.174999999999997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262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5">
      <c r="A38" s="158"/>
      <c r="B38" s="159"/>
      <c r="C38" s="197" t="s">
        <v>528</v>
      </c>
      <c r="D38" s="195"/>
      <c r="E38" s="196">
        <v>-3.6749999999999998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262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5">
      <c r="A39" s="158"/>
      <c r="B39" s="159"/>
      <c r="C39" s="197" t="s">
        <v>529</v>
      </c>
      <c r="D39" s="195"/>
      <c r="E39" s="196">
        <v>-1.5680000000000001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262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5">
      <c r="A40" s="158"/>
      <c r="B40" s="159"/>
      <c r="C40" s="197" t="s">
        <v>530</v>
      </c>
      <c r="D40" s="195"/>
      <c r="E40" s="196">
        <v>-11.12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262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5">
      <c r="A41" s="158"/>
      <c r="B41" s="159"/>
      <c r="C41" s="197" t="s">
        <v>531</v>
      </c>
      <c r="D41" s="195"/>
      <c r="E41" s="196">
        <v>-24.720800000000001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262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73">
        <v>9</v>
      </c>
      <c r="B42" s="174" t="s">
        <v>409</v>
      </c>
      <c r="C42" s="189" t="s">
        <v>410</v>
      </c>
      <c r="D42" s="175" t="s">
        <v>265</v>
      </c>
      <c r="E42" s="176">
        <v>41.083799999999997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 t="s">
        <v>255</v>
      </c>
      <c r="S42" s="178" t="s">
        <v>190</v>
      </c>
      <c r="T42" s="179" t="s">
        <v>256</v>
      </c>
      <c r="U42" s="161">
        <v>0</v>
      </c>
      <c r="V42" s="161">
        <f>ROUND(E42*U42,2)</f>
        <v>0</v>
      </c>
      <c r="W42" s="161"/>
      <c r="X42" s="161" t="s">
        <v>257</v>
      </c>
      <c r="Y42" s="161" t="s">
        <v>193</v>
      </c>
      <c r="Z42" s="151"/>
      <c r="AA42" s="151"/>
      <c r="AB42" s="151"/>
      <c r="AC42" s="151"/>
      <c r="AD42" s="151"/>
      <c r="AE42" s="151"/>
      <c r="AF42" s="151"/>
      <c r="AG42" s="151" t="s">
        <v>308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5">
      <c r="A43" s="158"/>
      <c r="B43" s="159"/>
      <c r="C43" s="197" t="s">
        <v>526</v>
      </c>
      <c r="D43" s="195"/>
      <c r="E43" s="196">
        <v>77.174999999999997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262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5">
      <c r="A44" s="158"/>
      <c r="B44" s="159"/>
      <c r="C44" s="197" t="s">
        <v>527</v>
      </c>
      <c r="D44" s="195"/>
      <c r="E44" s="196">
        <v>-36.091200000000001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262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73">
        <v>10</v>
      </c>
      <c r="B45" s="174" t="s">
        <v>411</v>
      </c>
      <c r="C45" s="189" t="s">
        <v>532</v>
      </c>
      <c r="D45" s="175" t="s">
        <v>243</v>
      </c>
      <c r="E45" s="176">
        <v>1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217</v>
      </c>
      <c r="T45" s="179" t="s">
        <v>191</v>
      </c>
      <c r="U45" s="161">
        <v>0.2</v>
      </c>
      <c r="V45" s="161">
        <f>ROUND(E45*U45,2)</f>
        <v>0.2</v>
      </c>
      <c r="W45" s="161"/>
      <c r="X45" s="161" t="s">
        <v>533</v>
      </c>
      <c r="Y45" s="161" t="s">
        <v>193</v>
      </c>
      <c r="Z45" s="151"/>
      <c r="AA45" s="151"/>
      <c r="AB45" s="151"/>
      <c r="AC45" s="151"/>
      <c r="AD45" s="151"/>
      <c r="AE45" s="151"/>
      <c r="AF45" s="151"/>
      <c r="AG45" s="151" t="s">
        <v>534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5">
      <c r="A46" s="158"/>
      <c r="B46" s="159"/>
      <c r="C46" s="255" t="s">
        <v>535</v>
      </c>
      <c r="D46" s="256"/>
      <c r="E46" s="256"/>
      <c r="F46" s="256"/>
      <c r="G46" s="256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195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5">
      <c r="A47" s="158"/>
      <c r="B47" s="159"/>
      <c r="C47" s="253" t="s">
        <v>536</v>
      </c>
      <c r="D47" s="254"/>
      <c r="E47" s="254"/>
      <c r="F47" s="254"/>
      <c r="G47" s="254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195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13" x14ac:dyDescent="0.25">
      <c r="A48" s="166" t="s">
        <v>185</v>
      </c>
      <c r="B48" s="167" t="s">
        <v>110</v>
      </c>
      <c r="C48" s="188" t="s">
        <v>111</v>
      </c>
      <c r="D48" s="168"/>
      <c r="E48" s="169"/>
      <c r="F48" s="170"/>
      <c r="G48" s="170">
        <f>SUMIF(AG49:AG68,"&lt;&gt;NOR",G49:G68)</f>
        <v>0</v>
      </c>
      <c r="H48" s="170"/>
      <c r="I48" s="170">
        <f>SUM(I49:I68)</f>
        <v>0</v>
      </c>
      <c r="J48" s="170"/>
      <c r="K48" s="170">
        <f>SUM(K49:K68)</f>
        <v>0</v>
      </c>
      <c r="L48" s="170"/>
      <c r="M48" s="170">
        <f>SUM(M49:M68)</f>
        <v>0</v>
      </c>
      <c r="N48" s="169"/>
      <c r="O48" s="169">
        <f>SUM(O49:O68)</f>
        <v>16.920000000000002</v>
      </c>
      <c r="P48" s="169"/>
      <c r="Q48" s="169">
        <f>SUM(Q49:Q68)</f>
        <v>0</v>
      </c>
      <c r="R48" s="170"/>
      <c r="S48" s="170"/>
      <c r="T48" s="171"/>
      <c r="U48" s="165"/>
      <c r="V48" s="165">
        <f>SUM(V49:V68)</f>
        <v>1.19</v>
      </c>
      <c r="W48" s="165"/>
      <c r="X48" s="165"/>
      <c r="Y48" s="165"/>
      <c r="AG48" t="s">
        <v>186</v>
      </c>
    </row>
    <row r="49" spans="1:60" outlineLevel="1" x14ac:dyDescent="0.25">
      <c r="A49" s="173">
        <v>11</v>
      </c>
      <c r="B49" s="174" t="s">
        <v>414</v>
      </c>
      <c r="C49" s="189" t="s">
        <v>415</v>
      </c>
      <c r="D49" s="175" t="s">
        <v>329</v>
      </c>
      <c r="E49" s="176">
        <v>28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0.22106999999999999</v>
      </c>
      <c r="O49" s="176">
        <f>ROUND(E49*N49,2)</f>
        <v>6.19</v>
      </c>
      <c r="P49" s="176">
        <v>0</v>
      </c>
      <c r="Q49" s="176">
        <f>ROUND(E49*P49,2)</f>
        <v>0</v>
      </c>
      <c r="R49" s="178" t="s">
        <v>416</v>
      </c>
      <c r="S49" s="178" t="s">
        <v>190</v>
      </c>
      <c r="T49" s="179" t="s">
        <v>256</v>
      </c>
      <c r="U49" s="161">
        <v>0</v>
      </c>
      <c r="V49" s="161">
        <f>ROUND(E49*U49,2)</f>
        <v>0</v>
      </c>
      <c r="W49" s="161"/>
      <c r="X49" s="161" t="s">
        <v>257</v>
      </c>
      <c r="Y49" s="161" t="s">
        <v>193</v>
      </c>
      <c r="Z49" s="151"/>
      <c r="AA49" s="151"/>
      <c r="AB49" s="151"/>
      <c r="AC49" s="151"/>
      <c r="AD49" s="151"/>
      <c r="AE49" s="151"/>
      <c r="AF49" s="151"/>
      <c r="AG49" s="151" t="s">
        <v>308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5">
      <c r="A50" s="158"/>
      <c r="B50" s="159"/>
      <c r="C50" s="264" t="s">
        <v>417</v>
      </c>
      <c r="D50" s="265"/>
      <c r="E50" s="265"/>
      <c r="F50" s="265"/>
      <c r="G50" s="265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260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80" t="str">
        <f>C50</f>
        <v>se zřízením štěrkopískového lože pod trubky a s jejich obsypem v průměrném celkovém množství do 0,15 m3/m,</v>
      </c>
      <c r="BB50" s="151"/>
      <c r="BC50" s="151"/>
      <c r="BD50" s="151"/>
      <c r="BE50" s="151"/>
      <c r="BF50" s="151"/>
      <c r="BG50" s="151"/>
      <c r="BH50" s="151"/>
    </row>
    <row r="51" spans="1:60" outlineLevel="2" x14ac:dyDescent="0.25">
      <c r="A51" s="158"/>
      <c r="B51" s="159"/>
      <c r="C51" s="197" t="s">
        <v>537</v>
      </c>
      <c r="D51" s="195"/>
      <c r="E51" s="196">
        <v>28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262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73">
        <v>12</v>
      </c>
      <c r="B52" s="174" t="s">
        <v>419</v>
      </c>
      <c r="C52" s="189" t="s">
        <v>420</v>
      </c>
      <c r="D52" s="175" t="s">
        <v>265</v>
      </c>
      <c r="E52" s="176">
        <v>3.6749999999999998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1.8180000000000001</v>
      </c>
      <c r="O52" s="176">
        <f>ROUND(E52*N52,2)</f>
        <v>6.68</v>
      </c>
      <c r="P52" s="176">
        <v>0</v>
      </c>
      <c r="Q52" s="176">
        <f>ROUND(E52*P52,2)</f>
        <v>0</v>
      </c>
      <c r="R52" s="178" t="s">
        <v>266</v>
      </c>
      <c r="S52" s="178" t="s">
        <v>190</v>
      </c>
      <c r="T52" s="179" t="s">
        <v>256</v>
      </c>
      <c r="U52" s="161">
        <v>0</v>
      </c>
      <c r="V52" s="161">
        <f>ROUND(E52*U52,2)</f>
        <v>0</v>
      </c>
      <c r="W52" s="161"/>
      <c r="X52" s="161" t="s">
        <v>257</v>
      </c>
      <c r="Y52" s="161" t="s">
        <v>193</v>
      </c>
      <c r="Z52" s="151"/>
      <c r="AA52" s="151"/>
      <c r="AB52" s="151"/>
      <c r="AC52" s="151"/>
      <c r="AD52" s="151"/>
      <c r="AE52" s="151"/>
      <c r="AF52" s="151"/>
      <c r="AG52" s="151" t="s">
        <v>308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5">
      <c r="A53" s="158"/>
      <c r="B53" s="159"/>
      <c r="C53" s="197" t="s">
        <v>538</v>
      </c>
      <c r="D53" s="195"/>
      <c r="E53" s="196">
        <v>3.6749999999999998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262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73">
        <v>13</v>
      </c>
      <c r="B54" s="174" t="s">
        <v>424</v>
      </c>
      <c r="C54" s="189" t="s">
        <v>425</v>
      </c>
      <c r="D54" s="175" t="s">
        <v>265</v>
      </c>
      <c r="E54" s="176">
        <v>1.5680000000000001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2.5249999999999999</v>
      </c>
      <c r="O54" s="176">
        <f>ROUND(E54*N54,2)</f>
        <v>3.96</v>
      </c>
      <c r="P54" s="176">
        <v>0</v>
      </c>
      <c r="Q54" s="176">
        <f>ROUND(E54*P54,2)</f>
        <v>0</v>
      </c>
      <c r="R54" s="178" t="s">
        <v>270</v>
      </c>
      <c r="S54" s="178" t="s">
        <v>190</v>
      </c>
      <c r="T54" s="179" t="s">
        <v>256</v>
      </c>
      <c r="U54" s="161">
        <v>0</v>
      </c>
      <c r="V54" s="161">
        <f>ROUND(E54*U54,2)</f>
        <v>0</v>
      </c>
      <c r="W54" s="161"/>
      <c r="X54" s="161" t="s">
        <v>257</v>
      </c>
      <c r="Y54" s="161" t="s">
        <v>193</v>
      </c>
      <c r="Z54" s="151"/>
      <c r="AA54" s="151"/>
      <c r="AB54" s="151"/>
      <c r="AC54" s="151"/>
      <c r="AD54" s="151"/>
      <c r="AE54" s="151"/>
      <c r="AF54" s="151"/>
      <c r="AG54" s="151" t="s">
        <v>308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5">
      <c r="A55" s="158"/>
      <c r="B55" s="159"/>
      <c r="C55" s="264" t="s">
        <v>426</v>
      </c>
      <c r="D55" s="265"/>
      <c r="E55" s="265"/>
      <c r="F55" s="265"/>
      <c r="G55" s="265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260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5">
      <c r="A56" s="158"/>
      <c r="B56" s="159"/>
      <c r="C56" s="197" t="s">
        <v>539</v>
      </c>
      <c r="D56" s="195"/>
      <c r="E56" s="196">
        <v>1.5680000000000001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262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73">
        <v>14</v>
      </c>
      <c r="B57" s="174" t="s">
        <v>430</v>
      </c>
      <c r="C57" s="189" t="s">
        <v>431</v>
      </c>
      <c r="D57" s="175" t="s">
        <v>254</v>
      </c>
      <c r="E57" s="176">
        <v>2.2400000000000002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3.6400000000000002E-2</v>
      </c>
      <c r="O57" s="176">
        <f>ROUND(E57*N57,2)</f>
        <v>0.08</v>
      </c>
      <c r="P57" s="176">
        <v>0</v>
      </c>
      <c r="Q57" s="176">
        <f>ROUND(E57*P57,2)</f>
        <v>0</v>
      </c>
      <c r="R57" s="178" t="s">
        <v>270</v>
      </c>
      <c r="S57" s="178" t="s">
        <v>190</v>
      </c>
      <c r="T57" s="179" t="s">
        <v>256</v>
      </c>
      <c r="U57" s="161">
        <v>0.53</v>
      </c>
      <c r="V57" s="161">
        <f>ROUND(E57*U57,2)</f>
        <v>1.19</v>
      </c>
      <c r="W57" s="161"/>
      <c r="X57" s="161" t="s">
        <v>257</v>
      </c>
      <c r="Y57" s="161" t="s">
        <v>193</v>
      </c>
      <c r="Z57" s="151"/>
      <c r="AA57" s="151"/>
      <c r="AB57" s="151"/>
      <c r="AC57" s="151"/>
      <c r="AD57" s="151"/>
      <c r="AE57" s="151"/>
      <c r="AF57" s="151"/>
      <c r="AG57" s="151" t="s">
        <v>308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0.5" outlineLevel="2" x14ac:dyDescent="0.25">
      <c r="A58" s="158"/>
      <c r="B58" s="159"/>
      <c r="C58" s="264" t="s">
        <v>432</v>
      </c>
      <c r="D58" s="265"/>
      <c r="E58" s="265"/>
      <c r="F58" s="265"/>
      <c r="G58" s="265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260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80" t="str">
        <f>C58</f>
        <v>svislé nebo šikmé (odkloněné) , půdorysně přímé nebo zalomené, stěn základových desek ve volných nebo zapažených jámách, rýhách, šachtách, včetně případných vzpěr,</v>
      </c>
      <c r="BB58" s="151"/>
      <c r="BC58" s="151"/>
      <c r="BD58" s="151"/>
      <c r="BE58" s="151"/>
      <c r="BF58" s="151"/>
      <c r="BG58" s="151"/>
      <c r="BH58" s="151"/>
    </row>
    <row r="59" spans="1:60" outlineLevel="2" x14ac:dyDescent="0.25">
      <c r="A59" s="158"/>
      <c r="B59" s="159"/>
      <c r="C59" s="197" t="s">
        <v>540</v>
      </c>
      <c r="D59" s="195"/>
      <c r="E59" s="196">
        <v>2.2400000000000002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262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73">
        <v>15</v>
      </c>
      <c r="B60" s="174" t="s">
        <v>436</v>
      </c>
      <c r="C60" s="189" t="s">
        <v>437</v>
      </c>
      <c r="D60" s="175" t="s">
        <v>254</v>
      </c>
      <c r="E60" s="176">
        <v>2.2400000000000002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 t="s">
        <v>270</v>
      </c>
      <c r="S60" s="178" t="s">
        <v>190</v>
      </c>
      <c r="T60" s="179" t="s">
        <v>256</v>
      </c>
      <c r="U60" s="161">
        <v>0</v>
      </c>
      <c r="V60" s="161">
        <f>ROUND(E60*U60,2)</f>
        <v>0</v>
      </c>
      <c r="W60" s="161"/>
      <c r="X60" s="161" t="s">
        <v>257</v>
      </c>
      <c r="Y60" s="161" t="s">
        <v>193</v>
      </c>
      <c r="Z60" s="151"/>
      <c r="AA60" s="151"/>
      <c r="AB60" s="151"/>
      <c r="AC60" s="151"/>
      <c r="AD60" s="151"/>
      <c r="AE60" s="151"/>
      <c r="AF60" s="151"/>
      <c r="AG60" s="151" t="s">
        <v>308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0.5" outlineLevel="2" x14ac:dyDescent="0.25">
      <c r="A61" s="158"/>
      <c r="B61" s="159"/>
      <c r="C61" s="264" t="s">
        <v>432</v>
      </c>
      <c r="D61" s="265"/>
      <c r="E61" s="265"/>
      <c r="F61" s="265"/>
      <c r="G61" s="265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260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0" t="str">
        <f>C61</f>
        <v>svislé nebo šikmé (odkloněné) , půdorysně přímé nebo zalomené, stěn základových desek ve volných nebo zapažených jámách, rýhách, šachtách, včetně případných vzpěr,</v>
      </c>
      <c r="BB61" s="151"/>
      <c r="BC61" s="151"/>
      <c r="BD61" s="151"/>
      <c r="BE61" s="151"/>
      <c r="BF61" s="151"/>
      <c r="BG61" s="151"/>
      <c r="BH61" s="151"/>
    </row>
    <row r="62" spans="1:60" outlineLevel="2" x14ac:dyDescent="0.25">
      <c r="A62" s="158"/>
      <c r="B62" s="159"/>
      <c r="C62" s="253" t="s">
        <v>278</v>
      </c>
      <c r="D62" s="254"/>
      <c r="E62" s="254"/>
      <c r="F62" s="254"/>
      <c r="G62" s="254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195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5">
      <c r="A63" s="158"/>
      <c r="B63" s="159"/>
      <c r="C63" s="197" t="s">
        <v>541</v>
      </c>
      <c r="D63" s="195"/>
      <c r="E63" s="196">
        <v>2.2400000000000002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262</v>
      </c>
      <c r="AH63" s="151">
        <v>5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73">
        <v>16</v>
      </c>
      <c r="B64" s="174" t="s">
        <v>439</v>
      </c>
      <c r="C64" s="189" t="s">
        <v>440</v>
      </c>
      <c r="D64" s="175" t="s">
        <v>254</v>
      </c>
      <c r="E64" s="176">
        <v>24.5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/>
      <c r="S64" s="178" t="s">
        <v>217</v>
      </c>
      <c r="T64" s="179" t="s">
        <v>191</v>
      </c>
      <c r="U64" s="161">
        <v>0</v>
      </c>
      <c r="V64" s="161">
        <f>ROUND(E64*U64,2)</f>
        <v>0</v>
      </c>
      <c r="W64" s="161"/>
      <c r="X64" s="161" t="s">
        <v>257</v>
      </c>
      <c r="Y64" s="161" t="s">
        <v>193</v>
      </c>
      <c r="Z64" s="151"/>
      <c r="AA64" s="151"/>
      <c r="AB64" s="151"/>
      <c r="AC64" s="151"/>
      <c r="AD64" s="151"/>
      <c r="AE64" s="151"/>
      <c r="AF64" s="151"/>
      <c r="AG64" s="151" t="s">
        <v>308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5">
      <c r="A65" s="158"/>
      <c r="B65" s="159"/>
      <c r="C65" s="197" t="s">
        <v>542</v>
      </c>
      <c r="D65" s="195"/>
      <c r="E65" s="196">
        <v>12.25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262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5">
      <c r="A66" s="158"/>
      <c r="B66" s="159"/>
      <c r="C66" s="197" t="s">
        <v>542</v>
      </c>
      <c r="D66" s="195"/>
      <c r="E66" s="196">
        <v>12.25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262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73">
        <v>17</v>
      </c>
      <c r="B67" s="174" t="s">
        <v>444</v>
      </c>
      <c r="C67" s="189" t="s">
        <v>445</v>
      </c>
      <c r="D67" s="175" t="s">
        <v>329</v>
      </c>
      <c r="E67" s="176">
        <v>28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4.8000000000000001E-4</v>
      </c>
      <c r="O67" s="176">
        <f>ROUND(E67*N67,2)</f>
        <v>0.01</v>
      </c>
      <c r="P67" s="176">
        <v>0</v>
      </c>
      <c r="Q67" s="176">
        <f>ROUND(E67*P67,2)</f>
        <v>0</v>
      </c>
      <c r="R67" s="178" t="s">
        <v>446</v>
      </c>
      <c r="S67" s="178" t="s">
        <v>190</v>
      </c>
      <c r="T67" s="179" t="s">
        <v>256</v>
      </c>
      <c r="U67" s="161">
        <v>0</v>
      </c>
      <c r="V67" s="161">
        <f>ROUND(E67*U67,2)</f>
        <v>0</v>
      </c>
      <c r="W67" s="161"/>
      <c r="X67" s="161" t="s">
        <v>447</v>
      </c>
      <c r="Y67" s="161" t="s">
        <v>193</v>
      </c>
      <c r="Z67" s="151"/>
      <c r="AA67" s="151"/>
      <c r="AB67" s="151"/>
      <c r="AC67" s="151"/>
      <c r="AD67" s="151"/>
      <c r="AE67" s="151"/>
      <c r="AF67" s="151"/>
      <c r="AG67" s="151" t="s">
        <v>448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5">
      <c r="A68" s="158"/>
      <c r="B68" s="159"/>
      <c r="C68" s="197" t="s">
        <v>537</v>
      </c>
      <c r="D68" s="195"/>
      <c r="E68" s="196">
        <v>28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262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13" x14ac:dyDescent="0.25">
      <c r="A69" s="166" t="s">
        <v>185</v>
      </c>
      <c r="B69" s="167" t="s">
        <v>112</v>
      </c>
      <c r="C69" s="188" t="s">
        <v>113</v>
      </c>
      <c r="D69" s="168"/>
      <c r="E69" s="169"/>
      <c r="F69" s="170"/>
      <c r="G69" s="170">
        <f>SUMIF(AG70:AG72,"&lt;&gt;NOR",G70:G72)</f>
        <v>0</v>
      </c>
      <c r="H69" s="170"/>
      <c r="I69" s="170">
        <f>SUM(I70:I72)</f>
        <v>0</v>
      </c>
      <c r="J69" s="170"/>
      <c r="K69" s="170">
        <f>SUM(K70:K72)</f>
        <v>0</v>
      </c>
      <c r="L69" s="170"/>
      <c r="M69" s="170">
        <f>SUM(M70:M72)</f>
        <v>0</v>
      </c>
      <c r="N69" s="169"/>
      <c r="O69" s="169">
        <f>SUM(O70:O72)</f>
        <v>4.3600000000000003</v>
      </c>
      <c r="P69" s="169"/>
      <c r="Q69" s="169">
        <f>SUM(Q70:Q72)</f>
        <v>0</v>
      </c>
      <c r="R69" s="170"/>
      <c r="S69" s="170"/>
      <c r="T69" s="171"/>
      <c r="U69" s="165"/>
      <c r="V69" s="165">
        <f>SUM(V70:V72)</f>
        <v>0</v>
      </c>
      <c r="W69" s="165"/>
      <c r="X69" s="165"/>
      <c r="Y69" s="165"/>
      <c r="AG69" t="s">
        <v>186</v>
      </c>
    </row>
    <row r="70" spans="1:60" outlineLevel="1" x14ac:dyDescent="0.25">
      <c r="A70" s="173">
        <v>18</v>
      </c>
      <c r="B70" s="174" t="s">
        <v>449</v>
      </c>
      <c r="C70" s="189" t="s">
        <v>450</v>
      </c>
      <c r="D70" s="175" t="s">
        <v>265</v>
      </c>
      <c r="E70" s="176">
        <v>1.7278800000000001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2.52542</v>
      </c>
      <c r="O70" s="176">
        <f>ROUND(E70*N70,2)</f>
        <v>4.3600000000000003</v>
      </c>
      <c r="P70" s="176">
        <v>0</v>
      </c>
      <c r="Q70" s="176">
        <f>ROUND(E70*P70,2)</f>
        <v>0</v>
      </c>
      <c r="R70" s="178" t="s">
        <v>354</v>
      </c>
      <c r="S70" s="178" t="s">
        <v>190</v>
      </c>
      <c r="T70" s="179" t="s">
        <v>256</v>
      </c>
      <c r="U70" s="161">
        <v>0</v>
      </c>
      <c r="V70" s="161">
        <f>ROUND(E70*U70,2)</f>
        <v>0</v>
      </c>
      <c r="W70" s="161"/>
      <c r="X70" s="161" t="s">
        <v>257</v>
      </c>
      <c r="Y70" s="161" t="s">
        <v>193</v>
      </c>
      <c r="Z70" s="151"/>
      <c r="AA70" s="151"/>
      <c r="AB70" s="151"/>
      <c r="AC70" s="151"/>
      <c r="AD70" s="151"/>
      <c r="AE70" s="151"/>
      <c r="AF70" s="151"/>
      <c r="AG70" s="151" t="s">
        <v>308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5">
      <c r="A71" s="158"/>
      <c r="B71" s="159"/>
      <c r="C71" s="264" t="s">
        <v>451</v>
      </c>
      <c r="D71" s="265"/>
      <c r="E71" s="265"/>
      <c r="F71" s="265"/>
      <c r="G71" s="265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260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197" t="s">
        <v>543</v>
      </c>
      <c r="D72" s="195"/>
      <c r="E72" s="196">
        <v>1.7278800000000001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262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13" x14ac:dyDescent="0.25">
      <c r="A73" s="166" t="s">
        <v>185</v>
      </c>
      <c r="B73" s="167" t="s">
        <v>114</v>
      </c>
      <c r="C73" s="188" t="s">
        <v>115</v>
      </c>
      <c r="D73" s="168"/>
      <c r="E73" s="169"/>
      <c r="F73" s="170"/>
      <c r="G73" s="170">
        <f>SUMIF(AG74:AG98,"&lt;&gt;NOR",G74:G98)</f>
        <v>0</v>
      </c>
      <c r="H73" s="170"/>
      <c r="I73" s="170">
        <f>SUM(I74:I98)</f>
        <v>0</v>
      </c>
      <c r="J73" s="170"/>
      <c r="K73" s="170">
        <f>SUM(K74:K98)</f>
        <v>0</v>
      </c>
      <c r="L73" s="170"/>
      <c r="M73" s="170">
        <f>SUM(M74:M98)</f>
        <v>0</v>
      </c>
      <c r="N73" s="169"/>
      <c r="O73" s="169">
        <f>SUM(O74:O98)</f>
        <v>2.37</v>
      </c>
      <c r="P73" s="169"/>
      <c r="Q73" s="169">
        <f>SUM(Q74:Q98)</f>
        <v>0</v>
      </c>
      <c r="R73" s="170"/>
      <c r="S73" s="170"/>
      <c r="T73" s="171"/>
      <c r="U73" s="165"/>
      <c r="V73" s="165">
        <f>SUM(V74:V98)</f>
        <v>0</v>
      </c>
      <c r="W73" s="165"/>
      <c r="X73" s="165"/>
      <c r="Y73" s="165"/>
      <c r="AG73" t="s">
        <v>186</v>
      </c>
    </row>
    <row r="74" spans="1:60" ht="20" outlineLevel="1" x14ac:dyDescent="0.25">
      <c r="A74" s="173">
        <v>19</v>
      </c>
      <c r="B74" s="174" t="s">
        <v>460</v>
      </c>
      <c r="C74" s="189" t="s">
        <v>461</v>
      </c>
      <c r="D74" s="175" t="s">
        <v>254</v>
      </c>
      <c r="E74" s="176">
        <v>38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4.4350000000000001E-2</v>
      </c>
      <c r="O74" s="176">
        <f>ROUND(E74*N74,2)</f>
        <v>1.69</v>
      </c>
      <c r="P74" s="176">
        <v>0</v>
      </c>
      <c r="Q74" s="176">
        <f>ROUND(E74*P74,2)</f>
        <v>0</v>
      </c>
      <c r="R74" s="178" t="s">
        <v>456</v>
      </c>
      <c r="S74" s="178" t="s">
        <v>190</v>
      </c>
      <c r="T74" s="179" t="s">
        <v>256</v>
      </c>
      <c r="U74" s="161">
        <v>0</v>
      </c>
      <c r="V74" s="161">
        <f>ROUND(E74*U74,2)</f>
        <v>0</v>
      </c>
      <c r="W74" s="161"/>
      <c r="X74" s="161" t="s">
        <v>257</v>
      </c>
      <c r="Y74" s="161" t="s">
        <v>193</v>
      </c>
      <c r="Z74" s="151"/>
      <c r="AA74" s="151"/>
      <c r="AB74" s="151"/>
      <c r="AC74" s="151"/>
      <c r="AD74" s="151"/>
      <c r="AE74" s="151"/>
      <c r="AF74" s="151"/>
      <c r="AG74" s="151" t="s">
        <v>308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5">
      <c r="A75" s="158"/>
      <c r="B75" s="159"/>
      <c r="C75" s="264" t="s">
        <v>462</v>
      </c>
      <c r="D75" s="265"/>
      <c r="E75" s="265"/>
      <c r="F75" s="265"/>
      <c r="G75" s="265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260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5">
      <c r="A76" s="158"/>
      <c r="B76" s="159"/>
      <c r="C76" s="266" t="s">
        <v>463</v>
      </c>
      <c r="D76" s="267"/>
      <c r="E76" s="267"/>
      <c r="F76" s="267"/>
      <c r="G76" s="267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260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5">
      <c r="A77" s="158"/>
      <c r="B77" s="159"/>
      <c r="C77" s="266" t="s">
        <v>464</v>
      </c>
      <c r="D77" s="267"/>
      <c r="E77" s="267"/>
      <c r="F77" s="267"/>
      <c r="G77" s="267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260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5">
      <c r="A78" s="158"/>
      <c r="B78" s="159"/>
      <c r="C78" s="197" t="s">
        <v>544</v>
      </c>
      <c r="D78" s="195"/>
      <c r="E78" s="196">
        <v>38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262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0" outlineLevel="1" x14ac:dyDescent="0.25">
      <c r="A79" s="173">
        <v>20</v>
      </c>
      <c r="B79" s="174" t="s">
        <v>468</v>
      </c>
      <c r="C79" s="189" t="s">
        <v>469</v>
      </c>
      <c r="D79" s="175" t="s">
        <v>254</v>
      </c>
      <c r="E79" s="176">
        <v>38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 t="s">
        <v>456</v>
      </c>
      <c r="S79" s="178" t="s">
        <v>190</v>
      </c>
      <c r="T79" s="179" t="s">
        <v>256</v>
      </c>
      <c r="U79" s="161">
        <v>0</v>
      </c>
      <c r="V79" s="161">
        <f>ROUND(E79*U79,2)</f>
        <v>0</v>
      </c>
      <c r="W79" s="161"/>
      <c r="X79" s="161" t="s">
        <v>257</v>
      </c>
      <c r="Y79" s="161" t="s">
        <v>193</v>
      </c>
      <c r="Z79" s="151"/>
      <c r="AA79" s="151"/>
      <c r="AB79" s="151"/>
      <c r="AC79" s="151"/>
      <c r="AD79" s="151"/>
      <c r="AE79" s="151"/>
      <c r="AF79" s="151"/>
      <c r="AG79" s="151" t="s">
        <v>308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5">
      <c r="A80" s="158"/>
      <c r="B80" s="159"/>
      <c r="C80" s="264" t="s">
        <v>462</v>
      </c>
      <c r="D80" s="265"/>
      <c r="E80" s="265"/>
      <c r="F80" s="265"/>
      <c r="G80" s="265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260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5">
      <c r="A81" s="158"/>
      <c r="B81" s="159"/>
      <c r="C81" s="266" t="s">
        <v>463</v>
      </c>
      <c r="D81" s="267"/>
      <c r="E81" s="267"/>
      <c r="F81" s="267"/>
      <c r="G81" s="267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260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5">
      <c r="A82" s="158"/>
      <c r="B82" s="159"/>
      <c r="C82" s="266" t="s">
        <v>464</v>
      </c>
      <c r="D82" s="267"/>
      <c r="E82" s="267"/>
      <c r="F82" s="267"/>
      <c r="G82" s="267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260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5">
      <c r="A83" s="158"/>
      <c r="B83" s="159"/>
      <c r="C83" s="197" t="s">
        <v>545</v>
      </c>
      <c r="D83" s="195"/>
      <c r="E83" s="196">
        <v>38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262</v>
      </c>
      <c r="AH83" s="151">
        <v>5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73">
        <v>21</v>
      </c>
      <c r="B84" s="174" t="s">
        <v>471</v>
      </c>
      <c r="C84" s="189" t="s">
        <v>472</v>
      </c>
      <c r="D84" s="175" t="s">
        <v>290</v>
      </c>
      <c r="E84" s="176">
        <v>0.66739999999999999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1.02535</v>
      </c>
      <c r="O84" s="176">
        <f>ROUND(E84*N84,2)</f>
        <v>0.68</v>
      </c>
      <c r="P84" s="176">
        <v>0</v>
      </c>
      <c r="Q84" s="176">
        <f>ROUND(E84*P84,2)</f>
        <v>0</v>
      </c>
      <c r="R84" s="178" t="s">
        <v>456</v>
      </c>
      <c r="S84" s="178" t="s">
        <v>190</v>
      </c>
      <c r="T84" s="179" t="s">
        <v>256</v>
      </c>
      <c r="U84" s="161">
        <v>0</v>
      </c>
      <c r="V84" s="161">
        <f>ROUND(E84*U84,2)</f>
        <v>0</v>
      </c>
      <c r="W84" s="161"/>
      <c r="X84" s="161" t="s">
        <v>257</v>
      </c>
      <c r="Y84" s="161" t="s">
        <v>193</v>
      </c>
      <c r="Z84" s="151"/>
      <c r="AA84" s="151"/>
      <c r="AB84" s="151"/>
      <c r="AC84" s="151"/>
      <c r="AD84" s="151"/>
      <c r="AE84" s="151"/>
      <c r="AF84" s="151"/>
      <c r="AG84" s="151" t="s">
        <v>308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0.5" outlineLevel="2" x14ac:dyDescent="0.25">
      <c r="A85" s="158"/>
      <c r="B85" s="159"/>
      <c r="C85" s="264" t="s">
        <v>473</v>
      </c>
      <c r="D85" s="265"/>
      <c r="E85" s="265"/>
      <c r="F85" s="265"/>
      <c r="G85" s="265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260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80" t="str">
        <f>C85</f>
        <v>čistíren odpadních vod (mimo budovy), nádrží, vodojemů, žlabů nebo kanálů , včetně pomocného pracovního lešení o výšce podlahy do 1900 mm a pro zatížení do 1,5 kPa,</v>
      </c>
      <c r="BB85" s="151"/>
      <c r="BC85" s="151"/>
      <c r="BD85" s="151"/>
      <c r="BE85" s="151"/>
      <c r="BF85" s="151"/>
      <c r="BG85" s="151"/>
      <c r="BH85" s="151"/>
    </row>
    <row r="86" spans="1:60" outlineLevel="2" x14ac:dyDescent="0.25">
      <c r="A86" s="158"/>
      <c r="B86" s="159"/>
      <c r="C86" s="197" t="s">
        <v>546</v>
      </c>
      <c r="D86" s="195"/>
      <c r="E86" s="196">
        <v>0.66739999999999999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262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73">
        <v>22</v>
      </c>
      <c r="B87" s="174" t="s">
        <v>547</v>
      </c>
      <c r="C87" s="189" t="s">
        <v>548</v>
      </c>
      <c r="D87" s="175" t="s">
        <v>479</v>
      </c>
      <c r="E87" s="176">
        <v>1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217</v>
      </c>
      <c r="T87" s="179" t="s">
        <v>191</v>
      </c>
      <c r="U87" s="161">
        <v>0</v>
      </c>
      <c r="V87" s="161">
        <f>ROUND(E87*U87,2)</f>
        <v>0</v>
      </c>
      <c r="W87" s="161"/>
      <c r="X87" s="161" t="s">
        <v>257</v>
      </c>
      <c r="Y87" s="161" t="s">
        <v>193</v>
      </c>
      <c r="Z87" s="151"/>
      <c r="AA87" s="151"/>
      <c r="AB87" s="151"/>
      <c r="AC87" s="151"/>
      <c r="AD87" s="151"/>
      <c r="AE87" s="151"/>
      <c r="AF87" s="151"/>
      <c r="AG87" s="151" t="s">
        <v>258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5">
      <c r="A88" s="158"/>
      <c r="B88" s="159"/>
      <c r="C88" s="255" t="s">
        <v>549</v>
      </c>
      <c r="D88" s="256"/>
      <c r="E88" s="256"/>
      <c r="F88" s="256"/>
      <c r="G88" s="256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195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5">
      <c r="A89" s="158"/>
      <c r="B89" s="159"/>
      <c r="C89" s="253" t="s">
        <v>550</v>
      </c>
      <c r="D89" s="254"/>
      <c r="E89" s="254"/>
      <c r="F89" s="254"/>
      <c r="G89" s="254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195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3" x14ac:dyDescent="0.25">
      <c r="A90" s="158"/>
      <c r="B90" s="159"/>
      <c r="C90" s="253" t="s">
        <v>551</v>
      </c>
      <c r="D90" s="254"/>
      <c r="E90" s="254"/>
      <c r="F90" s="254"/>
      <c r="G90" s="254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195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5">
      <c r="A91" s="158"/>
      <c r="B91" s="159"/>
      <c r="C91" s="253" t="s">
        <v>552</v>
      </c>
      <c r="D91" s="254"/>
      <c r="E91" s="254"/>
      <c r="F91" s="254"/>
      <c r="G91" s="254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195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73">
        <v>23</v>
      </c>
      <c r="B92" s="174" t="s">
        <v>553</v>
      </c>
      <c r="C92" s="189" t="s">
        <v>554</v>
      </c>
      <c r="D92" s="175" t="s">
        <v>479</v>
      </c>
      <c r="E92" s="176">
        <v>1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217</v>
      </c>
      <c r="T92" s="179" t="s">
        <v>191</v>
      </c>
      <c r="U92" s="161">
        <v>0</v>
      </c>
      <c r="V92" s="161">
        <f>ROUND(E92*U92,2)</f>
        <v>0</v>
      </c>
      <c r="W92" s="161"/>
      <c r="X92" s="161" t="s">
        <v>257</v>
      </c>
      <c r="Y92" s="161" t="s">
        <v>193</v>
      </c>
      <c r="Z92" s="151"/>
      <c r="AA92" s="151"/>
      <c r="AB92" s="151"/>
      <c r="AC92" s="151"/>
      <c r="AD92" s="151"/>
      <c r="AE92" s="151"/>
      <c r="AF92" s="151"/>
      <c r="AG92" s="151" t="s">
        <v>258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5">
      <c r="A93" s="158"/>
      <c r="B93" s="159"/>
      <c r="C93" s="255" t="s">
        <v>555</v>
      </c>
      <c r="D93" s="256"/>
      <c r="E93" s="256"/>
      <c r="F93" s="256"/>
      <c r="G93" s="256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195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5">
      <c r="A94" s="158"/>
      <c r="B94" s="159"/>
      <c r="C94" s="253" t="s">
        <v>556</v>
      </c>
      <c r="D94" s="254"/>
      <c r="E94" s="254"/>
      <c r="F94" s="254"/>
      <c r="G94" s="254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195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5">
      <c r="A95" s="158"/>
      <c r="B95" s="159"/>
      <c r="C95" s="253" t="s">
        <v>551</v>
      </c>
      <c r="D95" s="254"/>
      <c r="E95" s="254"/>
      <c r="F95" s="254"/>
      <c r="G95" s="254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195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5">
      <c r="A96" s="158"/>
      <c r="B96" s="159"/>
      <c r="C96" s="253" t="s">
        <v>552</v>
      </c>
      <c r="D96" s="254"/>
      <c r="E96" s="254"/>
      <c r="F96" s="254"/>
      <c r="G96" s="254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195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81">
        <v>24</v>
      </c>
      <c r="B97" s="182" t="s">
        <v>557</v>
      </c>
      <c r="C97" s="191" t="s">
        <v>558</v>
      </c>
      <c r="D97" s="183" t="s">
        <v>559</v>
      </c>
      <c r="E97" s="184">
        <v>1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217</v>
      </c>
      <c r="T97" s="187" t="s">
        <v>191</v>
      </c>
      <c r="U97" s="161">
        <v>0</v>
      </c>
      <c r="V97" s="161">
        <f>ROUND(E97*U97,2)</f>
        <v>0</v>
      </c>
      <c r="W97" s="161"/>
      <c r="X97" s="161" t="s">
        <v>257</v>
      </c>
      <c r="Y97" s="161" t="s">
        <v>193</v>
      </c>
      <c r="Z97" s="151"/>
      <c r="AA97" s="151"/>
      <c r="AB97" s="151"/>
      <c r="AC97" s="151"/>
      <c r="AD97" s="151"/>
      <c r="AE97" s="151"/>
      <c r="AF97" s="151"/>
      <c r="AG97" s="151" t="s">
        <v>258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0" outlineLevel="1" x14ac:dyDescent="0.25">
      <c r="A98" s="181">
        <v>25</v>
      </c>
      <c r="B98" s="182" t="s">
        <v>560</v>
      </c>
      <c r="C98" s="191" t="s">
        <v>561</v>
      </c>
      <c r="D98" s="183" t="s">
        <v>559</v>
      </c>
      <c r="E98" s="184">
        <v>1</v>
      </c>
      <c r="F98" s="185"/>
      <c r="G98" s="186">
        <f>ROUND(E98*F98,2)</f>
        <v>0</v>
      </c>
      <c r="H98" s="185"/>
      <c r="I98" s="186">
        <f>ROUND(E98*H98,2)</f>
        <v>0</v>
      </c>
      <c r="J98" s="185"/>
      <c r="K98" s="186">
        <f>ROUND(E98*J98,2)</f>
        <v>0</v>
      </c>
      <c r="L98" s="186">
        <v>21</v>
      </c>
      <c r="M98" s="186">
        <f>G98*(1+L98/100)</f>
        <v>0</v>
      </c>
      <c r="N98" s="184">
        <v>0</v>
      </c>
      <c r="O98" s="184">
        <f>ROUND(E98*N98,2)</f>
        <v>0</v>
      </c>
      <c r="P98" s="184">
        <v>0</v>
      </c>
      <c r="Q98" s="184">
        <f>ROUND(E98*P98,2)</f>
        <v>0</v>
      </c>
      <c r="R98" s="186"/>
      <c r="S98" s="186" t="s">
        <v>217</v>
      </c>
      <c r="T98" s="187" t="s">
        <v>191</v>
      </c>
      <c r="U98" s="161">
        <v>0</v>
      </c>
      <c r="V98" s="161">
        <f>ROUND(E98*U98,2)</f>
        <v>0</v>
      </c>
      <c r="W98" s="161"/>
      <c r="X98" s="161" t="s">
        <v>257</v>
      </c>
      <c r="Y98" s="161" t="s">
        <v>193</v>
      </c>
      <c r="Z98" s="151"/>
      <c r="AA98" s="151"/>
      <c r="AB98" s="151"/>
      <c r="AC98" s="151"/>
      <c r="AD98" s="151"/>
      <c r="AE98" s="151"/>
      <c r="AF98" s="151"/>
      <c r="AG98" s="151" t="s">
        <v>258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13" x14ac:dyDescent="0.25">
      <c r="A99" s="166" t="s">
        <v>185</v>
      </c>
      <c r="B99" s="167" t="s">
        <v>116</v>
      </c>
      <c r="C99" s="188" t="s">
        <v>117</v>
      </c>
      <c r="D99" s="168"/>
      <c r="E99" s="169"/>
      <c r="F99" s="170"/>
      <c r="G99" s="170">
        <f>SUMIF(AG100:AG102,"&lt;&gt;NOR",G100:G102)</f>
        <v>0</v>
      </c>
      <c r="H99" s="170"/>
      <c r="I99" s="170">
        <f>SUM(I100:I102)</f>
        <v>0</v>
      </c>
      <c r="J99" s="170"/>
      <c r="K99" s="170">
        <f>SUM(K100:K102)</f>
        <v>0</v>
      </c>
      <c r="L99" s="170"/>
      <c r="M99" s="170">
        <f>SUM(M100:M102)</f>
        <v>0</v>
      </c>
      <c r="N99" s="169"/>
      <c r="O99" s="169">
        <f>SUM(O100:O102)</f>
        <v>0.23</v>
      </c>
      <c r="P99" s="169"/>
      <c r="Q99" s="169">
        <f>SUM(Q100:Q102)</f>
        <v>0</v>
      </c>
      <c r="R99" s="170"/>
      <c r="S99" s="170"/>
      <c r="T99" s="171"/>
      <c r="U99" s="165"/>
      <c r="V99" s="165">
        <f>SUM(V100:V102)</f>
        <v>0.16</v>
      </c>
      <c r="W99" s="165"/>
      <c r="X99" s="165"/>
      <c r="Y99" s="165"/>
      <c r="AG99" t="s">
        <v>186</v>
      </c>
    </row>
    <row r="100" spans="1:60" outlineLevel="1" x14ac:dyDescent="0.25">
      <c r="A100" s="173">
        <v>26</v>
      </c>
      <c r="B100" s="174" t="s">
        <v>562</v>
      </c>
      <c r="C100" s="189" t="s">
        <v>563</v>
      </c>
      <c r="D100" s="175" t="s">
        <v>265</v>
      </c>
      <c r="E100" s="176">
        <v>0.12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1.8907700000000001</v>
      </c>
      <c r="O100" s="176">
        <f>ROUND(E100*N100,2)</f>
        <v>0.23</v>
      </c>
      <c r="P100" s="176">
        <v>0</v>
      </c>
      <c r="Q100" s="176">
        <f>ROUND(E100*P100,2)</f>
        <v>0</v>
      </c>
      <c r="R100" s="178" t="s">
        <v>416</v>
      </c>
      <c r="S100" s="178" t="s">
        <v>190</v>
      </c>
      <c r="T100" s="179" t="s">
        <v>256</v>
      </c>
      <c r="U100" s="161">
        <v>1.32</v>
      </c>
      <c r="V100" s="161">
        <f>ROUND(E100*U100,2)</f>
        <v>0.16</v>
      </c>
      <c r="W100" s="161"/>
      <c r="X100" s="161" t="s">
        <v>257</v>
      </c>
      <c r="Y100" s="161" t="s">
        <v>193</v>
      </c>
      <c r="Z100" s="151"/>
      <c r="AA100" s="151"/>
      <c r="AB100" s="151"/>
      <c r="AC100" s="151"/>
      <c r="AD100" s="151"/>
      <c r="AE100" s="151"/>
      <c r="AF100" s="151"/>
      <c r="AG100" s="151" t="s">
        <v>308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5">
      <c r="A101" s="158"/>
      <c r="B101" s="159"/>
      <c r="C101" s="264" t="s">
        <v>564</v>
      </c>
      <c r="D101" s="265"/>
      <c r="E101" s="265"/>
      <c r="F101" s="265"/>
      <c r="G101" s="265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260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5">
      <c r="A102" s="158"/>
      <c r="B102" s="159"/>
      <c r="C102" s="197" t="s">
        <v>565</v>
      </c>
      <c r="D102" s="195"/>
      <c r="E102" s="196">
        <v>0.12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262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13" x14ac:dyDescent="0.25">
      <c r="A103" s="166" t="s">
        <v>185</v>
      </c>
      <c r="B103" s="167" t="s">
        <v>122</v>
      </c>
      <c r="C103" s="188" t="s">
        <v>123</v>
      </c>
      <c r="D103" s="168"/>
      <c r="E103" s="169"/>
      <c r="F103" s="170"/>
      <c r="G103" s="170">
        <f>SUMIF(AG104:AG106,"&lt;&gt;NOR",G104:G106)</f>
        <v>0</v>
      </c>
      <c r="H103" s="170"/>
      <c r="I103" s="170">
        <f>SUM(I104:I106)</f>
        <v>0</v>
      </c>
      <c r="J103" s="170"/>
      <c r="K103" s="170">
        <f>SUM(K104:K106)</f>
        <v>0</v>
      </c>
      <c r="L103" s="170"/>
      <c r="M103" s="170">
        <f>SUM(M104:M106)</f>
        <v>0</v>
      </c>
      <c r="N103" s="169"/>
      <c r="O103" s="169">
        <f>SUM(O104:O106)</f>
        <v>28.08</v>
      </c>
      <c r="P103" s="169"/>
      <c r="Q103" s="169">
        <f>SUM(Q104:Q106)</f>
        <v>0</v>
      </c>
      <c r="R103" s="170"/>
      <c r="S103" s="170"/>
      <c r="T103" s="171"/>
      <c r="U103" s="165"/>
      <c r="V103" s="165">
        <f>SUM(V104:V106)</f>
        <v>14.510000000000002</v>
      </c>
      <c r="W103" s="165"/>
      <c r="X103" s="165"/>
      <c r="Y103" s="165"/>
      <c r="AG103" t="s">
        <v>186</v>
      </c>
    </row>
    <row r="104" spans="1:60" ht="20" outlineLevel="1" x14ac:dyDescent="0.25">
      <c r="A104" s="173">
        <v>27</v>
      </c>
      <c r="B104" s="174" t="s">
        <v>481</v>
      </c>
      <c r="C104" s="189" t="s">
        <v>482</v>
      </c>
      <c r="D104" s="175" t="s">
        <v>265</v>
      </c>
      <c r="E104" s="176">
        <v>11.12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2.5249999999999999</v>
      </c>
      <c r="O104" s="176">
        <f>ROUND(E104*N104,2)</f>
        <v>28.08</v>
      </c>
      <c r="P104" s="176">
        <v>0</v>
      </c>
      <c r="Q104" s="176">
        <f>ROUND(E104*P104,2)</f>
        <v>0</v>
      </c>
      <c r="R104" s="178" t="s">
        <v>416</v>
      </c>
      <c r="S104" s="178" t="s">
        <v>190</v>
      </c>
      <c r="T104" s="179" t="s">
        <v>256</v>
      </c>
      <c r="U104" s="161">
        <v>1.3</v>
      </c>
      <c r="V104" s="161">
        <f>ROUND(E104*U104,2)</f>
        <v>14.46</v>
      </c>
      <c r="W104" s="161"/>
      <c r="X104" s="161" t="s">
        <v>257</v>
      </c>
      <c r="Y104" s="161" t="s">
        <v>193</v>
      </c>
      <c r="Z104" s="151"/>
      <c r="AA104" s="151"/>
      <c r="AB104" s="151"/>
      <c r="AC104" s="151"/>
      <c r="AD104" s="151"/>
      <c r="AE104" s="151"/>
      <c r="AF104" s="151"/>
      <c r="AG104" s="151" t="s">
        <v>258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2" x14ac:dyDescent="0.25">
      <c r="A105" s="158"/>
      <c r="B105" s="159"/>
      <c r="C105" s="264" t="s">
        <v>483</v>
      </c>
      <c r="D105" s="265"/>
      <c r="E105" s="265"/>
      <c r="F105" s="265"/>
      <c r="G105" s="265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260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5">
      <c r="A106" s="181">
        <v>28</v>
      </c>
      <c r="B106" s="182" t="s">
        <v>566</v>
      </c>
      <c r="C106" s="191" t="s">
        <v>567</v>
      </c>
      <c r="D106" s="183" t="s">
        <v>329</v>
      </c>
      <c r="E106" s="184">
        <v>1.5</v>
      </c>
      <c r="F106" s="185"/>
      <c r="G106" s="186">
        <f>ROUND(E106*F106,2)</f>
        <v>0</v>
      </c>
      <c r="H106" s="185"/>
      <c r="I106" s="186">
        <f>ROUND(E106*H106,2)</f>
        <v>0</v>
      </c>
      <c r="J106" s="185"/>
      <c r="K106" s="186">
        <f>ROUND(E106*J106,2)</f>
        <v>0</v>
      </c>
      <c r="L106" s="186">
        <v>21</v>
      </c>
      <c r="M106" s="186">
        <f>G106*(1+L106/100)</f>
        <v>0</v>
      </c>
      <c r="N106" s="184">
        <v>0</v>
      </c>
      <c r="O106" s="184">
        <f>ROUND(E106*N106,2)</f>
        <v>0</v>
      </c>
      <c r="P106" s="184">
        <v>0</v>
      </c>
      <c r="Q106" s="184">
        <f>ROUND(E106*P106,2)</f>
        <v>0</v>
      </c>
      <c r="R106" s="186" t="s">
        <v>416</v>
      </c>
      <c r="S106" s="186" t="s">
        <v>190</v>
      </c>
      <c r="T106" s="187" t="s">
        <v>256</v>
      </c>
      <c r="U106" s="161">
        <v>0.03</v>
      </c>
      <c r="V106" s="161">
        <f>ROUND(E106*U106,2)</f>
        <v>0.05</v>
      </c>
      <c r="W106" s="161"/>
      <c r="X106" s="161" t="s">
        <v>257</v>
      </c>
      <c r="Y106" s="161" t="s">
        <v>193</v>
      </c>
      <c r="Z106" s="151"/>
      <c r="AA106" s="151"/>
      <c r="AB106" s="151"/>
      <c r="AC106" s="151"/>
      <c r="AD106" s="151"/>
      <c r="AE106" s="151"/>
      <c r="AF106" s="151"/>
      <c r="AG106" s="151" t="s">
        <v>258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13" x14ac:dyDescent="0.25">
      <c r="A107" s="166" t="s">
        <v>185</v>
      </c>
      <c r="B107" s="167" t="s">
        <v>124</v>
      </c>
      <c r="C107" s="188" t="s">
        <v>125</v>
      </c>
      <c r="D107" s="168"/>
      <c r="E107" s="169"/>
      <c r="F107" s="170"/>
      <c r="G107" s="170">
        <f>SUMIF(AG108:AG115,"&lt;&gt;NOR",G108:G115)</f>
        <v>0</v>
      </c>
      <c r="H107" s="170"/>
      <c r="I107" s="170">
        <f>SUM(I108:I115)</f>
        <v>0</v>
      </c>
      <c r="J107" s="170"/>
      <c r="K107" s="170">
        <f>SUM(K108:K115)</f>
        <v>0</v>
      </c>
      <c r="L107" s="170"/>
      <c r="M107" s="170">
        <f>SUM(M108:M115)</f>
        <v>0</v>
      </c>
      <c r="N107" s="169"/>
      <c r="O107" s="169">
        <f>SUM(O108:O115)</f>
        <v>0.01</v>
      </c>
      <c r="P107" s="169"/>
      <c r="Q107" s="169">
        <f>SUM(Q108:Q115)</f>
        <v>0</v>
      </c>
      <c r="R107" s="170"/>
      <c r="S107" s="170"/>
      <c r="T107" s="171"/>
      <c r="U107" s="165"/>
      <c r="V107" s="165">
        <f>SUM(V108:V115)</f>
        <v>0.39</v>
      </c>
      <c r="W107" s="165"/>
      <c r="X107" s="165"/>
      <c r="Y107" s="165"/>
      <c r="AG107" t="s">
        <v>186</v>
      </c>
    </row>
    <row r="108" spans="1:60" outlineLevel="1" x14ac:dyDescent="0.25">
      <c r="A108" s="173">
        <v>29</v>
      </c>
      <c r="B108" s="174" t="s">
        <v>568</v>
      </c>
      <c r="C108" s="189" t="s">
        <v>569</v>
      </c>
      <c r="D108" s="175" t="s">
        <v>329</v>
      </c>
      <c r="E108" s="176">
        <v>3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8" t="s">
        <v>416</v>
      </c>
      <c r="S108" s="178" t="s">
        <v>190</v>
      </c>
      <c r="T108" s="179" t="s">
        <v>256</v>
      </c>
      <c r="U108" s="161">
        <v>0.13</v>
      </c>
      <c r="V108" s="161">
        <f>ROUND(E108*U108,2)</f>
        <v>0.39</v>
      </c>
      <c r="W108" s="161"/>
      <c r="X108" s="161" t="s">
        <v>257</v>
      </c>
      <c r="Y108" s="161" t="s">
        <v>193</v>
      </c>
      <c r="Z108" s="151"/>
      <c r="AA108" s="151"/>
      <c r="AB108" s="151"/>
      <c r="AC108" s="151"/>
      <c r="AD108" s="151"/>
      <c r="AE108" s="151"/>
      <c r="AF108" s="151"/>
      <c r="AG108" s="151" t="s">
        <v>308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5">
      <c r="A109" s="158"/>
      <c r="B109" s="159"/>
      <c r="C109" s="264" t="s">
        <v>564</v>
      </c>
      <c r="D109" s="265"/>
      <c r="E109" s="265"/>
      <c r="F109" s="265"/>
      <c r="G109" s="265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260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5">
      <c r="A110" s="158"/>
      <c r="B110" s="159"/>
      <c r="C110" s="197" t="s">
        <v>570</v>
      </c>
      <c r="D110" s="195"/>
      <c r="E110" s="196">
        <v>3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262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0" outlineLevel="1" x14ac:dyDescent="0.25">
      <c r="A111" s="173">
        <v>30</v>
      </c>
      <c r="B111" s="174" t="s">
        <v>571</v>
      </c>
      <c r="C111" s="189" t="s">
        <v>572</v>
      </c>
      <c r="D111" s="175" t="s">
        <v>329</v>
      </c>
      <c r="E111" s="176">
        <v>3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6">
        <v>2.14E-3</v>
      </c>
      <c r="O111" s="176">
        <f>ROUND(E111*N111,2)</f>
        <v>0.01</v>
      </c>
      <c r="P111" s="176">
        <v>0</v>
      </c>
      <c r="Q111" s="176">
        <f>ROUND(E111*P111,2)</f>
        <v>0</v>
      </c>
      <c r="R111" s="178" t="s">
        <v>446</v>
      </c>
      <c r="S111" s="178" t="s">
        <v>190</v>
      </c>
      <c r="T111" s="179" t="s">
        <v>256</v>
      </c>
      <c r="U111" s="161">
        <v>0</v>
      </c>
      <c r="V111" s="161">
        <f>ROUND(E111*U111,2)</f>
        <v>0</v>
      </c>
      <c r="W111" s="161"/>
      <c r="X111" s="161" t="s">
        <v>447</v>
      </c>
      <c r="Y111" s="161" t="s">
        <v>193</v>
      </c>
      <c r="Z111" s="151"/>
      <c r="AA111" s="151"/>
      <c r="AB111" s="151"/>
      <c r="AC111" s="151"/>
      <c r="AD111" s="151"/>
      <c r="AE111" s="151"/>
      <c r="AF111" s="151"/>
      <c r="AG111" s="151" t="s">
        <v>448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5">
      <c r="A112" s="158"/>
      <c r="B112" s="159"/>
      <c r="C112" s="197" t="s">
        <v>570</v>
      </c>
      <c r="D112" s="195"/>
      <c r="E112" s="196">
        <v>3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262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73">
        <v>31</v>
      </c>
      <c r="B113" s="174" t="s">
        <v>573</v>
      </c>
      <c r="C113" s="189" t="s">
        <v>574</v>
      </c>
      <c r="D113" s="175" t="s">
        <v>329</v>
      </c>
      <c r="E113" s="176">
        <v>1.5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8"/>
      <c r="S113" s="178" t="s">
        <v>217</v>
      </c>
      <c r="T113" s="179" t="s">
        <v>191</v>
      </c>
      <c r="U113" s="161">
        <v>0</v>
      </c>
      <c r="V113" s="161">
        <f>ROUND(E113*U113,2)</f>
        <v>0</v>
      </c>
      <c r="W113" s="161"/>
      <c r="X113" s="161" t="s">
        <v>447</v>
      </c>
      <c r="Y113" s="161" t="s">
        <v>193</v>
      </c>
      <c r="Z113" s="151"/>
      <c r="AA113" s="151"/>
      <c r="AB113" s="151"/>
      <c r="AC113" s="151"/>
      <c r="AD113" s="151"/>
      <c r="AE113" s="151"/>
      <c r="AF113" s="151"/>
      <c r="AG113" s="151" t="s">
        <v>575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5">
      <c r="A114" s="158"/>
      <c r="B114" s="159"/>
      <c r="C114" s="255" t="s">
        <v>576</v>
      </c>
      <c r="D114" s="256"/>
      <c r="E114" s="256"/>
      <c r="F114" s="256"/>
      <c r="G114" s="256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195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5">
      <c r="A115" s="158"/>
      <c r="B115" s="159"/>
      <c r="C115" s="253" t="s">
        <v>577</v>
      </c>
      <c r="D115" s="254"/>
      <c r="E115" s="254"/>
      <c r="F115" s="254"/>
      <c r="G115" s="254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195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13" x14ac:dyDescent="0.25">
      <c r="A116" s="166" t="s">
        <v>185</v>
      </c>
      <c r="B116" s="167" t="s">
        <v>136</v>
      </c>
      <c r="C116" s="188" t="s">
        <v>137</v>
      </c>
      <c r="D116" s="168"/>
      <c r="E116" s="169"/>
      <c r="F116" s="170"/>
      <c r="G116" s="170">
        <f>SUMIF(AG117:AG118,"&lt;&gt;NOR",G117:G118)</f>
        <v>0</v>
      </c>
      <c r="H116" s="170"/>
      <c r="I116" s="170">
        <f>SUM(I117:I118)</f>
        <v>0</v>
      </c>
      <c r="J116" s="170"/>
      <c r="K116" s="170">
        <f>SUM(K117:K118)</f>
        <v>0</v>
      </c>
      <c r="L116" s="170"/>
      <c r="M116" s="170">
        <f>SUM(M117:M118)</f>
        <v>0</v>
      </c>
      <c r="N116" s="169"/>
      <c r="O116" s="169">
        <f>SUM(O117:O118)</f>
        <v>0</v>
      </c>
      <c r="P116" s="169"/>
      <c r="Q116" s="169">
        <f>SUM(Q117:Q118)</f>
        <v>0</v>
      </c>
      <c r="R116" s="170"/>
      <c r="S116" s="170"/>
      <c r="T116" s="171"/>
      <c r="U116" s="165"/>
      <c r="V116" s="165">
        <f>SUM(V117:V118)</f>
        <v>21.62</v>
      </c>
      <c r="W116" s="165"/>
      <c r="X116" s="165"/>
      <c r="Y116" s="165"/>
      <c r="AG116" t="s">
        <v>186</v>
      </c>
    </row>
    <row r="117" spans="1:60" ht="40" outlineLevel="1" x14ac:dyDescent="0.25">
      <c r="A117" s="173">
        <v>32</v>
      </c>
      <c r="B117" s="174" t="s">
        <v>492</v>
      </c>
      <c r="C117" s="189" t="s">
        <v>493</v>
      </c>
      <c r="D117" s="175" t="s">
        <v>290</v>
      </c>
      <c r="E117" s="176">
        <v>51.969839999999998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8" t="s">
        <v>456</v>
      </c>
      <c r="S117" s="178" t="s">
        <v>190</v>
      </c>
      <c r="T117" s="179" t="s">
        <v>256</v>
      </c>
      <c r="U117" s="161">
        <v>0.41599999999999998</v>
      </c>
      <c r="V117" s="161">
        <f>ROUND(E117*U117,2)</f>
        <v>21.62</v>
      </c>
      <c r="W117" s="161"/>
      <c r="X117" s="161" t="s">
        <v>291</v>
      </c>
      <c r="Y117" s="161" t="s">
        <v>193</v>
      </c>
      <c r="Z117" s="151"/>
      <c r="AA117" s="151"/>
      <c r="AB117" s="151"/>
      <c r="AC117" s="151"/>
      <c r="AD117" s="151"/>
      <c r="AE117" s="151"/>
      <c r="AF117" s="151"/>
      <c r="AG117" s="151" t="s">
        <v>292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5">
      <c r="A118" s="158"/>
      <c r="B118" s="159"/>
      <c r="C118" s="264" t="s">
        <v>494</v>
      </c>
      <c r="D118" s="265"/>
      <c r="E118" s="265"/>
      <c r="F118" s="265"/>
      <c r="G118" s="265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260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13" x14ac:dyDescent="0.25">
      <c r="A119" s="166" t="s">
        <v>185</v>
      </c>
      <c r="B119" s="167" t="s">
        <v>143</v>
      </c>
      <c r="C119" s="188" t="s">
        <v>144</v>
      </c>
      <c r="D119" s="168"/>
      <c r="E119" s="169"/>
      <c r="F119" s="170"/>
      <c r="G119" s="170">
        <f>SUMIF(AG120:AG121,"&lt;&gt;NOR",G120:G121)</f>
        <v>0</v>
      </c>
      <c r="H119" s="170"/>
      <c r="I119" s="170">
        <f>SUM(I120:I121)</f>
        <v>0</v>
      </c>
      <c r="J119" s="170"/>
      <c r="K119" s="170">
        <f>SUM(K120:K121)</f>
        <v>0</v>
      </c>
      <c r="L119" s="170"/>
      <c r="M119" s="170">
        <f>SUM(M120:M121)</f>
        <v>0</v>
      </c>
      <c r="N119" s="169"/>
      <c r="O119" s="169">
        <f>SUM(O120:O121)</f>
        <v>0.04</v>
      </c>
      <c r="P119" s="169"/>
      <c r="Q119" s="169">
        <f>SUM(Q120:Q121)</f>
        <v>0</v>
      </c>
      <c r="R119" s="170"/>
      <c r="S119" s="170"/>
      <c r="T119" s="171"/>
      <c r="U119" s="165"/>
      <c r="V119" s="165">
        <f>SUM(V120:V121)</f>
        <v>0</v>
      </c>
      <c r="W119" s="165"/>
      <c r="X119" s="165"/>
      <c r="Y119" s="165"/>
      <c r="AG119" t="s">
        <v>186</v>
      </c>
    </row>
    <row r="120" spans="1:60" outlineLevel="1" x14ac:dyDescent="0.25">
      <c r="A120" s="173">
        <v>33</v>
      </c>
      <c r="B120" s="174" t="s">
        <v>578</v>
      </c>
      <c r="C120" s="189" t="s">
        <v>579</v>
      </c>
      <c r="D120" s="175" t="s">
        <v>282</v>
      </c>
      <c r="E120" s="176">
        <v>3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6">
        <v>1.32E-2</v>
      </c>
      <c r="O120" s="176">
        <f>ROUND(E120*N120,2)</f>
        <v>0.04</v>
      </c>
      <c r="P120" s="176">
        <v>0</v>
      </c>
      <c r="Q120" s="176">
        <f>ROUND(E120*P120,2)</f>
        <v>0</v>
      </c>
      <c r="R120" s="178"/>
      <c r="S120" s="178" t="s">
        <v>217</v>
      </c>
      <c r="T120" s="179" t="s">
        <v>191</v>
      </c>
      <c r="U120" s="161">
        <v>0</v>
      </c>
      <c r="V120" s="161">
        <f>ROUND(E120*U120,2)</f>
        <v>0</v>
      </c>
      <c r="W120" s="161"/>
      <c r="X120" s="161" t="s">
        <v>257</v>
      </c>
      <c r="Y120" s="161" t="s">
        <v>193</v>
      </c>
      <c r="Z120" s="151"/>
      <c r="AA120" s="151"/>
      <c r="AB120" s="151"/>
      <c r="AC120" s="151"/>
      <c r="AD120" s="151"/>
      <c r="AE120" s="151"/>
      <c r="AF120" s="151"/>
      <c r="AG120" s="151" t="s">
        <v>308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2" x14ac:dyDescent="0.25">
      <c r="A121" s="158"/>
      <c r="B121" s="159"/>
      <c r="C121" s="255" t="s">
        <v>580</v>
      </c>
      <c r="D121" s="256"/>
      <c r="E121" s="256"/>
      <c r="F121" s="256"/>
      <c r="G121" s="256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195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5">
      <c r="A122" s="3"/>
      <c r="B122" s="4"/>
      <c r="C122" s="192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v>15</v>
      </c>
      <c r="AF122">
        <v>21</v>
      </c>
      <c r="AG122" t="s">
        <v>171</v>
      </c>
    </row>
    <row r="123" spans="1:60" ht="13" x14ac:dyDescent="0.25">
      <c r="A123" s="154"/>
      <c r="B123" s="155" t="s">
        <v>29</v>
      </c>
      <c r="C123" s="193"/>
      <c r="D123" s="156"/>
      <c r="E123" s="157"/>
      <c r="F123" s="157"/>
      <c r="G123" s="172">
        <f>G8+G48+G69+G73+G99+G103+G107+G116+G119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f>SUMIF(L7:L121,AE122,G7:G121)</f>
        <v>0</v>
      </c>
      <c r="AF123">
        <f>SUMIF(L7:L121,AF122,G7:G121)</f>
        <v>0</v>
      </c>
      <c r="AG123" t="s">
        <v>248</v>
      </c>
    </row>
    <row r="124" spans="1:60" x14ac:dyDescent="0.25">
      <c r="C124" s="194"/>
      <c r="D124" s="10"/>
      <c r="AG124" t="s">
        <v>251</v>
      </c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KslJ5QCflG1eS0/3mr3wPO7DLMXbNr9y0eXmjsscQDrb5iYnU8UV9yOQE/Nm1fjRr9Vu7ZbdNKD3QAofMGYyg==" saltValue="Cpe+hNDHvm3iQsr6E52iEg==" spinCount="100000" sheet="1" formatRows="0"/>
  <mergeCells count="42">
    <mergeCell ref="C14:G14"/>
    <mergeCell ref="A1:G1"/>
    <mergeCell ref="C2:G2"/>
    <mergeCell ref="C3:G3"/>
    <mergeCell ref="C4:G4"/>
    <mergeCell ref="C10:G10"/>
    <mergeCell ref="C61:G61"/>
    <mergeCell ref="C17:G17"/>
    <mergeCell ref="C21:G21"/>
    <mergeCell ref="C24:G24"/>
    <mergeCell ref="C28:G28"/>
    <mergeCell ref="C32:G32"/>
    <mergeCell ref="C36:G36"/>
    <mergeCell ref="C46:G46"/>
    <mergeCell ref="C47:G47"/>
    <mergeCell ref="C50:G50"/>
    <mergeCell ref="C55:G55"/>
    <mergeCell ref="C58:G58"/>
    <mergeCell ref="C90:G90"/>
    <mergeCell ref="C62:G62"/>
    <mergeCell ref="C71:G71"/>
    <mergeCell ref="C75:G75"/>
    <mergeCell ref="C76:G76"/>
    <mergeCell ref="C77:G77"/>
    <mergeCell ref="C80:G80"/>
    <mergeCell ref="C81:G81"/>
    <mergeCell ref="C82:G82"/>
    <mergeCell ref="C85:G85"/>
    <mergeCell ref="C88:G88"/>
    <mergeCell ref="C89:G89"/>
    <mergeCell ref="C121:G121"/>
    <mergeCell ref="C91:G91"/>
    <mergeCell ref="C93:G93"/>
    <mergeCell ref="C94:G94"/>
    <mergeCell ref="C95:G95"/>
    <mergeCell ref="C96:G96"/>
    <mergeCell ref="C101:G101"/>
    <mergeCell ref="C105:G105"/>
    <mergeCell ref="C109:G109"/>
    <mergeCell ref="C114:G114"/>
    <mergeCell ref="C115:G115"/>
    <mergeCell ref="C118:G1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4" customWidth="1"/>
    <col min="3" max="3" width="63.36328125" style="124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57" t="s">
        <v>158</v>
      </c>
      <c r="B1" s="257"/>
      <c r="C1" s="257"/>
      <c r="D1" s="257"/>
      <c r="E1" s="257"/>
      <c r="F1" s="257"/>
      <c r="G1" s="257"/>
      <c r="AG1" t="s">
        <v>159</v>
      </c>
    </row>
    <row r="2" spans="1:60" ht="25" customHeight="1" x14ac:dyDescent="0.25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160</v>
      </c>
    </row>
    <row r="3" spans="1:60" ht="25" customHeight="1" x14ac:dyDescent="0.25">
      <c r="A3" s="143" t="s">
        <v>8</v>
      </c>
      <c r="B3" s="49" t="s">
        <v>50</v>
      </c>
      <c r="C3" s="258" t="s">
        <v>51</v>
      </c>
      <c r="D3" s="259"/>
      <c r="E3" s="259"/>
      <c r="F3" s="259"/>
      <c r="G3" s="260"/>
      <c r="AC3" s="124" t="s">
        <v>160</v>
      </c>
      <c r="AG3" t="s">
        <v>161</v>
      </c>
    </row>
    <row r="4" spans="1:60" ht="25" customHeight="1" x14ac:dyDescent="0.25">
      <c r="A4" s="144" t="s">
        <v>9</v>
      </c>
      <c r="B4" s="145" t="s">
        <v>60</v>
      </c>
      <c r="C4" s="261" t="s">
        <v>61</v>
      </c>
      <c r="D4" s="262"/>
      <c r="E4" s="262"/>
      <c r="F4" s="262"/>
      <c r="G4" s="263"/>
      <c r="AG4" t="s">
        <v>162</v>
      </c>
    </row>
    <row r="5" spans="1:60" x14ac:dyDescent="0.25">
      <c r="D5" s="10"/>
    </row>
    <row r="6" spans="1:60" ht="37.5" x14ac:dyDescent="0.25">
      <c r="A6" s="147" t="s">
        <v>163</v>
      </c>
      <c r="B6" s="149" t="s">
        <v>164</v>
      </c>
      <c r="C6" s="149" t="s">
        <v>165</v>
      </c>
      <c r="D6" s="148" t="s">
        <v>166</v>
      </c>
      <c r="E6" s="147" t="s">
        <v>167</v>
      </c>
      <c r="F6" s="146" t="s">
        <v>168</v>
      </c>
      <c r="G6" s="147" t="s">
        <v>29</v>
      </c>
      <c r="H6" s="150" t="s">
        <v>30</v>
      </c>
      <c r="I6" s="150" t="s">
        <v>169</v>
      </c>
      <c r="J6" s="150" t="s">
        <v>31</v>
      </c>
      <c r="K6" s="150" t="s">
        <v>170</v>
      </c>
      <c r="L6" s="150" t="s">
        <v>171</v>
      </c>
      <c r="M6" s="150" t="s">
        <v>172</v>
      </c>
      <c r="N6" s="150" t="s">
        <v>173</v>
      </c>
      <c r="O6" s="150" t="s">
        <v>174</v>
      </c>
      <c r="P6" s="150" t="s">
        <v>175</v>
      </c>
      <c r="Q6" s="150" t="s">
        <v>176</v>
      </c>
      <c r="R6" s="150" t="s">
        <v>177</v>
      </c>
      <c r="S6" s="150" t="s">
        <v>178</v>
      </c>
      <c r="T6" s="150" t="s">
        <v>179</v>
      </c>
      <c r="U6" s="150" t="s">
        <v>180</v>
      </c>
      <c r="V6" s="150" t="s">
        <v>181</v>
      </c>
      <c r="W6" s="150" t="s">
        <v>182</v>
      </c>
      <c r="X6" s="150" t="s">
        <v>183</v>
      </c>
      <c r="Y6" s="150" t="s">
        <v>184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13" x14ac:dyDescent="0.25">
      <c r="A8" s="166" t="s">
        <v>185</v>
      </c>
      <c r="B8" s="167" t="s">
        <v>108</v>
      </c>
      <c r="C8" s="188" t="s">
        <v>109</v>
      </c>
      <c r="D8" s="168"/>
      <c r="E8" s="169"/>
      <c r="F8" s="170"/>
      <c r="G8" s="170">
        <f>SUMIF(AG9:AG16,"&lt;&gt;NOR",G9:G16)</f>
        <v>0</v>
      </c>
      <c r="H8" s="170"/>
      <c r="I8" s="170">
        <f>SUM(I9:I16)</f>
        <v>0</v>
      </c>
      <c r="J8" s="170"/>
      <c r="K8" s="170">
        <f>SUM(K9:K16)</f>
        <v>0</v>
      </c>
      <c r="L8" s="170"/>
      <c r="M8" s="170">
        <f>SUM(M9:M16)</f>
        <v>0</v>
      </c>
      <c r="N8" s="169"/>
      <c r="O8" s="169">
        <f>SUM(O9:O16)</f>
        <v>0</v>
      </c>
      <c r="P8" s="169"/>
      <c r="Q8" s="169">
        <f>SUM(Q9:Q16)</f>
        <v>0</v>
      </c>
      <c r="R8" s="170"/>
      <c r="S8" s="170"/>
      <c r="T8" s="171"/>
      <c r="U8" s="165"/>
      <c r="V8" s="165">
        <f>SUM(V9:V16)</f>
        <v>16.18</v>
      </c>
      <c r="W8" s="165"/>
      <c r="X8" s="165"/>
      <c r="Y8" s="165"/>
      <c r="AG8" t="s">
        <v>186</v>
      </c>
    </row>
    <row r="9" spans="1:60" outlineLevel="1" x14ac:dyDescent="0.25">
      <c r="A9" s="173">
        <v>1</v>
      </c>
      <c r="B9" s="174" t="s">
        <v>581</v>
      </c>
      <c r="C9" s="189" t="s">
        <v>582</v>
      </c>
      <c r="D9" s="175" t="s">
        <v>254</v>
      </c>
      <c r="E9" s="176">
        <v>111.6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456</v>
      </c>
      <c r="S9" s="178" t="s">
        <v>190</v>
      </c>
      <c r="T9" s="179" t="s">
        <v>256</v>
      </c>
      <c r="U9" s="161">
        <v>0.04</v>
      </c>
      <c r="V9" s="161">
        <f>ROUND(E9*U9,2)</f>
        <v>4.46</v>
      </c>
      <c r="W9" s="161"/>
      <c r="X9" s="161" t="s">
        <v>257</v>
      </c>
      <c r="Y9" s="161" t="s">
        <v>193</v>
      </c>
      <c r="Z9" s="151"/>
      <c r="AA9" s="151"/>
      <c r="AB9" s="151"/>
      <c r="AC9" s="151"/>
      <c r="AD9" s="151"/>
      <c r="AE9" s="151"/>
      <c r="AF9" s="151"/>
      <c r="AG9" s="151" t="s">
        <v>258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5" t="s">
        <v>583</v>
      </c>
      <c r="D10" s="256"/>
      <c r="E10" s="256"/>
      <c r="F10" s="256"/>
      <c r="G10" s="256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195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5">
      <c r="A11" s="158"/>
      <c r="B11" s="159"/>
      <c r="C11" s="197" t="s">
        <v>584</v>
      </c>
      <c r="D11" s="195"/>
      <c r="E11" s="196">
        <v>111.6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262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3">
        <v>2</v>
      </c>
      <c r="B12" s="174" t="s">
        <v>585</v>
      </c>
      <c r="C12" s="189" t="s">
        <v>586</v>
      </c>
      <c r="D12" s="175" t="s">
        <v>265</v>
      </c>
      <c r="E12" s="176">
        <v>167.4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217</v>
      </c>
      <c r="T12" s="179" t="s">
        <v>191</v>
      </c>
      <c r="U12" s="161">
        <v>7.0000000000000007E-2</v>
      </c>
      <c r="V12" s="161">
        <f>ROUND(E12*U12,2)</f>
        <v>11.72</v>
      </c>
      <c r="W12" s="161"/>
      <c r="X12" s="161" t="s">
        <v>257</v>
      </c>
      <c r="Y12" s="161" t="s">
        <v>218</v>
      </c>
      <c r="Z12" s="151"/>
      <c r="AA12" s="151"/>
      <c r="AB12" s="151"/>
      <c r="AC12" s="151"/>
      <c r="AD12" s="151"/>
      <c r="AE12" s="151"/>
      <c r="AF12" s="151"/>
      <c r="AG12" s="151" t="s">
        <v>258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5">
      <c r="A13" s="158"/>
      <c r="B13" s="159"/>
      <c r="C13" s="255" t="s">
        <v>587</v>
      </c>
      <c r="D13" s="256"/>
      <c r="E13" s="256"/>
      <c r="F13" s="256"/>
      <c r="G13" s="256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195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5">
      <c r="A14" s="158"/>
      <c r="B14" s="159"/>
      <c r="C14" s="253" t="s">
        <v>588</v>
      </c>
      <c r="D14" s="254"/>
      <c r="E14" s="254"/>
      <c r="F14" s="254"/>
      <c r="G14" s="254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195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5">
      <c r="A15" s="158"/>
      <c r="B15" s="159"/>
      <c r="C15" s="197" t="s">
        <v>589</v>
      </c>
      <c r="D15" s="195"/>
      <c r="E15" s="196">
        <v>167.4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262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81">
        <v>3</v>
      </c>
      <c r="B16" s="182" t="s">
        <v>590</v>
      </c>
      <c r="C16" s="191" t="s">
        <v>591</v>
      </c>
      <c r="D16" s="183" t="s">
        <v>265</v>
      </c>
      <c r="E16" s="184">
        <v>2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217</v>
      </c>
      <c r="T16" s="187" t="s">
        <v>191</v>
      </c>
      <c r="U16" s="161">
        <v>0</v>
      </c>
      <c r="V16" s="161">
        <f>ROUND(E16*U16,2)</f>
        <v>0</v>
      </c>
      <c r="W16" s="161"/>
      <c r="X16" s="161" t="s">
        <v>257</v>
      </c>
      <c r="Y16" s="161" t="s">
        <v>218</v>
      </c>
      <c r="Z16" s="151"/>
      <c r="AA16" s="151"/>
      <c r="AB16" s="151"/>
      <c r="AC16" s="151"/>
      <c r="AD16" s="151"/>
      <c r="AE16" s="151"/>
      <c r="AF16" s="151"/>
      <c r="AG16" s="151" t="s">
        <v>258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13" x14ac:dyDescent="0.25">
      <c r="A17" s="166" t="s">
        <v>185</v>
      </c>
      <c r="B17" s="167" t="s">
        <v>116</v>
      </c>
      <c r="C17" s="188" t="s">
        <v>117</v>
      </c>
      <c r="D17" s="168"/>
      <c r="E17" s="169"/>
      <c r="F17" s="170"/>
      <c r="G17" s="170">
        <f>SUMIF(AG18:AG28,"&lt;&gt;NOR",G18:G28)</f>
        <v>0</v>
      </c>
      <c r="H17" s="170"/>
      <c r="I17" s="170">
        <f>SUM(I18:I28)</f>
        <v>0</v>
      </c>
      <c r="J17" s="170"/>
      <c r="K17" s="170">
        <f>SUM(K18:K28)</f>
        <v>0</v>
      </c>
      <c r="L17" s="170"/>
      <c r="M17" s="170">
        <f>SUM(M18:M28)</f>
        <v>0</v>
      </c>
      <c r="N17" s="169"/>
      <c r="O17" s="169">
        <f>SUM(O18:O28)</f>
        <v>7.7900000000000009</v>
      </c>
      <c r="P17" s="169"/>
      <c r="Q17" s="169">
        <f>SUM(Q18:Q28)</f>
        <v>0</v>
      </c>
      <c r="R17" s="170"/>
      <c r="S17" s="170"/>
      <c r="T17" s="171"/>
      <c r="U17" s="165"/>
      <c r="V17" s="165">
        <f>SUM(V18:V28)</f>
        <v>12.34</v>
      </c>
      <c r="W17" s="165"/>
      <c r="X17" s="165"/>
      <c r="Y17" s="165"/>
      <c r="AG17" t="s">
        <v>186</v>
      </c>
    </row>
    <row r="18" spans="1:60" outlineLevel="1" x14ac:dyDescent="0.25">
      <c r="A18" s="173">
        <v>4</v>
      </c>
      <c r="B18" s="174" t="s">
        <v>592</v>
      </c>
      <c r="C18" s="189" t="s">
        <v>593</v>
      </c>
      <c r="D18" s="175" t="s">
        <v>265</v>
      </c>
      <c r="E18" s="176">
        <v>0.2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2.59206</v>
      </c>
      <c r="O18" s="176">
        <f>ROUND(E18*N18,2)</f>
        <v>0.52</v>
      </c>
      <c r="P18" s="176">
        <v>0</v>
      </c>
      <c r="Q18" s="176">
        <f>ROUND(E18*P18,2)</f>
        <v>0</v>
      </c>
      <c r="R18" s="178" t="s">
        <v>354</v>
      </c>
      <c r="S18" s="178" t="s">
        <v>190</v>
      </c>
      <c r="T18" s="179" t="s">
        <v>256</v>
      </c>
      <c r="U18" s="161">
        <v>5.3330000000000002</v>
      </c>
      <c r="V18" s="161">
        <f>ROUND(E18*U18,2)</f>
        <v>1.07</v>
      </c>
      <c r="W18" s="161"/>
      <c r="X18" s="161" t="s">
        <v>257</v>
      </c>
      <c r="Y18" s="161" t="s">
        <v>193</v>
      </c>
      <c r="Z18" s="151"/>
      <c r="AA18" s="151"/>
      <c r="AB18" s="151"/>
      <c r="AC18" s="151"/>
      <c r="AD18" s="151"/>
      <c r="AE18" s="151"/>
      <c r="AF18" s="151"/>
      <c r="AG18" s="151" t="s">
        <v>258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5">
      <c r="A19" s="158"/>
      <c r="B19" s="159"/>
      <c r="C19" s="264" t="s">
        <v>594</v>
      </c>
      <c r="D19" s="265"/>
      <c r="E19" s="265"/>
      <c r="F19" s="265"/>
      <c r="G19" s="265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260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5">
      <c r="A20" s="158"/>
      <c r="B20" s="159"/>
      <c r="C20" s="253" t="s">
        <v>595</v>
      </c>
      <c r="D20" s="254"/>
      <c r="E20" s="254"/>
      <c r="F20" s="254"/>
      <c r="G20" s="254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195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3">
        <v>5</v>
      </c>
      <c r="B21" s="174" t="s">
        <v>596</v>
      </c>
      <c r="C21" s="189" t="s">
        <v>597</v>
      </c>
      <c r="D21" s="175" t="s">
        <v>254</v>
      </c>
      <c r="E21" s="176">
        <v>7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0.19275999999999999</v>
      </c>
      <c r="O21" s="176">
        <f>ROUND(E21*N21,2)</f>
        <v>1.35</v>
      </c>
      <c r="P21" s="176">
        <v>0</v>
      </c>
      <c r="Q21" s="176">
        <f>ROUND(E21*P21,2)</f>
        <v>0</v>
      </c>
      <c r="R21" s="178" t="s">
        <v>354</v>
      </c>
      <c r="S21" s="178" t="s">
        <v>190</v>
      </c>
      <c r="T21" s="179" t="s">
        <v>256</v>
      </c>
      <c r="U21" s="161">
        <v>1.1000000000000001</v>
      </c>
      <c r="V21" s="161">
        <f>ROUND(E21*U21,2)</f>
        <v>7.7</v>
      </c>
      <c r="W21" s="161"/>
      <c r="X21" s="161" t="s">
        <v>257</v>
      </c>
      <c r="Y21" s="161" t="s">
        <v>193</v>
      </c>
      <c r="Z21" s="151"/>
      <c r="AA21" s="151"/>
      <c r="AB21" s="151"/>
      <c r="AC21" s="151"/>
      <c r="AD21" s="151"/>
      <c r="AE21" s="151"/>
      <c r="AF21" s="151"/>
      <c r="AG21" s="151" t="s">
        <v>258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197" t="s">
        <v>598</v>
      </c>
      <c r="D22" s="195"/>
      <c r="E22" s="196">
        <v>7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262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3">
        <v>6</v>
      </c>
      <c r="B23" s="174" t="s">
        <v>449</v>
      </c>
      <c r="C23" s="189" t="s">
        <v>450</v>
      </c>
      <c r="D23" s="175" t="s">
        <v>265</v>
      </c>
      <c r="E23" s="176">
        <v>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2.52542</v>
      </c>
      <c r="O23" s="176">
        <f>ROUND(E23*N23,2)</f>
        <v>2.5299999999999998</v>
      </c>
      <c r="P23" s="176">
        <v>0</v>
      </c>
      <c r="Q23" s="176">
        <f>ROUND(E23*P23,2)</f>
        <v>0</v>
      </c>
      <c r="R23" s="178" t="s">
        <v>354</v>
      </c>
      <c r="S23" s="178" t="s">
        <v>190</v>
      </c>
      <c r="T23" s="179" t="s">
        <v>256</v>
      </c>
      <c r="U23" s="161">
        <v>3.57</v>
      </c>
      <c r="V23" s="161">
        <f>ROUND(E23*U23,2)</f>
        <v>3.57</v>
      </c>
      <c r="W23" s="161"/>
      <c r="X23" s="161" t="s">
        <v>257</v>
      </c>
      <c r="Y23" s="161" t="s">
        <v>193</v>
      </c>
      <c r="Z23" s="151"/>
      <c r="AA23" s="151"/>
      <c r="AB23" s="151"/>
      <c r="AC23" s="151"/>
      <c r="AD23" s="151"/>
      <c r="AE23" s="151"/>
      <c r="AF23" s="151"/>
      <c r="AG23" s="151" t="s">
        <v>258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64" t="s">
        <v>451</v>
      </c>
      <c r="D24" s="265"/>
      <c r="E24" s="265"/>
      <c r="F24" s="265"/>
      <c r="G24" s="265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260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253" t="s">
        <v>599</v>
      </c>
      <c r="D25" s="254"/>
      <c r="E25" s="254"/>
      <c r="F25" s="254"/>
      <c r="G25" s="254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195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3">
        <v>7</v>
      </c>
      <c r="B26" s="174" t="s">
        <v>600</v>
      </c>
      <c r="C26" s="189" t="s">
        <v>601</v>
      </c>
      <c r="D26" s="175" t="s">
        <v>265</v>
      </c>
      <c r="E26" s="176">
        <v>1.1240600000000001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3.0194999999999999</v>
      </c>
      <c r="O26" s="176">
        <f>ROUND(E26*N26,2)</f>
        <v>3.39</v>
      </c>
      <c r="P26" s="176">
        <v>0</v>
      </c>
      <c r="Q26" s="176">
        <f>ROUND(E26*P26,2)</f>
        <v>0</v>
      </c>
      <c r="R26" s="178" t="s">
        <v>602</v>
      </c>
      <c r="S26" s="178" t="s">
        <v>190</v>
      </c>
      <c r="T26" s="179" t="s">
        <v>603</v>
      </c>
      <c r="U26" s="161">
        <v>0</v>
      </c>
      <c r="V26" s="161">
        <f>ROUND(E26*U26,2)</f>
        <v>0</v>
      </c>
      <c r="W26" s="161"/>
      <c r="X26" s="161" t="s">
        <v>604</v>
      </c>
      <c r="Y26" s="161" t="s">
        <v>193</v>
      </c>
      <c r="Z26" s="151"/>
      <c r="AA26" s="151"/>
      <c r="AB26" s="151"/>
      <c r="AC26" s="151"/>
      <c r="AD26" s="151"/>
      <c r="AE26" s="151"/>
      <c r="AF26" s="151"/>
      <c r="AG26" s="151" t="s">
        <v>605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264" t="s">
        <v>606</v>
      </c>
      <c r="D27" s="265"/>
      <c r="E27" s="265"/>
      <c r="F27" s="265"/>
      <c r="G27" s="265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260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197" t="s">
        <v>607</v>
      </c>
      <c r="D28" s="195"/>
      <c r="E28" s="196">
        <v>1.1240600000000001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262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13" x14ac:dyDescent="0.25">
      <c r="A29" s="166" t="s">
        <v>185</v>
      </c>
      <c r="B29" s="167" t="s">
        <v>118</v>
      </c>
      <c r="C29" s="188" t="s">
        <v>119</v>
      </c>
      <c r="D29" s="168"/>
      <c r="E29" s="169"/>
      <c r="F29" s="170"/>
      <c r="G29" s="170">
        <f>SUMIF(AG30:AG39,"&lt;&gt;NOR",G30:G39)</f>
        <v>0</v>
      </c>
      <c r="H29" s="170"/>
      <c r="I29" s="170">
        <f>SUM(I30:I39)</f>
        <v>0</v>
      </c>
      <c r="J29" s="170"/>
      <c r="K29" s="170">
        <f>SUM(K30:K39)</f>
        <v>0</v>
      </c>
      <c r="L29" s="170"/>
      <c r="M29" s="170">
        <f>SUM(M30:M39)</f>
        <v>0</v>
      </c>
      <c r="N29" s="169"/>
      <c r="O29" s="169">
        <f>SUM(O30:O39)</f>
        <v>19.11</v>
      </c>
      <c r="P29" s="169"/>
      <c r="Q29" s="169">
        <f>SUM(Q30:Q39)</f>
        <v>0</v>
      </c>
      <c r="R29" s="170"/>
      <c r="S29" s="170"/>
      <c r="T29" s="171"/>
      <c r="U29" s="165"/>
      <c r="V29" s="165">
        <f>SUM(V30:V39)</f>
        <v>0.26</v>
      </c>
      <c r="W29" s="165"/>
      <c r="X29" s="165"/>
      <c r="Y29" s="165"/>
      <c r="AG29" t="s">
        <v>186</v>
      </c>
    </row>
    <row r="30" spans="1:60" outlineLevel="1" x14ac:dyDescent="0.25">
      <c r="A30" s="173">
        <v>8</v>
      </c>
      <c r="B30" s="174" t="s">
        <v>608</v>
      </c>
      <c r="C30" s="189" t="s">
        <v>609</v>
      </c>
      <c r="D30" s="175" t="s">
        <v>254</v>
      </c>
      <c r="E30" s="176">
        <v>8.64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0.378</v>
      </c>
      <c r="O30" s="176">
        <f>ROUND(E30*N30,2)</f>
        <v>3.27</v>
      </c>
      <c r="P30" s="176">
        <v>0</v>
      </c>
      <c r="Q30" s="176">
        <f>ROUND(E30*P30,2)</f>
        <v>0</v>
      </c>
      <c r="R30" s="178" t="s">
        <v>295</v>
      </c>
      <c r="S30" s="178" t="s">
        <v>190</v>
      </c>
      <c r="T30" s="179" t="s">
        <v>256</v>
      </c>
      <c r="U30" s="161">
        <v>0.03</v>
      </c>
      <c r="V30" s="161">
        <f>ROUND(E30*U30,2)</f>
        <v>0.26</v>
      </c>
      <c r="W30" s="161"/>
      <c r="X30" s="161" t="s">
        <v>257</v>
      </c>
      <c r="Y30" s="161" t="s">
        <v>193</v>
      </c>
      <c r="Z30" s="151"/>
      <c r="AA30" s="151"/>
      <c r="AB30" s="151"/>
      <c r="AC30" s="151"/>
      <c r="AD30" s="151"/>
      <c r="AE30" s="151"/>
      <c r="AF30" s="151"/>
      <c r="AG30" s="151" t="s">
        <v>258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197" t="s">
        <v>610</v>
      </c>
      <c r="D31" s="195"/>
      <c r="E31" s="196">
        <v>8.64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262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73">
        <v>9</v>
      </c>
      <c r="B32" s="174" t="s">
        <v>611</v>
      </c>
      <c r="C32" s="189" t="s">
        <v>612</v>
      </c>
      <c r="D32" s="175" t="s">
        <v>254</v>
      </c>
      <c r="E32" s="176">
        <v>30.4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0.52098</v>
      </c>
      <c r="O32" s="176">
        <f>ROUND(E32*N32,2)</f>
        <v>15.84</v>
      </c>
      <c r="P32" s="176">
        <v>0</v>
      </c>
      <c r="Q32" s="176">
        <f>ROUND(E32*P32,2)</f>
        <v>0</v>
      </c>
      <c r="R32" s="178" t="s">
        <v>602</v>
      </c>
      <c r="S32" s="178" t="s">
        <v>190</v>
      </c>
      <c r="T32" s="179" t="s">
        <v>603</v>
      </c>
      <c r="U32" s="161">
        <v>0</v>
      </c>
      <c r="V32" s="161">
        <f>ROUND(E32*U32,2)</f>
        <v>0</v>
      </c>
      <c r="W32" s="161"/>
      <c r="X32" s="161" t="s">
        <v>604</v>
      </c>
      <c r="Y32" s="161" t="s">
        <v>193</v>
      </c>
      <c r="Z32" s="151"/>
      <c r="AA32" s="151"/>
      <c r="AB32" s="151"/>
      <c r="AC32" s="151"/>
      <c r="AD32" s="151"/>
      <c r="AE32" s="151"/>
      <c r="AF32" s="151"/>
      <c r="AG32" s="151" t="s">
        <v>605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40.5" outlineLevel="2" x14ac:dyDescent="0.25">
      <c r="A33" s="158"/>
      <c r="B33" s="159"/>
      <c r="C33" s="264" t="s">
        <v>613</v>
      </c>
      <c r="D33" s="265"/>
      <c r="E33" s="265"/>
      <c r="F33" s="265"/>
      <c r="G33" s="265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260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80" t="str">
        <f>C33</f>
        <v>odkopávky nezapažené pro silnice, s přemístěním výkopku v příčných profilech, s naložením na dopravní prostředek a odvozem do 1 km, s uložením výkopku na skládku a úpravou pláně. Podklad z prostého betonu B 7,5 tl. 10 cm, dodávka a položení dlažby betonové do lože z těženého kameniva do tl. 3 cm, s vyplněním spár, s dvojím beraněním a se smetením přebytečného materiálu na krajnici, osazení a dodávka záhonových obrubníků do lože z prostého betonu tl. 5 - 10 cm se zalitím a zatřením spár maltou, s opěrou.</v>
      </c>
      <c r="BB33" s="151"/>
      <c r="BC33" s="151"/>
      <c r="BD33" s="151"/>
      <c r="BE33" s="151"/>
      <c r="BF33" s="151"/>
      <c r="BG33" s="151"/>
      <c r="BH33" s="151"/>
    </row>
    <row r="34" spans="1:60" outlineLevel="3" x14ac:dyDescent="0.25">
      <c r="A34" s="158"/>
      <c r="B34" s="159"/>
      <c r="C34" s="266" t="s">
        <v>614</v>
      </c>
      <c r="D34" s="267"/>
      <c r="E34" s="267"/>
      <c r="F34" s="267"/>
      <c r="G34" s="267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260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5">
      <c r="A35" s="158"/>
      <c r="B35" s="159"/>
      <c r="C35" s="266" t="s">
        <v>615</v>
      </c>
      <c r="D35" s="267"/>
      <c r="E35" s="267"/>
      <c r="F35" s="267"/>
      <c r="G35" s="267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260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5">
      <c r="A36" s="158"/>
      <c r="B36" s="159"/>
      <c r="C36" s="266" t="s">
        <v>616</v>
      </c>
      <c r="D36" s="267"/>
      <c r="E36" s="267"/>
      <c r="F36" s="267"/>
      <c r="G36" s="267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260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5">
      <c r="A37" s="158"/>
      <c r="B37" s="159"/>
      <c r="C37" s="266" t="s">
        <v>617</v>
      </c>
      <c r="D37" s="267"/>
      <c r="E37" s="267"/>
      <c r="F37" s="267"/>
      <c r="G37" s="267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260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5">
      <c r="A38" s="158"/>
      <c r="B38" s="159"/>
      <c r="C38" s="266" t="s">
        <v>618</v>
      </c>
      <c r="D38" s="267"/>
      <c r="E38" s="267"/>
      <c r="F38" s="267"/>
      <c r="G38" s="267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260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5">
      <c r="A39" s="158"/>
      <c r="B39" s="159"/>
      <c r="C39" s="197" t="s">
        <v>619</v>
      </c>
      <c r="D39" s="195"/>
      <c r="E39" s="196">
        <v>30.4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262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13" x14ac:dyDescent="0.25">
      <c r="A40" s="166" t="s">
        <v>185</v>
      </c>
      <c r="B40" s="167" t="s">
        <v>120</v>
      </c>
      <c r="C40" s="188" t="s">
        <v>121</v>
      </c>
      <c r="D40" s="168"/>
      <c r="E40" s="169"/>
      <c r="F40" s="170"/>
      <c r="G40" s="170">
        <f>SUMIF(AG41:AG41,"&lt;&gt;NOR",G41:G41)</f>
        <v>0</v>
      </c>
      <c r="H40" s="170"/>
      <c r="I40" s="170">
        <f>SUM(I41:I41)</f>
        <v>0</v>
      </c>
      <c r="J40" s="170"/>
      <c r="K40" s="170">
        <f>SUM(K41:K41)</f>
        <v>0</v>
      </c>
      <c r="L40" s="170"/>
      <c r="M40" s="170">
        <f>SUM(M41:M41)</f>
        <v>0</v>
      </c>
      <c r="N40" s="169"/>
      <c r="O40" s="169">
        <f>SUM(O41:O41)</f>
        <v>0</v>
      </c>
      <c r="P40" s="169"/>
      <c r="Q40" s="169">
        <f>SUM(Q41:Q41)</f>
        <v>0</v>
      </c>
      <c r="R40" s="170"/>
      <c r="S40" s="170"/>
      <c r="T40" s="171"/>
      <c r="U40" s="165"/>
      <c r="V40" s="165">
        <f>SUM(V41:V41)</f>
        <v>0.99</v>
      </c>
      <c r="W40" s="165"/>
      <c r="X40" s="165"/>
      <c r="Y40" s="165"/>
      <c r="AG40" t="s">
        <v>186</v>
      </c>
    </row>
    <row r="41" spans="1:60" outlineLevel="1" x14ac:dyDescent="0.25">
      <c r="A41" s="181">
        <v>10</v>
      </c>
      <c r="B41" s="182" t="s">
        <v>620</v>
      </c>
      <c r="C41" s="191" t="s">
        <v>621</v>
      </c>
      <c r="D41" s="183" t="s">
        <v>254</v>
      </c>
      <c r="E41" s="184">
        <v>3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2.1000000000000001E-4</v>
      </c>
      <c r="O41" s="184">
        <f>ROUND(E41*N41,2)</f>
        <v>0</v>
      </c>
      <c r="P41" s="184">
        <v>0</v>
      </c>
      <c r="Q41" s="184">
        <f>ROUND(E41*P41,2)</f>
        <v>0</v>
      </c>
      <c r="R41" s="186" t="s">
        <v>307</v>
      </c>
      <c r="S41" s="186" t="s">
        <v>190</v>
      </c>
      <c r="T41" s="187" t="s">
        <v>256</v>
      </c>
      <c r="U41" s="161">
        <v>0.33</v>
      </c>
      <c r="V41" s="161">
        <f>ROUND(E41*U41,2)</f>
        <v>0.99</v>
      </c>
      <c r="W41" s="161"/>
      <c r="X41" s="161" t="s">
        <v>257</v>
      </c>
      <c r="Y41" s="161" t="s">
        <v>193</v>
      </c>
      <c r="Z41" s="151"/>
      <c r="AA41" s="151"/>
      <c r="AB41" s="151"/>
      <c r="AC41" s="151"/>
      <c r="AD41" s="151"/>
      <c r="AE41" s="151"/>
      <c r="AF41" s="151"/>
      <c r="AG41" s="151" t="s">
        <v>258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13" x14ac:dyDescent="0.25">
      <c r="A42" s="166" t="s">
        <v>185</v>
      </c>
      <c r="B42" s="167" t="s">
        <v>126</v>
      </c>
      <c r="C42" s="188" t="s">
        <v>127</v>
      </c>
      <c r="D42" s="168"/>
      <c r="E42" s="169"/>
      <c r="F42" s="170"/>
      <c r="G42" s="170">
        <f>SUMIF(AG43:AG44,"&lt;&gt;NOR",G43:G44)</f>
        <v>0</v>
      </c>
      <c r="H42" s="170"/>
      <c r="I42" s="170">
        <f>SUM(I43:I44)</f>
        <v>0</v>
      </c>
      <c r="J42" s="170"/>
      <c r="K42" s="170">
        <f>SUM(K43:K44)</f>
        <v>0</v>
      </c>
      <c r="L42" s="170"/>
      <c r="M42" s="170">
        <f>SUM(M43:M44)</f>
        <v>0</v>
      </c>
      <c r="N42" s="169"/>
      <c r="O42" s="169">
        <f>SUM(O43:O44)</f>
        <v>0</v>
      </c>
      <c r="P42" s="169"/>
      <c r="Q42" s="169">
        <f>SUM(Q43:Q44)</f>
        <v>0</v>
      </c>
      <c r="R42" s="170"/>
      <c r="S42" s="170"/>
      <c r="T42" s="171"/>
      <c r="U42" s="165"/>
      <c r="V42" s="165">
        <f>SUM(V43:V44)</f>
        <v>0</v>
      </c>
      <c r="W42" s="165"/>
      <c r="X42" s="165"/>
      <c r="Y42" s="165"/>
      <c r="AG42" t="s">
        <v>186</v>
      </c>
    </row>
    <row r="43" spans="1:60" outlineLevel="1" x14ac:dyDescent="0.25">
      <c r="A43" s="173">
        <v>11</v>
      </c>
      <c r="B43" s="174" t="s">
        <v>622</v>
      </c>
      <c r="C43" s="189" t="s">
        <v>623</v>
      </c>
      <c r="D43" s="175" t="s">
        <v>479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217</v>
      </c>
      <c r="T43" s="179" t="s">
        <v>191</v>
      </c>
      <c r="U43" s="161">
        <v>0</v>
      </c>
      <c r="V43" s="161">
        <f>ROUND(E43*U43,2)</f>
        <v>0</v>
      </c>
      <c r="W43" s="161"/>
      <c r="X43" s="161" t="s">
        <v>257</v>
      </c>
      <c r="Y43" s="161" t="s">
        <v>193</v>
      </c>
      <c r="Z43" s="151"/>
      <c r="AA43" s="151"/>
      <c r="AB43" s="151"/>
      <c r="AC43" s="151"/>
      <c r="AD43" s="151"/>
      <c r="AE43" s="151"/>
      <c r="AF43" s="151"/>
      <c r="AG43" s="151" t="s">
        <v>308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30.5" outlineLevel="2" x14ac:dyDescent="0.25">
      <c r="A44" s="158"/>
      <c r="B44" s="159"/>
      <c r="C44" s="255" t="s">
        <v>624</v>
      </c>
      <c r="D44" s="256"/>
      <c r="E44" s="256"/>
      <c r="F44" s="256"/>
      <c r="G44" s="256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195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80" t="str">
        <f>C44</f>
        <v>Položka zahrnuje ocenění dodávky a montáže celého kompletu revizní kanalizační šachty z prefabrikovaných dílců, včetně příslušných šachtových vložek, kruhového celolitěného samonivelačního poklopu tř.zatížení mimo komunikaci B125, v komunikaci D400, H = 100mm (s kloubem, zámkem a těsněním, bez větracích otvorů), podkladní betonové desky z C12/15 tl.100mm a štěrkopískové vrstvy tl.150mm.</v>
      </c>
      <c r="BB44" s="151"/>
      <c r="BC44" s="151"/>
      <c r="BD44" s="151"/>
      <c r="BE44" s="151"/>
      <c r="BF44" s="151"/>
      <c r="BG44" s="151"/>
      <c r="BH44" s="151"/>
    </row>
    <row r="45" spans="1:60" ht="13" x14ac:dyDescent="0.25">
      <c r="A45" s="166" t="s">
        <v>185</v>
      </c>
      <c r="B45" s="167" t="s">
        <v>134</v>
      </c>
      <c r="C45" s="188" t="s">
        <v>135</v>
      </c>
      <c r="D45" s="168"/>
      <c r="E45" s="169"/>
      <c r="F45" s="170"/>
      <c r="G45" s="170">
        <f>SUMIF(AG46:AG49,"&lt;&gt;NOR",G46:G49)</f>
        <v>0</v>
      </c>
      <c r="H45" s="170"/>
      <c r="I45" s="170">
        <f>SUM(I46:I49)</f>
        <v>0</v>
      </c>
      <c r="J45" s="170"/>
      <c r="K45" s="170">
        <f>SUM(K46:K49)</f>
        <v>0</v>
      </c>
      <c r="L45" s="170"/>
      <c r="M45" s="170">
        <f>SUM(M46:M49)</f>
        <v>0</v>
      </c>
      <c r="N45" s="169"/>
      <c r="O45" s="169">
        <f>SUM(O46:O49)</f>
        <v>0</v>
      </c>
      <c r="P45" s="169"/>
      <c r="Q45" s="169">
        <f>SUM(Q46:Q49)</f>
        <v>0</v>
      </c>
      <c r="R45" s="170"/>
      <c r="S45" s="170"/>
      <c r="T45" s="171"/>
      <c r="U45" s="165"/>
      <c r="V45" s="165">
        <f>SUM(V46:V49)</f>
        <v>0</v>
      </c>
      <c r="W45" s="165"/>
      <c r="X45" s="165"/>
      <c r="Y45" s="165"/>
      <c r="AG45" t="s">
        <v>186</v>
      </c>
    </row>
    <row r="46" spans="1:60" outlineLevel="1" x14ac:dyDescent="0.25">
      <c r="A46" s="173">
        <v>12</v>
      </c>
      <c r="B46" s="174" t="s">
        <v>625</v>
      </c>
      <c r="C46" s="189" t="s">
        <v>626</v>
      </c>
      <c r="D46" s="175" t="s">
        <v>282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217</v>
      </c>
      <c r="T46" s="179" t="s">
        <v>191</v>
      </c>
      <c r="U46" s="161">
        <v>0</v>
      </c>
      <c r="V46" s="161">
        <f>ROUND(E46*U46,2)</f>
        <v>0</v>
      </c>
      <c r="W46" s="161"/>
      <c r="X46" s="161" t="s">
        <v>257</v>
      </c>
      <c r="Y46" s="161" t="s">
        <v>193</v>
      </c>
      <c r="Z46" s="151"/>
      <c r="AA46" s="151"/>
      <c r="AB46" s="151"/>
      <c r="AC46" s="151"/>
      <c r="AD46" s="151"/>
      <c r="AE46" s="151"/>
      <c r="AF46" s="151"/>
      <c r="AG46" s="151" t="s">
        <v>308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255" t="s">
        <v>487</v>
      </c>
      <c r="D47" s="256"/>
      <c r="E47" s="256"/>
      <c r="F47" s="256"/>
      <c r="G47" s="256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195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3">
        <v>13</v>
      </c>
      <c r="B48" s="174" t="s">
        <v>627</v>
      </c>
      <c r="C48" s="189" t="s">
        <v>628</v>
      </c>
      <c r="D48" s="175" t="s">
        <v>282</v>
      </c>
      <c r="E48" s="176">
        <v>1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217</v>
      </c>
      <c r="T48" s="179" t="s">
        <v>191</v>
      </c>
      <c r="U48" s="161">
        <v>0</v>
      </c>
      <c r="V48" s="161">
        <f>ROUND(E48*U48,2)</f>
        <v>0</v>
      </c>
      <c r="W48" s="161"/>
      <c r="X48" s="161" t="s">
        <v>257</v>
      </c>
      <c r="Y48" s="161" t="s">
        <v>193</v>
      </c>
      <c r="Z48" s="151"/>
      <c r="AA48" s="151"/>
      <c r="AB48" s="151"/>
      <c r="AC48" s="151"/>
      <c r="AD48" s="151"/>
      <c r="AE48" s="151"/>
      <c r="AF48" s="151"/>
      <c r="AG48" s="151" t="s">
        <v>308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255" t="s">
        <v>487</v>
      </c>
      <c r="D49" s="256"/>
      <c r="E49" s="256"/>
      <c r="F49" s="256"/>
      <c r="G49" s="256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195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13" x14ac:dyDescent="0.25">
      <c r="A50" s="166" t="s">
        <v>185</v>
      </c>
      <c r="B50" s="167" t="s">
        <v>143</v>
      </c>
      <c r="C50" s="188" t="s">
        <v>144</v>
      </c>
      <c r="D50" s="168"/>
      <c r="E50" s="169"/>
      <c r="F50" s="170"/>
      <c r="G50" s="170">
        <f>SUMIF(AG51:AG66,"&lt;&gt;NOR",G51:G66)</f>
        <v>0</v>
      </c>
      <c r="H50" s="170"/>
      <c r="I50" s="170">
        <f>SUM(I51:I66)</f>
        <v>0</v>
      </c>
      <c r="J50" s="170"/>
      <c r="K50" s="170">
        <f>SUM(K51:K66)</f>
        <v>0</v>
      </c>
      <c r="L50" s="170"/>
      <c r="M50" s="170">
        <f>SUM(M51:M66)</f>
        <v>0</v>
      </c>
      <c r="N50" s="169"/>
      <c r="O50" s="169">
        <f>SUM(O51:O66)</f>
        <v>0</v>
      </c>
      <c r="P50" s="169"/>
      <c r="Q50" s="169">
        <f>SUM(Q51:Q66)</f>
        <v>0</v>
      </c>
      <c r="R50" s="170"/>
      <c r="S50" s="170"/>
      <c r="T50" s="171"/>
      <c r="U50" s="165"/>
      <c r="V50" s="165">
        <f>SUM(V51:V66)</f>
        <v>0</v>
      </c>
      <c r="W50" s="165"/>
      <c r="X50" s="165"/>
      <c r="Y50" s="165"/>
      <c r="AG50" t="s">
        <v>186</v>
      </c>
    </row>
    <row r="51" spans="1:60" ht="20" outlineLevel="1" x14ac:dyDescent="0.25">
      <c r="A51" s="173">
        <v>14</v>
      </c>
      <c r="B51" s="174" t="s">
        <v>629</v>
      </c>
      <c r="C51" s="189" t="s">
        <v>630</v>
      </c>
      <c r="D51" s="175" t="s">
        <v>329</v>
      </c>
      <c r="E51" s="176">
        <v>26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/>
      <c r="S51" s="178" t="s">
        <v>217</v>
      </c>
      <c r="T51" s="179" t="s">
        <v>191</v>
      </c>
      <c r="U51" s="161">
        <v>0</v>
      </c>
      <c r="V51" s="161">
        <f>ROUND(E51*U51,2)</f>
        <v>0</v>
      </c>
      <c r="W51" s="161"/>
      <c r="X51" s="161" t="s">
        <v>257</v>
      </c>
      <c r="Y51" s="161" t="s">
        <v>193</v>
      </c>
      <c r="Z51" s="151"/>
      <c r="AA51" s="151"/>
      <c r="AB51" s="151"/>
      <c r="AC51" s="151"/>
      <c r="AD51" s="151"/>
      <c r="AE51" s="151"/>
      <c r="AF51" s="151"/>
      <c r="AG51" s="151" t="s">
        <v>308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255" t="s">
        <v>631</v>
      </c>
      <c r="D52" s="256"/>
      <c r="E52" s="256"/>
      <c r="F52" s="256"/>
      <c r="G52" s="256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195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5">
      <c r="A53" s="158"/>
      <c r="B53" s="159"/>
      <c r="C53" s="253" t="s">
        <v>632</v>
      </c>
      <c r="D53" s="254"/>
      <c r="E53" s="254"/>
      <c r="F53" s="254"/>
      <c r="G53" s="254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195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5">
      <c r="A54" s="158"/>
      <c r="B54" s="159"/>
      <c r="C54" s="253" t="s">
        <v>633</v>
      </c>
      <c r="D54" s="254"/>
      <c r="E54" s="254"/>
      <c r="F54" s="254"/>
      <c r="G54" s="254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195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5">
      <c r="A55" s="158"/>
      <c r="B55" s="159"/>
      <c r="C55" s="253" t="s">
        <v>634</v>
      </c>
      <c r="D55" s="254"/>
      <c r="E55" s="254"/>
      <c r="F55" s="254"/>
      <c r="G55" s="254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195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73">
        <v>15</v>
      </c>
      <c r="B56" s="174" t="s">
        <v>635</v>
      </c>
      <c r="C56" s="189" t="s">
        <v>636</v>
      </c>
      <c r="D56" s="175" t="s">
        <v>329</v>
      </c>
      <c r="E56" s="176">
        <v>6.5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217</v>
      </c>
      <c r="T56" s="179" t="s">
        <v>191</v>
      </c>
      <c r="U56" s="161">
        <v>0</v>
      </c>
      <c r="V56" s="161">
        <f>ROUND(E56*U56,2)</f>
        <v>0</v>
      </c>
      <c r="W56" s="161"/>
      <c r="X56" s="161" t="s">
        <v>257</v>
      </c>
      <c r="Y56" s="161" t="s">
        <v>193</v>
      </c>
      <c r="Z56" s="151"/>
      <c r="AA56" s="151"/>
      <c r="AB56" s="151"/>
      <c r="AC56" s="151"/>
      <c r="AD56" s="151"/>
      <c r="AE56" s="151"/>
      <c r="AF56" s="151"/>
      <c r="AG56" s="151" t="s">
        <v>308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5">
      <c r="A57" s="158"/>
      <c r="B57" s="159"/>
      <c r="C57" s="255" t="s">
        <v>631</v>
      </c>
      <c r="D57" s="256"/>
      <c r="E57" s="256"/>
      <c r="F57" s="256"/>
      <c r="G57" s="256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195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5">
      <c r="A58" s="158"/>
      <c r="B58" s="159"/>
      <c r="C58" s="253" t="s">
        <v>637</v>
      </c>
      <c r="D58" s="254"/>
      <c r="E58" s="254"/>
      <c r="F58" s="254"/>
      <c r="G58" s="254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195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5">
      <c r="A59" s="158"/>
      <c r="B59" s="159"/>
      <c r="C59" s="253" t="s">
        <v>633</v>
      </c>
      <c r="D59" s="254"/>
      <c r="E59" s="254"/>
      <c r="F59" s="254"/>
      <c r="G59" s="254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195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5">
      <c r="A60" s="158"/>
      <c r="B60" s="159"/>
      <c r="C60" s="253" t="s">
        <v>634</v>
      </c>
      <c r="D60" s="254"/>
      <c r="E60" s="254"/>
      <c r="F60" s="254"/>
      <c r="G60" s="254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195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81">
        <v>16</v>
      </c>
      <c r="B61" s="182" t="s">
        <v>638</v>
      </c>
      <c r="C61" s="191" t="s">
        <v>639</v>
      </c>
      <c r="D61" s="183" t="s">
        <v>559</v>
      </c>
      <c r="E61" s="184">
        <v>5</v>
      </c>
      <c r="F61" s="185"/>
      <c r="G61" s="186">
        <f t="shared" ref="G61:G66" si="0">ROUND(E61*F61,2)</f>
        <v>0</v>
      </c>
      <c r="H61" s="185"/>
      <c r="I61" s="186">
        <f t="shared" ref="I61:I66" si="1">ROUND(E61*H61,2)</f>
        <v>0</v>
      </c>
      <c r="J61" s="185"/>
      <c r="K61" s="186">
        <f t="shared" ref="K61:K66" si="2">ROUND(E61*J61,2)</f>
        <v>0</v>
      </c>
      <c r="L61" s="186">
        <v>21</v>
      </c>
      <c r="M61" s="186">
        <f t="shared" ref="M61:M66" si="3">G61*(1+L61/100)</f>
        <v>0</v>
      </c>
      <c r="N61" s="184">
        <v>0</v>
      </c>
      <c r="O61" s="184">
        <f t="shared" ref="O61:O66" si="4">ROUND(E61*N61,2)</f>
        <v>0</v>
      </c>
      <c r="P61" s="184">
        <v>0</v>
      </c>
      <c r="Q61" s="184">
        <f t="shared" ref="Q61:Q66" si="5">ROUND(E61*P61,2)</f>
        <v>0</v>
      </c>
      <c r="R61" s="186"/>
      <c r="S61" s="186" t="s">
        <v>217</v>
      </c>
      <c r="T61" s="187" t="s">
        <v>191</v>
      </c>
      <c r="U61" s="161">
        <v>0</v>
      </c>
      <c r="V61" s="161">
        <f t="shared" ref="V61:V66" si="6">ROUND(E61*U61,2)</f>
        <v>0</v>
      </c>
      <c r="W61" s="161"/>
      <c r="X61" s="161" t="s">
        <v>257</v>
      </c>
      <c r="Y61" s="161" t="s">
        <v>193</v>
      </c>
      <c r="Z61" s="151"/>
      <c r="AA61" s="151"/>
      <c r="AB61" s="151"/>
      <c r="AC61" s="151"/>
      <c r="AD61" s="151"/>
      <c r="AE61" s="151"/>
      <c r="AF61" s="151"/>
      <c r="AG61" s="151" t="s">
        <v>258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81">
        <v>17</v>
      </c>
      <c r="B62" s="182" t="s">
        <v>640</v>
      </c>
      <c r="C62" s="191" t="s">
        <v>641</v>
      </c>
      <c r="D62" s="183" t="s">
        <v>559</v>
      </c>
      <c r="E62" s="184">
        <v>10</v>
      </c>
      <c r="F62" s="185"/>
      <c r="G62" s="186">
        <f t="shared" si="0"/>
        <v>0</v>
      </c>
      <c r="H62" s="185"/>
      <c r="I62" s="186">
        <f t="shared" si="1"/>
        <v>0</v>
      </c>
      <c r="J62" s="185"/>
      <c r="K62" s="186">
        <f t="shared" si="2"/>
        <v>0</v>
      </c>
      <c r="L62" s="186">
        <v>21</v>
      </c>
      <c r="M62" s="186">
        <f t="shared" si="3"/>
        <v>0</v>
      </c>
      <c r="N62" s="184">
        <v>0</v>
      </c>
      <c r="O62" s="184">
        <f t="shared" si="4"/>
        <v>0</v>
      </c>
      <c r="P62" s="184">
        <v>0</v>
      </c>
      <c r="Q62" s="184">
        <f t="shared" si="5"/>
        <v>0</v>
      </c>
      <c r="R62" s="186"/>
      <c r="S62" s="186" t="s">
        <v>217</v>
      </c>
      <c r="T62" s="187" t="s">
        <v>191</v>
      </c>
      <c r="U62" s="161">
        <v>0</v>
      </c>
      <c r="V62" s="161">
        <f t="shared" si="6"/>
        <v>0</v>
      </c>
      <c r="W62" s="161"/>
      <c r="X62" s="161" t="s">
        <v>257</v>
      </c>
      <c r="Y62" s="161" t="s">
        <v>193</v>
      </c>
      <c r="Z62" s="151"/>
      <c r="AA62" s="151"/>
      <c r="AB62" s="151"/>
      <c r="AC62" s="151"/>
      <c r="AD62" s="151"/>
      <c r="AE62" s="151"/>
      <c r="AF62" s="151"/>
      <c r="AG62" s="151" t="s">
        <v>258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81">
        <v>18</v>
      </c>
      <c r="B63" s="182" t="s">
        <v>642</v>
      </c>
      <c r="C63" s="191" t="s">
        <v>643</v>
      </c>
      <c r="D63" s="183" t="s">
        <v>559</v>
      </c>
      <c r="E63" s="184">
        <v>10</v>
      </c>
      <c r="F63" s="185"/>
      <c r="G63" s="186">
        <f t="shared" si="0"/>
        <v>0</v>
      </c>
      <c r="H63" s="185"/>
      <c r="I63" s="186">
        <f t="shared" si="1"/>
        <v>0</v>
      </c>
      <c r="J63" s="185"/>
      <c r="K63" s="186">
        <f t="shared" si="2"/>
        <v>0</v>
      </c>
      <c r="L63" s="186">
        <v>21</v>
      </c>
      <c r="M63" s="186">
        <f t="shared" si="3"/>
        <v>0</v>
      </c>
      <c r="N63" s="184">
        <v>0</v>
      </c>
      <c r="O63" s="184">
        <f t="shared" si="4"/>
        <v>0</v>
      </c>
      <c r="P63" s="184">
        <v>0</v>
      </c>
      <c r="Q63" s="184">
        <f t="shared" si="5"/>
        <v>0</v>
      </c>
      <c r="R63" s="186"/>
      <c r="S63" s="186" t="s">
        <v>217</v>
      </c>
      <c r="T63" s="187" t="s">
        <v>191</v>
      </c>
      <c r="U63" s="161">
        <v>0</v>
      </c>
      <c r="V63" s="161">
        <f t="shared" si="6"/>
        <v>0</v>
      </c>
      <c r="W63" s="161"/>
      <c r="X63" s="161" t="s">
        <v>257</v>
      </c>
      <c r="Y63" s="161" t="s">
        <v>193</v>
      </c>
      <c r="Z63" s="151"/>
      <c r="AA63" s="151"/>
      <c r="AB63" s="151"/>
      <c r="AC63" s="151"/>
      <c r="AD63" s="151"/>
      <c r="AE63" s="151"/>
      <c r="AF63" s="151"/>
      <c r="AG63" s="151" t="s">
        <v>258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81">
        <v>19</v>
      </c>
      <c r="B64" s="182" t="s">
        <v>644</v>
      </c>
      <c r="C64" s="191" t="s">
        <v>645</v>
      </c>
      <c r="D64" s="183" t="s">
        <v>559</v>
      </c>
      <c r="E64" s="184">
        <v>28</v>
      </c>
      <c r="F64" s="185"/>
      <c r="G64" s="186">
        <f t="shared" si="0"/>
        <v>0</v>
      </c>
      <c r="H64" s="185"/>
      <c r="I64" s="186">
        <f t="shared" si="1"/>
        <v>0</v>
      </c>
      <c r="J64" s="185"/>
      <c r="K64" s="186">
        <f t="shared" si="2"/>
        <v>0</v>
      </c>
      <c r="L64" s="186">
        <v>21</v>
      </c>
      <c r="M64" s="186">
        <f t="shared" si="3"/>
        <v>0</v>
      </c>
      <c r="N64" s="184">
        <v>0</v>
      </c>
      <c r="O64" s="184">
        <f t="shared" si="4"/>
        <v>0</v>
      </c>
      <c r="P64" s="184">
        <v>0</v>
      </c>
      <c r="Q64" s="184">
        <f t="shared" si="5"/>
        <v>0</v>
      </c>
      <c r="R64" s="186"/>
      <c r="S64" s="186" t="s">
        <v>217</v>
      </c>
      <c r="T64" s="187" t="s">
        <v>191</v>
      </c>
      <c r="U64" s="161">
        <v>0</v>
      </c>
      <c r="V64" s="161">
        <f t="shared" si="6"/>
        <v>0</v>
      </c>
      <c r="W64" s="161"/>
      <c r="X64" s="161" t="s">
        <v>257</v>
      </c>
      <c r="Y64" s="161" t="s">
        <v>193</v>
      </c>
      <c r="Z64" s="151"/>
      <c r="AA64" s="151"/>
      <c r="AB64" s="151"/>
      <c r="AC64" s="151"/>
      <c r="AD64" s="151"/>
      <c r="AE64" s="151"/>
      <c r="AF64" s="151"/>
      <c r="AG64" s="151" t="s">
        <v>258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81">
        <v>20</v>
      </c>
      <c r="B65" s="182" t="s">
        <v>646</v>
      </c>
      <c r="C65" s="191" t="s">
        <v>647</v>
      </c>
      <c r="D65" s="183" t="s">
        <v>648</v>
      </c>
      <c r="E65" s="184">
        <v>26</v>
      </c>
      <c r="F65" s="185"/>
      <c r="G65" s="186">
        <f t="shared" si="0"/>
        <v>0</v>
      </c>
      <c r="H65" s="185"/>
      <c r="I65" s="186">
        <f t="shared" si="1"/>
        <v>0</v>
      </c>
      <c r="J65" s="185"/>
      <c r="K65" s="186">
        <f t="shared" si="2"/>
        <v>0</v>
      </c>
      <c r="L65" s="186">
        <v>21</v>
      </c>
      <c r="M65" s="186">
        <f t="shared" si="3"/>
        <v>0</v>
      </c>
      <c r="N65" s="184">
        <v>0</v>
      </c>
      <c r="O65" s="184">
        <f t="shared" si="4"/>
        <v>0</v>
      </c>
      <c r="P65" s="184">
        <v>0</v>
      </c>
      <c r="Q65" s="184">
        <f t="shared" si="5"/>
        <v>0</v>
      </c>
      <c r="R65" s="186"/>
      <c r="S65" s="186" t="s">
        <v>217</v>
      </c>
      <c r="T65" s="187" t="s">
        <v>191</v>
      </c>
      <c r="U65" s="161">
        <v>0</v>
      </c>
      <c r="V65" s="161">
        <f t="shared" si="6"/>
        <v>0</v>
      </c>
      <c r="W65" s="161"/>
      <c r="X65" s="161" t="s">
        <v>257</v>
      </c>
      <c r="Y65" s="161" t="s">
        <v>193</v>
      </c>
      <c r="Z65" s="151"/>
      <c r="AA65" s="151"/>
      <c r="AB65" s="151"/>
      <c r="AC65" s="151"/>
      <c r="AD65" s="151"/>
      <c r="AE65" s="151"/>
      <c r="AF65" s="151"/>
      <c r="AG65" s="151" t="s">
        <v>258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81">
        <v>21</v>
      </c>
      <c r="B66" s="182" t="s">
        <v>649</v>
      </c>
      <c r="C66" s="191" t="s">
        <v>650</v>
      </c>
      <c r="D66" s="183" t="s">
        <v>648</v>
      </c>
      <c r="E66" s="184">
        <v>3</v>
      </c>
      <c r="F66" s="185"/>
      <c r="G66" s="186">
        <f t="shared" si="0"/>
        <v>0</v>
      </c>
      <c r="H66" s="185"/>
      <c r="I66" s="186">
        <f t="shared" si="1"/>
        <v>0</v>
      </c>
      <c r="J66" s="185"/>
      <c r="K66" s="186">
        <f t="shared" si="2"/>
        <v>0</v>
      </c>
      <c r="L66" s="186">
        <v>21</v>
      </c>
      <c r="M66" s="186">
        <f t="shared" si="3"/>
        <v>0</v>
      </c>
      <c r="N66" s="184">
        <v>0</v>
      </c>
      <c r="O66" s="184">
        <f t="shared" si="4"/>
        <v>0</v>
      </c>
      <c r="P66" s="184">
        <v>0</v>
      </c>
      <c r="Q66" s="184">
        <f t="shared" si="5"/>
        <v>0</v>
      </c>
      <c r="R66" s="186"/>
      <c r="S66" s="186" t="s">
        <v>217</v>
      </c>
      <c r="T66" s="187" t="s">
        <v>191</v>
      </c>
      <c r="U66" s="161">
        <v>0</v>
      </c>
      <c r="V66" s="161">
        <f t="shared" si="6"/>
        <v>0</v>
      </c>
      <c r="W66" s="161"/>
      <c r="X66" s="161" t="s">
        <v>257</v>
      </c>
      <c r="Y66" s="161" t="s">
        <v>193</v>
      </c>
      <c r="Z66" s="151"/>
      <c r="AA66" s="151"/>
      <c r="AB66" s="151"/>
      <c r="AC66" s="151"/>
      <c r="AD66" s="151"/>
      <c r="AE66" s="151"/>
      <c r="AF66" s="151"/>
      <c r="AG66" s="151" t="s">
        <v>258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13" x14ac:dyDescent="0.25">
      <c r="A67" s="166" t="s">
        <v>185</v>
      </c>
      <c r="B67" s="167" t="s">
        <v>145</v>
      </c>
      <c r="C67" s="188" t="s">
        <v>146</v>
      </c>
      <c r="D67" s="168"/>
      <c r="E67" s="169"/>
      <c r="F67" s="170"/>
      <c r="G67" s="170">
        <f>SUMIF(AG68:AG69,"&lt;&gt;NOR",G68:G69)</f>
        <v>0</v>
      </c>
      <c r="H67" s="170"/>
      <c r="I67" s="170">
        <f>SUM(I68:I69)</f>
        <v>0</v>
      </c>
      <c r="J67" s="170"/>
      <c r="K67" s="170">
        <f>SUM(K68:K69)</f>
        <v>0</v>
      </c>
      <c r="L67" s="170"/>
      <c r="M67" s="170">
        <f>SUM(M68:M69)</f>
        <v>0</v>
      </c>
      <c r="N67" s="169"/>
      <c r="O67" s="169">
        <f>SUM(O68:O69)</f>
        <v>0</v>
      </c>
      <c r="P67" s="169"/>
      <c r="Q67" s="169">
        <f>SUM(Q68:Q69)</f>
        <v>0</v>
      </c>
      <c r="R67" s="170"/>
      <c r="S67" s="170"/>
      <c r="T67" s="171"/>
      <c r="U67" s="165"/>
      <c r="V67" s="165">
        <f>SUM(V68:V69)</f>
        <v>0.86</v>
      </c>
      <c r="W67" s="165"/>
      <c r="X67" s="165"/>
      <c r="Y67" s="165"/>
      <c r="AG67" t="s">
        <v>186</v>
      </c>
    </row>
    <row r="68" spans="1:60" outlineLevel="1" x14ac:dyDescent="0.25">
      <c r="A68" s="173">
        <v>22</v>
      </c>
      <c r="B68" s="174" t="s">
        <v>651</v>
      </c>
      <c r="C68" s="189" t="s">
        <v>652</v>
      </c>
      <c r="D68" s="175" t="s">
        <v>254</v>
      </c>
      <c r="E68" s="176">
        <v>3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4.2000000000000002E-4</v>
      </c>
      <c r="O68" s="176">
        <f>ROUND(E68*N68,2)</f>
        <v>0</v>
      </c>
      <c r="P68" s="176">
        <v>0</v>
      </c>
      <c r="Q68" s="176">
        <f>ROUND(E68*P68,2)</f>
        <v>0</v>
      </c>
      <c r="R68" s="178" t="s">
        <v>653</v>
      </c>
      <c r="S68" s="178" t="s">
        <v>190</v>
      </c>
      <c r="T68" s="179" t="s">
        <v>256</v>
      </c>
      <c r="U68" s="161">
        <v>0.28699999999999998</v>
      </c>
      <c r="V68" s="161">
        <f>ROUND(E68*U68,2)</f>
        <v>0.86</v>
      </c>
      <c r="W68" s="161"/>
      <c r="X68" s="161" t="s">
        <v>257</v>
      </c>
      <c r="Y68" s="161" t="s">
        <v>193</v>
      </c>
      <c r="Z68" s="151"/>
      <c r="AA68" s="151"/>
      <c r="AB68" s="151"/>
      <c r="AC68" s="151"/>
      <c r="AD68" s="151"/>
      <c r="AE68" s="151"/>
      <c r="AF68" s="151"/>
      <c r="AG68" s="151" t="s">
        <v>258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5">
      <c r="A69" s="158"/>
      <c r="B69" s="159"/>
      <c r="C69" s="255" t="s">
        <v>654</v>
      </c>
      <c r="D69" s="256"/>
      <c r="E69" s="256"/>
      <c r="F69" s="256"/>
      <c r="G69" s="256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195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5">
      <c r="A70" s="3"/>
      <c r="B70" s="4"/>
      <c r="C70" s="19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15</v>
      </c>
      <c r="AF70">
        <v>21</v>
      </c>
      <c r="AG70" t="s">
        <v>171</v>
      </c>
    </row>
    <row r="71" spans="1:60" ht="13" x14ac:dyDescent="0.25">
      <c r="A71" s="154"/>
      <c r="B71" s="155" t="s">
        <v>29</v>
      </c>
      <c r="C71" s="193"/>
      <c r="D71" s="156"/>
      <c r="E71" s="157"/>
      <c r="F71" s="157"/>
      <c r="G71" s="172">
        <f>G8+G17+G29+G40+G42+G45+G50+G67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248</v>
      </c>
    </row>
    <row r="72" spans="1:60" x14ac:dyDescent="0.25">
      <c r="C72" s="194"/>
      <c r="D72" s="10"/>
      <c r="AG72" t="s">
        <v>251</v>
      </c>
    </row>
    <row r="73" spans="1:60" x14ac:dyDescent="0.25">
      <c r="D73" s="10"/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0UYPCm4QEHvaOaG3BlUp0eEv6yMwej7r5riSVFoiUUB2FlCHjfogAC9BDIaojuYYRQQtomAUvgyuInoy5buZzg==" saltValue="xpdrpvaHgtQC9GwapDavdA==" spinCount="100000" sheet="1" formatRows="0"/>
  <mergeCells count="30">
    <mergeCell ref="C13:G13"/>
    <mergeCell ref="A1:G1"/>
    <mergeCell ref="C2:G2"/>
    <mergeCell ref="C3:G3"/>
    <mergeCell ref="C4:G4"/>
    <mergeCell ref="C10:G10"/>
    <mergeCell ref="C38:G38"/>
    <mergeCell ref="C14:G14"/>
    <mergeCell ref="C19:G19"/>
    <mergeCell ref="C20:G20"/>
    <mergeCell ref="C24:G24"/>
    <mergeCell ref="C25:G25"/>
    <mergeCell ref="C27:G27"/>
    <mergeCell ref="C33:G33"/>
    <mergeCell ref="C34:G34"/>
    <mergeCell ref="C35:G35"/>
    <mergeCell ref="C36:G36"/>
    <mergeCell ref="C37:G37"/>
    <mergeCell ref="C69:G69"/>
    <mergeCell ref="C44:G44"/>
    <mergeCell ref="C47:G47"/>
    <mergeCell ref="C49:G49"/>
    <mergeCell ref="C52:G52"/>
    <mergeCell ref="C53:G53"/>
    <mergeCell ref="C54:G54"/>
    <mergeCell ref="C55:G55"/>
    <mergeCell ref="C57:G57"/>
    <mergeCell ref="C58:G58"/>
    <mergeCell ref="C59:G59"/>
    <mergeCell ref="C60:G6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4" customWidth="1"/>
    <col min="3" max="3" width="63.36328125" style="124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57" t="s">
        <v>158</v>
      </c>
      <c r="B1" s="257"/>
      <c r="C1" s="257"/>
      <c r="D1" s="257"/>
      <c r="E1" s="257"/>
      <c r="F1" s="257"/>
      <c r="G1" s="257"/>
      <c r="AG1" t="s">
        <v>159</v>
      </c>
    </row>
    <row r="2" spans="1:60" ht="25" customHeight="1" x14ac:dyDescent="0.25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160</v>
      </c>
    </row>
    <row r="3" spans="1:60" ht="25" customHeight="1" x14ac:dyDescent="0.25">
      <c r="A3" s="143" t="s">
        <v>8</v>
      </c>
      <c r="B3" s="49" t="s">
        <v>50</v>
      </c>
      <c r="C3" s="258" t="s">
        <v>51</v>
      </c>
      <c r="D3" s="259"/>
      <c r="E3" s="259"/>
      <c r="F3" s="259"/>
      <c r="G3" s="260"/>
      <c r="AC3" s="124" t="s">
        <v>160</v>
      </c>
      <c r="AG3" t="s">
        <v>161</v>
      </c>
    </row>
    <row r="4" spans="1:60" ht="25" customHeight="1" x14ac:dyDescent="0.25">
      <c r="A4" s="144" t="s">
        <v>9</v>
      </c>
      <c r="B4" s="145" t="s">
        <v>62</v>
      </c>
      <c r="C4" s="261" t="s">
        <v>63</v>
      </c>
      <c r="D4" s="262"/>
      <c r="E4" s="262"/>
      <c r="F4" s="262"/>
      <c r="G4" s="263"/>
      <c r="AG4" t="s">
        <v>162</v>
      </c>
    </row>
    <row r="5" spans="1:60" x14ac:dyDescent="0.25">
      <c r="D5" s="10"/>
    </row>
    <row r="6" spans="1:60" ht="37.5" x14ac:dyDescent="0.25">
      <c r="A6" s="147" t="s">
        <v>163</v>
      </c>
      <c r="B6" s="149" t="s">
        <v>164</v>
      </c>
      <c r="C6" s="149" t="s">
        <v>165</v>
      </c>
      <c r="D6" s="148" t="s">
        <v>166</v>
      </c>
      <c r="E6" s="147" t="s">
        <v>167</v>
      </c>
      <c r="F6" s="146" t="s">
        <v>168</v>
      </c>
      <c r="G6" s="147" t="s">
        <v>29</v>
      </c>
      <c r="H6" s="150" t="s">
        <v>30</v>
      </c>
      <c r="I6" s="150" t="s">
        <v>169</v>
      </c>
      <c r="J6" s="150" t="s">
        <v>31</v>
      </c>
      <c r="K6" s="150" t="s">
        <v>170</v>
      </c>
      <c r="L6" s="150" t="s">
        <v>171</v>
      </c>
      <c r="M6" s="150" t="s">
        <v>172</v>
      </c>
      <c r="N6" s="150" t="s">
        <v>173</v>
      </c>
      <c r="O6" s="150" t="s">
        <v>174</v>
      </c>
      <c r="P6" s="150" t="s">
        <v>175</v>
      </c>
      <c r="Q6" s="150" t="s">
        <v>176</v>
      </c>
      <c r="R6" s="150" t="s">
        <v>177</v>
      </c>
      <c r="S6" s="150" t="s">
        <v>178</v>
      </c>
      <c r="T6" s="150" t="s">
        <v>179</v>
      </c>
      <c r="U6" s="150" t="s">
        <v>180</v>
      </c>
      <c r="V6" s="150" t="s">
        <v>181</v>
      </c>
      <c r="W6" s="150" t="s">
        <v>182</v>
      </c>
      <c r="X6" s="150" t="s">
        <v>183</v>
      </c>
      <c r="Y6" s="150" t="s">
        <v>184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13" x14ac:dyDescent="0.25">
      <c r="A8" s="166" t="s">
        <v>185</v>
      </c>
      <c r="B8" s="167" t="s">
        <v>106</v>
      </c>
      <c r="C8" s="188" t="s">
        <v>107</v>
      </c>
      <c r="D8" s="168"/>
      <c r="E8" s="169"/>
      <c r="F8" s="170"/>
      <c r="G8" s="170">
        <f>SUMIF(AG9:AG66,"&lt;&gt;NOR",G9:G66)</f>
        <v>0</v>
      </c>
      <c r="H8" s="170"/>
      <c r="I8" s="170">
        <f>SUM(I9:I66)</f>
        <v>0</v>
      </c>
      <c r="J8" s="170"/>
      <c r="K8" s="170">
        <f>SUM(K9:K66)</f>
        <v>0</v>
      </c>
      <c r="L8" s="170"/>
      <c r="M8" s="170">
        <f>SUM(M9:M66)</f>
        <v>0</v>
      </c>
      <c r="N8" s="169"/>
      <c r="O8" s="169">
        <f>SUM(O9:O66)</f>
        <v>1.34</v>
      </c>
      <c r="P8" s="169"/>
      <c r="Q8" s="169">
        <f>SUM(Q9:Q66)</f>
        <v>0</v>
      </c>
      <c r="R8" s="170"/>
      <c r="S8" s="170"/>
      <c r="T8" s="171"/>
      <c r="U8" s="165"/>
      <c r="V8" s="165">
        <f>SUM(V9:V66)</f>
        <v>313.36000000000007</v>
      </c>
      <c r="W8" s="165"/>
      <c r="X8" s="165"/>
      <c r="Y8" s="165"/>
      <c r="AG8" t="s">
        <v>186</v>
      </c>
    </row>
    <row r="9" spans="1:60" outlineLevel="1" x14ac:dyDescent="0.25">
      <c r="A9" s="173">
        <v>1</v>
      </c>
      <c r="B9" s="174" t="s">
        <v>655</v>
      </c>
      <c r="C9" s="189" t="s">
        <v>656</v>
      </c>
      <c r="D9" s="175" t="s">
        <v>265</v>
      </c>
      <c r="E9" s="176">
        <v>43.023600000000002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255</v>
      </c>
      <c r="S9" s="178" t="s">
        <v>190</v>
      </c>
      <c r="T9" s="179" t="s">
        <v>256</v>
      </c>
      <c r="U9" s="161">
        <v>1.556</v>
      </c>
      <c r="V9" s="161">
        <f>ROUND(E9*U9,2)</f>
        <v>66.94</v>
      </c>
      <c r="W9" s="161"/>
      <c r="X9" s="161" t="s">
        <v>257</v>
      </c>
      <c r="Y9" s="161" t="s">
        <v>193</v>
      </c>
      <c r="Z9" s="151"/>
      <c r="AA9" s="151"/>
      <c r="AB9" s="151"/>
      <c r="AC9" s="151"/>
      <c r="AD9" s="151"/>
      <c r="AE9" s="151"/>
      <c r="AF9" s="151"/>
      <c r="AG9" s="151" t="s">
        <v>308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0.5" outlineLevel="2" x14ac:dyDescent="0.25">
      <c r="A10" s="158"/>
      <c r="B10" s="159"/>
      <c r="C10" s="264" t="s">
        <v>657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260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0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5">
      <c r="A11" s="158"/>
      <c r="B11" s="159"/>
      <c r="C11" s="197" t="s">
        <v>658</v>
      </c>
      <c r="D11" s="195"/>
      <c r="E11" s="196">
        <v>43.023600000000002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262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3">
        <v>2</v>
      </c>
      <c r="B12" s="174" t="s">
        <v>659</v>
      </c>
      <c r="C12" s="189" t="s">
        <v>660</v>
      </c>
      <c r="D12" s="175" t="s">
        <v>265</v>
      </c>
      <c r="E12" s="176">
        <v>43.023600000000002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 t="s">
        <v>255</v>
      </c>
      <c r="S12" s="178" t="s">
        <v>190</v>
      </c>
      <c r="T12" s="179" t="s">
        <v>256</v>
      </c>
      <c r="U12" s="161">
        <v>0</v>
      </c>
      <c r="V12" s="161">
        <f>ROUND(E12*U12,2)</f>
        <v>0</v>
      </c>
      <c r="W12" s="161"/>
      <c r="X12" s="161" t="s">
        <v>257</v>
      </c>
      <c r="Y12" s="161" t="s">
        <v>193</v>
      </c>
      <c r="Z12" s="151"/>
      <c r="AA12" s="151"/>
      <c r="AB12" s="151"/>
      <c r="AC12" s="151"/>
      <c r="AD12" s="151"/>
      <c r="AE12" s="151"/>
      <c r="AF12" s="151"/>
      <c r="AG12" s="151" t="s">
        <v>308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0.5" outlineLevel="2" x14ac:dyDescent="0.25">
      <c r="A13" s="158"/>
      <c r="B13" s="159"/>
      <c r="C13" s="264" t="s">
        <v>657</v>
      </c>
      <c r="D13" s="265"/>
      <c r="E13" s="265"/>
      <c r="F13" s="265"/>
      <c r="G13" s="265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260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0" t="str">
        <f>C13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197" t="s">
        <v>661</v>
      </c>
      <c r="D14" s="195"/>
      <c r="E14" s="196">
        <v>43.023600000000002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262</v>
      </c>
      <c r="AH14" s="151">
        <v>5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3">
        <v>3</v>
      </c>
      <c r="B15" s="174" t="s">
        <v>662</v>
      </c>
      <c r="C15" s="189" t="s">
        <v>663</v>
      </c>
      <c r="D15" s="175" t="s">
        <v>265</v>
      </c>
      <c r="E15" s="176">
        <v>64.535399999999996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 t="s">
        <v>255</v>
      </c>
      <c r="S15" s="178" t="s">
        <v>190</v>
      </c>
      <c r="T15" s="179" t="s">
        <v>256</v>
      </c>
      <c r="U15" s="161">
        <v>0</v>
      </c>
      <c r="V15" s="161">
        <f>ROUND(E15*U15,2)</f>
        <v>0</v>
      </c>
      <c r="W15" s="161"/>
      <c r="X15" s="161" t="s">
        <v>257</v>
      </c>
      <c r="Y15" s="161" t="s">
        <v>193</v>
      </c>
      <c r="Z15" s="151"/>
      <c r="AA15" s="151"/>
      <c r="AB15" s="151"/>
      <c r="AC15" s="151"/>
      <c r="AD15" s="151"/>
      <c r="AE15" s="151"/>
      <c r="AF15" s="151"/>
      <c r="AG15" s="151" t="s">
        <v>308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0.5" outlineLevel="2" x14ac:dyDescent="0.25">
      <c r="A16" s="158"/>
      <c r="B16" s="159"/>
      <c r="C16" s="264" t="s">
        <v>657</v>
      </c>
      <c r="D16" s="265"/>
      <c r="E16" s="265"/>
      <c r="F16" s="265"/>
      <c r="G16" s="265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260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0" t="str">
        <f>C16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6" s="151"/>
      <c r="BC16" s="151"/>
      <c r="BD16" s="151"/>
      <c r="BE16" s="151"/>
      <c r="BF16" s="151"/>
      <c r="BG16" s="151"/>
      <c r="BH16" s="151"/>
    </row>
    <row r="17" spans="1:60" outlineLevel="2" x14ac:dyDescent="0.25">
      <c r="A17" s="158"/>
      <c r="B17" s="159"/>
      <c r="C17" s="253" t="s">
        <v>664</v>
      </c>
      <c r="D17" s="254"/>
      <c r="E17" s="254"/>
      <c r="F17" s="254"/>
      <c r="G17" s="254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195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197" t="s">
        <v>665</v>
      </c>
      <c r="D18" s="195"/>
      <c r="E18" s="196">
        <v>64.535399999999996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262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3">
        <v>4</v>
      </c>
      <c r="B19" s="174" t="s">
        <v>666</v>
      </c>
      <c r="C19" s="189" t="s">
        <v>667</v>
      </c>
      <c r="D19" s="175" t="s">
        <v>265</v>
      </c>
      <c r="E19" s="176">
        <v>64.535399999999996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 t="s">
        <v>255</v>
      </c>
      <c r="S19" s="178" t="s">
        <v>190</v>
      </c>
      <c r="T19" s="179" t="s">
        <v>256</v>
      </c>
      <c r="U19" s="161">
        <v>0</v>
      </c>
      <c r="V19" s="161">
        <f>ROUND(E19*U19,2)</f>
        <v>0</v>
      </c>
      <c r="W19" s="161"/>
      <c r="X19" s="161" t="s">
        <v>257</v>
      </c>
      <c r="Y19" s="161" t="s">
        <v>193</v>
      </c>
      <c r="Z19" s="151"/>
      <c r="AA19" s="151"/>
      <c r="AB19" s="151"/>
      <c r="AC19" s="151"/>
      <c r="AD19" s="151"/>
      <c r="AE19" s="151"/>
      <c r="AF19" s="151"/>
      <c r="AG19" s="151" t="s">
        <v>308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0.5" outlineLevel="2" x14ac:dyDescent="0.25">
      <c r="A20" s="158"/>
      <c r="B20" s="159"/>
      <c r="C20" s="264" t="s">
        <v>657</v>
      </c>
      <c r="D20" s="265"/>
      <c r="E20" s="265"/>
      <c r="F20" s="265"/>
      <c r="G20" s="265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260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80" t="str">
        <f>C20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197" t="s">
        <v>668</v>
      </c>
      <c r="D21" s="195"/>
      <c r="E21" s="196">
        <v>64.535399999999996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262</v>
      </c>
      <c r="AH21" s="151">
        <v>5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73">
        <v>5</v>
      </c>
      <c r="B22" s="174" t="s">
        <v>669</v>
      </c>
      <c r="C22" s="189" t="s">
        <v>670</v>
      </c>
      <c r="D22" s="175" t="s">
        <v>254</v>
      </c>
      <c r="E22" s="176">
        <v>213.6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1.17E-3</v>
      </c>
      <c r="O22" s="176">
        <f>ROUND(E22*N22,2)</f>
        <v>0.25</v>
      </c>
      <c r="P22" s="176">
        <v>0</v>
      </c>
      <c r="Q22" s="176">
        <f>ROUND(E22*P22,2)</f>
        <v>0</v>
      </c>
      <c r="R22" s="178" t="s">
        <v>255</v>
      </c>
      <c r="S22" s="178" t="s">
        <v>190</v>
      </c>
      <c r="T22" s="179" t="s">
        <v>256</v>
      </c>
      <c r="U22" s="161">
        <v>0.33</v>
      </c>
      <c r="V22" s="161">
        <f>ROUND(E22*U22,2)</f>
        <v>70.489999999999995</v>
      </c>
      <c r="W22" s="161"/>
      <c r="X22" s="161" t="s">
        <v>257</v>
      </c>
      <c r="Y22" s="161" t="s">
        <v>193</v>
      </c>
      <c r="Z22" s="151"/>
      <c r="AA22" s="151"/>
      <c r="AB22" s="151"/>
      <c r="AC22" s="151"/>
      <c r="AD22" s="151"/>
      <c r="AE22" s="151"/>
      <c r="AF22" s="151"/>
      <c r="AG22" s="151" t="s">
        <v>308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5">
      <c r="A23" s="158"/>
      <c r="B23" s="159"/>
      <c r="C23" s="255" t="s">
        <v>671</v>
      </c>
      <c r="D23" s="256"/>
      <c r="E23" s="256"/>
      <c r="F23" s="256"/>
      <c r="G23" s="256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195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197" t="s">
        <v>672</v>
      </c>
      <c r="D24" s="195"/>
      <c r="E24" s="196">
        <v>213.6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262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73">
        <v>6</v>
      </c>
      <c r="B25" s="174" t="s">
        <v>673</v>
      </c>
      <c r="C25" s="189" t="s">
        <v>674</v>
      </c>
      <c r="D25" s="175" t="s">
        <v>254</v>
      </c>
      <c r="E25" s="176">
        <v>213.6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 t="s">
        <v>255</v>
      </c>
      <c r="S25" s="178" t="s">
        <v>190</v>
      </c>
      <c r="T25" s="179" t="s">
        <v>256</v>
      </c>
      <c r="U25" s="161">
        <v>0.16</v>
      </c>
      <c r="V25" s="161">
        <f>ROUND(E25*U25,2)</f>
        <v>34.18</v>
      </c>
      <c r="W25" s="161"/>
      <c r="X25" s="161" t="s">
        <v>257</v>
      </c>
      <c r="Y25" s="161" t="s">
        <v>193</v>
      </c>
      <c r="Z25" s="151"/>
      <c r="AA25" s="151"/>
      <c r="AB25" s="151"/>
      <c r="AC25" s="151"/>
      <c r="AD25" s="151"/>
      <c r="AE25" s="151"/>
      <c r="AF25" s="151"/>
      <c r="AG25" s="151" t="s">
        <v>308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5">
      <c r="A26" s="158"/>
      <c r="B26" s="159"/>
      <c r="C26" s="264" t="s">
        <v>675</v>
      </c>
      <c r="D26" s="265"/>
      <c r="E26" s="265"/>
      <c r="F26" s="265"/>
      <c r="G26" s="265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260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197" t="s">
        <v>676</v>
      </c>
      <c r="D27" s="195"/>
      <c r="E27" s="196">
        <v>213.6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262</v>
      </c>
      <c r="AH27" s="151">
        <v>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3">
        <v>7</v>
      </c>
      <c r="B28" s="174" t="s">
        <v>677</v>
      </c>
      <c r="C28" s="189" t="s">
        <v>678</v>
      </c>
      <c r="D28" s="175" t="s">
        <v>265</v>
      </c>
      <c r="E28" s="176">
        <v>107.559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2.7299999999999998E-3</v>
      </c>
      <c r="O28" s="176">
        <f>ROUND(E28*N28,2)</f>
        <v>0.28999999999999998</v>
      </c>
      <c r="P28" s="176">
        <v>0</v>
      </c>
      <c r="Q28" s="176">
        <f>ROUND(E28*P28,2)</f>
        <v>0</v>
      </c>
      <c r="R28" s="178" t="s">
        <v>255</v>
      </c>
      <c r="S28" s="178" t="s">
        <v>190</v>
      </c>
      <c r="T28" s="179" t="s">
        <v>256</v>
      </c>
      <c r="U28" s="161">
        <v>0.186</v>
      </c>
      <c r="V28" s="161">
        <f>ROUND(E28*U28,2)</f>
        <v>20.010000000000002</v>
      </c>
      <c r="W28" s="161"/>
      <c r="X28" s="161" t="s">
        <v>257</v>
      </c>
      <c r="Y28" s="161" t="s">
        <v>193</v>
      </c>
      <c r="Z28" s="151"/>
      <c r="AA28" s="151"/>
      <c r="AB28" s="151"/>
      <c r="AC28" s="151"/>
      <c r="AD28" s="151"/>
      <c r="AE28" s="151"/>
      <c r="AF28" s="151"/>
      <c r="AG28" s="151" t="s">
        <v>308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264" t="s">
        <v>679</v>
      </c>
      <c r="D29" s="265"/>
      <c r="E29" s="265"/>
      <c r="F29" s="265"/>
      <c r="G29" s="265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260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197" t="s">
        <v>680</v>
      </c>
      <c r="D30" s="195"/>
      <c r="E30" s="196">
        <v>107.559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262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73">
        <v>8</v>
      </c>
      <c r="B31" s="174" t="s">
        <v>681</v>
      </c>
      <c r="C31" s="189" t="s">
        <v>682</v>
      </c>
      <c r="D31" s="175" t="s">
        <v>265</v>
      </c>
      <c r="E31" s="176">
        <v>107.559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 t="s">
        <v>255</v>
      </c>
      <c r="S31" s="178" t="s">
        <v>190</v>
      </c>
      <c r="T31" s="179" t="s">
        <v>256</v>
      </c>
      <c r="U31" s="161">
        <v>5.8000000000000003E-2</v>
      </c>
      <c r="V31" s="161">
        <f>ROUND(E31*U31,2)</f>
        <v>6.24</v>
      </c>
      <c r="W31" s="161"/>
      <c r="X31" s="161" t="s">
        <v>257</v>
      </c>
      <c r="Y31" s="161" t="s">
        <v>193</v>
      </c>
      <c r="Z31" s="151"/>
      <c r="AA31" s="151"/>
      <c r="AB31" s="151"/>
      <c r="AC31" s="151"/>
      <c r="AD31" s="151"/>
      <c r="AE31" s="151"/>
      <c r="AF31" s="151"/>
      <c r="AG31" s="151" t="s">
        <v>308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5">
      <c r="A32" s="158"/>
      <c r="B32" s="159"/>
      <c r="C32" s="264" t="s">
        <v>683</v>
      </c>
      <c r="D32" s="265"/>
      <c r="E32" s="265"/>
      <c r="F32" s="265"/>
      <c r="G32" s="265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260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197" t="s">
        <v>684</v>
      </c>
      <c r="D33" s="195"/>
      <c r="E33" s="196">
        <v>107.559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262</v>
      </c>
      <c r="AH33" s="151">
        <v>5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73">
        <v>9</v>
      </c>
      <c r="B34" s="174" t="s">
        <v>685</v>
      </c>
      <c r="C34" s="189" t="s">
        <v>686</v>
      </c>
      <c r="D34" s="175" t="s">
        <v>254</v>
      </c>
      <c r="E34" s="176">
        <v>98.79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8.0999999999999996E-3</v>
      </c>
      <c r="O34" s="176">
        <f>ROUND(E34*N34,2)</f>
        <v>0.8</v>
      </c>
      <c r="P34" s="176">
        <v>0</v>
      </c>
      <c r="Q34" s="176">
        <f>ROUND(E34*P34,2)</f>
        <v>0</v>
      </c>
      <c r="R34" s="178" t="s">
        <v>255</v>
      </c>
      <c r="S34" s="178" t="s">
        <v>190</v>
      </c>
      <c r="T34" s="179" t="s">
        <v>256</v>
      </c>
      <c r="U34" s="161">
        <v>0.85499999999999998</v>
      </c>
      <c r="V34" s="161">
        <f>ROUND(E34*U34,2)</f>
        <v>84.47</v>
      </c>
      <c r="W34" s="161"/>
      <c r="X34" s="161" t="s">
        <v>257</v>
      </c>
      <c r="Y34" s="161" t="s">
        <v>193</v>
      </c>
      <c r="Z34" s="151"/>
      <c r="AA34" s="151"/>
      <c r="AB34" s="151"/>
      <c r="AC34" s="151"/>
      <c r="AD34" s="151"/>
      <c r="AE34" s="151"/>
      <c r="AF34" s="151"/>
      <c r="AG34" s="151" t="s">
        <v>308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5">
      <c r="A35" s="158"/>
      <c r="B35" s="159"/>
      <c r="C35" s="264" t="s">
        <v>679</v>
      </c>
      <c r="D35" s="265"/>
      <c r="E35" s="265"/>
      <c r="F35" s="265"/>
      <c r="G35" s="265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260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5">
      <c r="A36" s="158"/>
      <c r="B36" s="159"/>
      <c r="C36" s="197" t="s">
        <v>687</v>
      </c>
      <c r="D36" s="195"/>
      <c r="E36" s="196">
        <v>98.79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262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73">
        <v>10</v>
      </c>
      <c r="B37" s="174" t="s">
        <v>688</v>
      </c>
      <c r="C37" s="189" t="s">
        <v>689</v>
      </c>
      <c r="D37" s="175" t="s">
        <v>254</v>
      </c>
      <c r="E37" s="176">
        <v>98.79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 t="s">
        <v>255</v>
      </c>
      <c r="S37" s="178" t="s">
        <v>190</v>
      </c>
      <c r="T37" s="179" t="s">
        <v>256</v>
      </c>
      <c r="U37" s="161">
        <v>0.22</v>
      </c>
      <c r="V37" s="161">
        <f>ROUND(E37*U37,2)</f>
        <v>21.73</v>
      </c>
      <c r="W37" s="161"/>
      <c r="X37" s="161" t="s">
        <v>257</v>
      </c>
      <c r="Y37" s="161" t="s">
        <v>193</v>
      </c>
      <c r="Z37" s="151"/>
      <c r="AA37" s="151"/>
      <c r="AB37" s="151"/>
      <c r="AC37" s="151"/>
      <c r="AD37" s="151"/>
      <c r="AE37" s="151"/>
      <c r="AF37" s="151"/>
      <c r="AG37" s="151" t="s">
        <v>308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264" t="s">
        <v>690</v>
      </c>
      <c r="D38" s="265"/>
      <c r="E38" s="265"/>
      <c r="F38" s="265"/>
      <c r="G38" s="265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260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5">
      <c r="A39" s="158"/>
      <c r="B39" s="159"/>
      <c r="C39" s="197" t="s">
        <v>691</v>
      </c>
      <c r="D39" s="195"/>
      <c r="E39" s="196">
        <v>98.79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262</v>
      </c>
      <c r="AH39" s="151">
        <v>5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3">
        <v>11</v>
      </c>
      <c r="B40" s="174" t="s">
        <v>388</v>
      </c>
      <c r="C40" s="189" t="s">
        <v>389</v>
      </c>
      <c r="D40" s="175" t="s">
        <v>265</v>
      </c>
      <c r="E40" s="176">
        <v>17.209440000000001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 t="s">
        <v>255</v>
      </c>
      <c r="S40" s="178" t="s">
        <v>190</v>
      </c>
      <c r="T40" s="179" t="s">
        <v>256</v>
      </c>
      <c r="U40" s="161">
        <v>0.52</v>
      </c>
      <c r="V40" s="161">
        <f>ROUND(E40*U40,2)</f>
        <v>8.9499999999999993</v>
      </c>
      <c r="W40" s="161"/>
      <c r="X40" s="161" t="s">
        <v>257</v>
      </c>
      <c r="Y40" s="161" t="s">
        <v>193</v>
      </c>
      <c r="Z40" s="151"/>
      <c r="AA40" s="151"/>
      <c r="AB40" s="151"/>
      <c r="AC40" s="151"/>
      <c r="AD40" s="151"/>
      <c r="AE40" s="151"/>
      <c r="AF40" s="151"/>
      <c r="AG40" s="151" t="s">
        <v>308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5">
      <c r="A41" s="158"/>
      <c r="B41" s="159"/>
      <c r="C41" s="264" t="s">
        <v>390</v>
      </c>
      <c r="D41" s="265"/>
      <c r="E41" s="265"/>
      <c r="F41" s="265"/>
      <c r="G41" s="265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260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80" t="str">
        <f>C41</f>
        <v>bez naložení do dopravní nádoby, ale s vyprázdněním dopravní nádoby na hromadu nebo na dopravní prostředek,</v>
      </c>
      <c r="BB41" s="151"/>
      <c r="BC41" s="151"/>
      <c r="BD41" s="151"/>
      <c r="BE41" s="151"/>
      <c r="BF41" s="151"/>
      <c r="BG41" s="151"/>
      <c r="BH41" s="151"/>
    </row>
    <row r="42" spans="1:60" outlineLevel="2" x14ac:dyDescent="0.25">
      <c r="A42" s="158"/>
      <c r="B42" s="159"/>
      <c r="C42" s="197" t="s">
        <v>692</v>
      </c>
      <c r="D42" s="195"/>
      <c r="E42" s="196">
        <v>17.209440000000001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262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73">
        <v>12</v>
      </c>
      <c r="B43" s="174" t="s">
        <v>394</v>
      </c>
      <c r="C43" s="189" t="s">
        <v>395</v>
      </c>
      <c r="D43" s="175" t="s">
        <v>265</v>
      </c>
      <c r="E43" s="176">
        <v>35.336829999999999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 t="s">
        <v>255</v>
      </c>
      <c r="S43" s="178" t="s">
        <v>190</v>
      </c>
      <c r="T43" s="179" t="s">
        <v>256</v>
      </c>
      <c r="U43" s="161">
        <v>0.01</v>
      </c>
      <c r="V43" s="161">
        <f>ROUND(E43*U43,2)</f>
        <v>0.35</v>
      </c>
      <c r="W43" s="161"/>
      <c r="X43" s="161" t="s">
        <v>257</v>
      </c>
      <c r="Y43" s="161" t="s">
        <v>193</v>
      </c>
      <c r="Z43" s="151"/>
      <c r="AA43" s="151"/>
      <c r="AB43" s="151"/>
      <c r="AC43" s="151"/>
      <c r="AD43" s="151"/>
      <c r="AE43" s="151"/>
      <c r="AF43" s="151"/>
      <c r="AG43" s="151" t="s">
        <v>308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5">
      <c r="A44" s="158"/>
      <c r="B44" s="159"/>
      <c r="C44" s="264" t="s">
        <v>396</v>
      </c>
      <c r="D44" s="265"/>
      <c r="E44" s="265"/>
      <c r="F44" s="265"/>
      <c r="G44" s="265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260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5">
      <c r="A45" s="158"/>
      <c r="B45" s="159"/>
      <c r="C45" s="197" t="s">
        <v>693</v>
      </c>
      <c r="D45" s="195"/>
      <c r="E45" s="196">
        <v>107.559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262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5">
      <c r="A46" s="158"/>
      <c r="B46" s="159"/>
      <c r="C46" s="197" t="s">
        <v>694</v>
      </c>
      <c r="D46" s="195"/>
      <c r="E46" s="196">
        <v>-72.222170000000006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262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0" outlineLevel="1" x14ac:dyDescent="0.25">
      <c r="A47" s="173">
        <v>13</v>
      </c>
      <c r="B47" s="174" t="s">
        <v>399</v>
      </c>
      <c r="C47" s="189" t="s">
        <v>400</v>
      </c>
      <c r="D47" s="175" t="s">
        <v>265</v>
      </c>
      <c r="E47" s="176">
        <v>35.336829999999999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 t="s">
        <v>255</v>
      </c>
      <c r="S47" s="178" t="s">
        <v>190</v>
      </c>
      <c r="T47" s="179" t="s">
        <v>256</v>
      </c>
      <c r="U47" s="161">
        <v>0</v>
      </c>
      <c r="V47" s="161">
        <f>ROUND(E47*U47,2)</f>
        <v>0</v>
      </c>
      <c r="W47" s="161"/>
      <c r="X47" s="161" t="s">
        <v>257</v>
      </c>
      <c r="Y47" s="161" t="s">
        <v>193</v>
      </c>
      <c r="Z47" s="151"/>
      <c r="AA47" s="151"/>
      <c r="AB47" s="151"/>
      <c r="AC47" s="151"/>
      <c r="AD47" s="151"/>
      <c r="AE47" s="151"/>
      <c r="AF47" s="151"/>
      <c r="AG47" s="151" t="s">
        <v>308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5">
      <c r="A48" s="158"/>
      <c r="B48" s="159"/>
      <c r="C48" s="255" t="s">
        <v>401</v>
      </c>
      <c r="D48" s="256"/>
      <c r="E48" s="256"/>
      <c r="F48" s="256"/>
      <c r="G48" s="256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195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197" t="s">
        <v>693</v>
      </c>
      <c r="D49" s="195"/>
      <c r="E49" s="196">
        <v>107.559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262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5">
      <c r="A50" s="158"/>
      <c r="B50" s="159"/>
      <c r="C50" s="197" t="s">
        <v>694</v>
      </c>
      <c r="D50" s="195"/>
      <c r="E50" s="196">
        <v>-72.222170000000006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262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73">
        <v>14</v>
      </c>
      <c r="B51" s="174" t="s">
        <v>402</v>
      </c>
      <c r="C51" s="189" t="s">
        <v>403</v>
      </c>
      <c r="D51" s="175" t="s">
        <v>265</v>
      </c>
      <c r="E51" s="176">
        <v>72.222170000000006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 t="s">
        <v>255</v>
      </c>
      <c r="S51" s="178" t="s">
        <v>190</v>
      </c>
      <c r="T51" s="179" t="s">
        <v>256</v>
      </c>
      <c r="U51" s="161">
        <v>0</v>
      </c>
      <c r="V51" s="161">
        <f>ROUND(E51*U51,2)</f>
        <v>0</v>
      </c>
      <c r="W51" s="161"/>
      <c r="X51" s="161" t="s">
        <v>257</v>
      </c>
      <c r="Y51" s="161" t="s">
        <v>193</v>
      </c>
      <c r="Z51" s="151"/>
      <c r="AA51" s="151"/>
      <c r="AB51" s="151"/>
      <c r="AC51" s="151"/>
      <c r="AD51" s="151"/>
      <c r="AE51" s="151"/>
      <c r="AF51" s="151"/>
      <c r="AG51" s="151" t="s">
        <v>308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264" t="s">
        <v>404</v>
      </c>
      <c r="D52" s="265"/>
      <c r="E52" s="265"/>
      <c r="F52" s="265"/>
      <c r="G52" s="265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260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80" t="str">
        <f>C52</f>
        <v>sypaninou z vhodných hornin tř. 1 - 4 nebo materiálem, uloženým ve vzdálenosti do 30 m od vnějšího kraje objektu, pro jakoukoliv míru zhutnění,</v>
      </c>
      <c r="BB52" s="151"/>
      <c r="BC52" s="151"/>
      <c r="BD52" s="151"/>
      <c r="BE52" s="151"/>
      <c r="BF52" s="151"/>
      <c r="BG52" s="151"/>
      <c r="BH52" s="151"/>
    </row>
    <row r="53" spans="1:60" outlineLevel="2" x14ac:dyDescent="0.25">
      <c r="A53" s="158"/>
      <c r="B53" s="159"/>
      <c r="C53" s="197" t="s">
        <v>693</v>
      </c>
      <c r="D53" s="195"/>
      <c r="E53" s="196">
        <v>107.559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262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5">
      <c r="A54" s="158"/>
      <c r="B54" s="159"/>
      <c r="C54" s="197" t="s">
        <v>695</v>
      </c>
      <c r="D54" s="195"/>
      <c r="E54" s="196">
        <v>-5.8140000000000001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262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5">
      <c r="A55" s="158"/>
      <c r="B55" s="159"/>
      <c r="C55" s="197" t="s">
        <v>696</v>
      </c>
      <c r="D55" s="195"/>
      <c r="E55" s="196">
        <v>-1.74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262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5">
      <c r="A56" s="158"/>
      <c r="B56" s="159"/>
      <c r="C56" s="197" t="s">
        <v>697</v>
      </c>
      <c r="D56" s="195"/>
      <c r="E56" s="196">
        <v>-7.84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262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5">
      <c r="A57" s="158"/>
      <c r="B57" s="159"/>
      <c r="C57" s="197" t="s">
        <v>698</v>
      </c>
      <c r="D57" s="195"/>
      <c r="E57" s="196">
        <v>-19.942830000000001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262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73">
        <v>15</v>
      </c>
      <c r="B58" s="174" t="s">
        <v>409</v>
      </c>
      <c r="C58" s="189" t="s">
        <v>410</v>
      </c>
      <c r="D58" s="175" t="s">
        <v>265</v>
      </c>
      <c r="E58" s="176">
        <v>35.336829999999999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 t="s">
        <v>255</v>
      </c>
      <c r="S58" s="178" t="s">
        <v>190</v>
      </c>
      <c r="T58" s="179" t="s">
        <v>256</v>
      </c>
      <c r="U58" s="161">
        <v>0</v>
      </c>
      <c r="V58" s="161">
        <f>ROUND(E58*U58,2)</f>
        <v>0</v>
      </c>
      <c r="W58" s="161"/>
      <c r="X58" s="161" t="s">
        <v>257</v>
      </c>
      <c r="Y58" s="161" t="s">
        <v>193</v>
      </c>
      <c r="Z58" s="151"/>
      <c r="AA58" s="151"/>
      <c r="AB58" s="151"/>
      <c r="AC58" s="151"/>
      <c r="AD58" s="151"/>
      <c r="AE58" s="151"/>
      <c r="AF58" s="151"/>
      <c r="AG58" s="151" t="s">
        <v>308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5">
      <c r="A59" s="158"/>
      <c r="B59" s="159"/>
      <c r="C59" s="197" t="s">
        <v>693</v>
      </c>
      <c r="D59" s="195"/>
      <c r="E59" s="196">
        <v>107.559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262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5">
      <c r="A60" s="158"/>
      <c r="B60" s="159"/>
      <c r="C60" s="197" t="s">
        <v>694</v>
      </c>
      <c r="D60" s="195"/>
      <c r="E60" s="196">
        <v>-72.222170000000006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262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3">
        <v>16</v>
      </c>
      <c r="B61" s="174" t="s">
        <v>411</v>
      </c>
      <c r="C61" s="189" t="s">
        <v>412</v>
      </c>
      <c r="D61" s="175" t="s">
        <v>243</v>
      </c>
      <c r="E61" s="176">
        <v>1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217</v>
      </c>
      <c r="T61" s="179" t="s">
        <v>191</v>
      </c>
      <c r="U61" s="161">
        <v>0</v>
      </c>
      <c r="V61" s="161">
        <f>ROUND(E61*U61,2)</f>
        <v>0</v>
      </c>
      <c r="W61" s="161"/>
      <c r="X61" s="161" t="s">
        <v>257</v>
      </c>
      <c r="Y61" s="161" t="s">
        <v>193</v>
      </c>
      <c r="Z61" s="151"/>
      <c r="AA61" s="151"/>
      <c r="AB61" s="151"/>
      <c r="AC61" s="151"/>
      <c r="AD61" s="151"/>
      <c r="AE61" s="151"/>
      <c r="AF61" s="151"/>
      <c r="AG61" s="151" t="s">
        <v>308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0.5" outlineLevel="2" x14ac:dyDescent="0.25">
      <c r="A62" s="158"/>
      <c r="B62" s="159"/>
      <c r="C62" s="255" t="s">
        <v>413</v>
      </c>
      <c r="D62" s="256"/>
      <c r="E62" s="256"/>
      <c r="F62" s="256"/>
      <c r="G62" s="256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195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80" t="str">
        <f>C62</f>
        <v>Zahrnuje čerpání vody před zahájením stavby a v průběhu stavby v dočasné čerpací jímce, včetně pohotovosti čerpací soustavy, včetně převedení čerpané vody potrubím.</v>
      </c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73">
        <v>17</v>
      </c>
      <c r="B63" s="174" t="s">
        <v>699</v>
      </c>
      <c r="C63" s="189" t="s">
        <v>700</v>
      </c>
      <c r="D63" s="175" t="s">
        <v>243</v>
      </c>
      <c r="E63" s="176">
        <v>1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/>
      <c r="S63" s="178" t="s">
        <v>217</v>
      </c>
      <c r="T63" s="179" t="s">
        <v>191</v>
      </c>
      <c r="U63" s="161">
        <v>0</v>
      </c>
      <c r="V63" s="161">
        <f>ROUND(E63*U63,2)</f>
        <v>0</v>
      </c>
      <c r="W63" s="161"/>
      <c r="X63" s="161" t="s">
        <v>257</v>
      </c>
      <c r="Y63" s="161" t="s">
        <v>193</v>
      </c>
      <c r="Z63" s="151"/>
      <c r="AA63" s="151"/>
      <c r="AB63" s="151"/>
      <c r="AC63" s="151"/>
      <c r="AD63" s="151"/>
      <c r="AE63" s="151"/>
      <c r="AF63" s="151"/>
      <c r="AG63" s="151" t="s">
        <v>308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5">
      <c r="A64" s="158"/>
      <c r="B64" s="159"/>
      <c r="C64" s="255" t="s">
        <v>701</v>
      </c>
      <c r="D64" s="256"/>
      <c r="E64" s="256"/>
      <c r="F64" s="256"/>
      <c r="G64" s="256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195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5">
      <c r="A65" s="158"/>
      <c r="B65" s="159"/>
      <c r="C65" s="253" t="s">
        <v>702</v>
      </c>
      <c r="D65" s="254"/>
      <c r="E65" s="254"/>
      <c r="F65" s="254"/>
      <c r="G65" s="254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195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80" t="str">
        <f>C65</f>
        <v>šachtová korug. roura PP d400mm - 7,5 m vč.teleskopické roury d375mm a litinového poklopu D400 zahloubena cca 0,5m pod ZS</v>
      </c>
      <c r="BB65" s="151"/>
      <c r="BC65" s="151"/>
      <c r="BD65" s="151"/>
      <c r="BE65" s="151"/>
      <c r="BF65" s="151"/>
      <c r="BG65" s="151"/>
      <c r="BH65" s="151"/>
    </row>
    <row r="66" spans="1:60" outlineLevel="3" x14ac:dyDescent="0.25">
      <c r="A66" s="158"/>
      <c r="B66" s="159"/>
      <c r="C66" s="253" t="s">
        <v>703</v>
      </c>
      <c r="D66" s="254"/>
      <c r="E66" s="254"/>
      <c r="F66" s="254"/>
      <c r="G66" s="254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195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13" x14ac:dyDescent="0.25">
      <c r="A67" s="166" t="s">
        <v>185</v>
      </c>
      <c r="B67" s="167" t="s">
        <v>110</v>
      </c>
      <c r="C67" s="188" t="s">
        <v>111</v>
      </c>
      <c r="D67" s="168"/>
      <c r="E67" s="169"/>
      <c r="F67" s="170"/>
      <c r="G67" s="170">
        <f>SUMIF(AG68:AG86,"&lt;&gt;NOR",G68:G86)</f>
        <v>0</v>
      </c>
      <c r="H67" s="170"/>
      <c r="I67" s="170">
        <f>SUM(I68:I86)</f>
        <v>0</v>
      </c>
      <c r="J67" s="170"/>
      <c r="K67" s="170">
        <f>SUM(K68:K86)</f>
        <v>0</v>
      </c>
      <c r="L67" s="170"/>
      <c r="M67" s="170">
        <f>SUM(M68:M86)</f>
        <v>0</v>
      </c>
      <c r="N67" s="169"/>
      <c r="O67" s="169">
        <f>SUM(O68:O86)</f>
        <v>21.57</v>
      </c>
      <c r="P67" s="169"/>
      <c r="Q67" s="169">
        <f>SUM(Q68:Q86)</f>
        <v>0</v>
      </c>
      <c r="R67" s="170"/>
      <c r="S67" s="170"/>
      <c r="T67" s="171"/>
      <c r="U67" s="165"/>
      <c r="V67" s="165">
        <f>SUM(V68:V86)</f>
        <v>0.93</v>
      </c>
      <c r="W67" s="165"/>
      <c r="X67" s="165"/>
      <c r="Y67" s="165"/>
      <c r="AG67" t="s">
        <v>186</v>
      </c>
    </row>
    <row r="68" spans="1:60" outlineLevel="1" x14ac:dyDescent="0.25">
      <c r="A68" s="173">
        <v>18</v>
      </c>
      <c r="B68" s="174" t="s">
        <v>414</v>
      </c>
      <c r="C68" s="189" t="s">
        <v>415</v>
      </c>
      <c r="D68" s="175" t="s">
        <v>329</v>
      </c>
      <c r="E68" s="176">
        <v>29.6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0.22106999999999999</v>
      </c>
      <c r="O68" s="176">
        <f>ROUND(E68*N68,2)</f>
        <v>6.54</v>
      </c>
      <c r="P68" s="176">
        <v>0</v>
      </c>
      <c r="Q68" s="176">
        <f>ROUND(E68*P68,2)</f>
        <v>0</v>
      </c>
      <c r="R68" s="178" t="s">
        <v>416</v>
      </c>
      <c r="S68" s="178" t="s">
        <v>190</v>
      </c>
      <c r="T68" s="179" t="s">
        <v>256</v>
      </c>
      <c r="U68" s="161">
        <v>0</v>
      </c>
      <c r="V68" s="161">
        <f>ROUND(E68*U68,2)</f>
        <v>0</v>
      </c>
      <c r="W68" s="161"/>
      <c r="X68" s="161" t="s">
        <v>257</v>
      </c>
      <c r="Y68" s="161" t="s">
        <v>193</v>
      </c>
      <c r="Z68" s="151"/>
      <c r="AA68" s="151"/>
      <c r="AB68" s="151"/>
      <c r="AC68" s="151"/>
      <c r="AD68" s="151"/>
      <c r="AE68" s="151"/>
      <c r="AF68" s="151"/>
      <c r="AG68" s="151" t="s">
        <v>308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5">
      <c r="A69" s="158"/>
      <c r="B69" s="159"/>
      <c r="C69" s="264" t="s">
        <v>417</v>
      </c>
      <c r="D69" s="265"/>
      <c r="E69" s="265"/>
      <c r="F69" s="265"/>
      <c r="G69" s="265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260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80" t="str">
        <f>C69</f>
        <v>se zřízením štěrkopískového lože pod trubky a s jejich obsypem v průměrném celkovém množství do 0,15 m3/m,</v>
      </c>
      <c r="BB69" s="151"/>
      <c r="BC69" s="151"/>
      <c r="BD69" s="151"/>
      <c r="BE69" s="151"/>
      <c r="BF69" s="151"/>
      <c r="BG69" s="151"/>
      <c r="BH69" s="151"/>
    </row>
    <row r="70" spans="1:60" outlineLevel="2" x14ac:dyDescent="0.25">
      <c r="A70" s="158"/>
      <c r="B70" s="159"/>
      <c r="C70" s="197" t="s">
        <v>704</v>
      </c>
      <c r="D70" s="195"/>
      <c r="E70" s="196">
        <v>29.6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262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73">
        <v>19</v>
      </c>
      <c r="B71" s="174" t="s">
        <v>419</v>
      </c>
      <c r="C71" s="189" t="s">
        <v>420</v>
      </c>
      <c r="D71" s="175" t="s">
        <v>265</v>
      </c>
      <c r="E71" s="176">
        <v>5.8140000000000001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1.8180000000000001</v>
      </c>
      <c r="O71" s="176">
        <f>ROUND(E71*N71,2)</f>
        <v>10.57</v>
      </c>
      <c r="P71" s="176">
        <v>0</v>
      </c>
      <c r="Q71" s="176">
        <f>ROUND(E71*P71,2)</f>
        <v>0</v>
      </c>
      <c r="R71" s="178" t="s">
        <v>266</v>
      </c>
      <c r="S71" s="178" t="s">
        <v>190</v>
      </c>
      <c r="T71" s="179" t="s">
        <v>256</v>
      </c>
      <c r="U71" s="161">
        <v>0</v>
      </c>
      <c r="V71" s="161">
        <f>ROUND(E71*U71,2)</f>
        <v>0</v>
      </c>
      <c r="W71" s="161"/>
      <c r="X71" s="161" t="s">
        <v>257</v>
      </c>
      <c r="Y71" s="161" t="s">
        <v>193</v>
      </c>
      <c r="Z71" s="151"/>
      <c r="AA71" s="151"/>
      <c r="AB71" s="151"/>
      <c r="AC71" s="151"/>
      <c r="AD71" s="151"/>
      <c r="AE71" s="151"/>
      <c r="AF71" s="151"/>
      <c r="AG71" s="151" t="s">
        <v>308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197" t="s">
        <v>705</v>
      </c>
      <c r="D72" s="195"/>
      <c r="E72" s="196">
        <v>5.8140000000000001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262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73">
        <v>20</v>
      </c>
      <c r="B73" s="174" t="s">
        <v>424</v>
      </c>
      <c r="C73" s="189" t="s">
        <v>425</v>
      </c>
      <c r="D73" s="175" t="s">
        <v>265</v>
      </c>
      <c r="E73" s="176">
        <v>1.74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2.5249999999999999</v>
      </c>
      <c r="O73" s="176">
        <f>ROUND(E73*N73,2)</f>
        <v>4.3899999999999997</v>
      </c>
      <c r="P73" s="176">
        <v>0</v>
      </c>
      <c r="Q73" s="176">
        <f>ROUND(E73*P73,2)</f>
        <v>0</v>
      </c>
      <c r="R73" s="178" t="s">
        <v>270</v>
      </c>
      <c r="S73" s="178" t="s">
        <v>190</v>
      </c>
      <c r="T73" s="179" t="s">
        <v>256</v>
      </c>
      <c r="U73" s="161">
        <v>0</v>
      </c>
      <c r="V73" s="161">
        <f>ROUND(E73*U73,2)</f>
        <v>0</v>
      </c>
      <c r="W73" s="161"/>
      <c r="X73" s="161" t="s">
        <v>257</v>
      </c>
      <c r="Y73" s="161" t="s">
        <v>193</v>
      </c>
      <c r="Z73" s="151"/>
      <c r="AA73" s="151"/>
      <c r="AB73" s="151"/>
      <c r="AC73" s="151"/>
      <c r="AD73" s="151"/>
      <c r="AE73" s="151"/>
      <c r="AF73" s="151"/>
      <c r="AG73" s="151" t="s">
        <v>308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5">
      <c r="A74" s="158"/>
      <c r="B74" s="159"/>
      <c r="C74" s="264" t="s">
        <v>426</v>
      </c>
      <c r="D74" s="265"/>
      <c r="E74" s="265"/>
      <c r="F74" s="265"/>
      <c r="G74" s="265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260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5">
      <c r="A75" s="158"/>
      <c r="B75" s="159"/>
      <c r="C75" s="197" t="s">
        <v>706</v>
      </c>
      <c r="D75" s="195"/>
      <c r="E75" s="196">
        <v>1.74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262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73">
        <v>21</v>
      </c>
      <c r="B76" s="174" t="s">
        <v>430</v>
      </c>
      <c r="C76" s="189" t="s">
        <v>431</v>
      </c>
      <c r="D76" s="175" t="s">
        <v>254</v>
      </c>
      <c r="E76" s="176">
        <v>1.76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3.6400000000000002E-2</v>
      </c>
      <c r="O76" s="176">
        <f>ROUND(E76*N76,2)</f>
        <v>0.06</v>
      </c>
      <c r="P76" s="176">
        <v>0</v>
      </c>
      <c r="Q76" s="176">
        <f>ROUND(E76*P76,2)</f>
        <v>0</v>
      </c>
      <c r="R76" s="178" t="s">
        <v>270</v>
      </c>
      <c r="S76" s="178" t="s">
        <v>190</v>
      </c>
      <c r="T76" s="179" t="s">
        <v>256</v>
      </c>
      <c r="U76" s="161">
        <v>0.53</v>
      </c>
      <c r="V76" s="161">
        <f>ROUND(E76*U76,2)</f>
        <v>0.93</v>
      </c>
      <c r="W76" s="161"/>
      <c r="X76" s="161" t="s">
        <v>257</v>
      </c>
      <c r="Y76" s="161" t="s">
        <v>193</v>
      </c>
      <c r="Z76" s="151"/>
      <c r="AA76" s="151"/>
      <c r="AB76" s="151"/>
      <c r="AC76" s="151"/>
      <c r="AD76" s="151"/>
      <c r="AE76" s="151"/>
      <c r="AF76" s="151"/>
      <c r="AG76" s="151" t="s">
        <v>308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0.5" outlineLevel="2" x14ac:dyDescent="0.25">
      <c r="A77" s="158"/>
      <c r="B77" s="159"/>
      <c r="C77" s="264" t="s">
        <v>432</v>
      </c>
      <c r="D77" s="265"/>
      <c r="E77" s="265"/>
      <c r="F77" s="265"/>
      <c r="G77" s="265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260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80" t="str">
        <f>C77</f>
        <v>svislé nebo šikmé (odkloněné) , půdorysně přímé nebo zalomené, stěn základových desek ve volných nebo zapažených jámách, rýhách, šachtách, včetně případných vzpěr,</v>
      </c>
      <c r="BB77" s="151"/>
      <c r="BC77" s="151"/>
      <c r="BD77" s="151"/>
      <c r="BE77" s="151"/>
      <c r="BF77" s="151"/>
      <c r="BG77" s="151"/>
      <c r="BH77" s="151"/>
    </row>
    <row r="78" spans="1:60" outlineLevel="2" x14ac:dyDescent="0.25">
      <c r="A78" s="158"/>
      <c r="B78" s="159"/>
      <c r="C78" s="197" t="s">
        <v>707</v>
      </c>
      <c r="D78" s="195"/>
      <c r="E78" s="196">
        <v>1.76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262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73">
        <v>22</v>
      </c>
      <c r="B79" s="174" t="s">
        <v>436</v>
      </c>
      <c r="C79" s="189" t="s">
        <v>437</v>
      </c>
      <c r="D79" s="175" t="s">
        <v>254</v>
      </c>
      <c r="E79" s="176">
        <v>1.76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 t="s">
        <v>270</v>
      </c>
      <c r="S79" s="178" t="s">
        <v>190</v>
      </c>
      <c r="T79" s="179" t="s">
        <v>256</v>
      </c>
      <c r="U79" s="161">
        <v>0</v>
      </c>
      <c r="V79" s="161">
        <f>ROUND(E79*U79,2)</f>
        <v>0</v>
      </c>
      <c r="W79" s="161"/>
      <c r="X79" s="161" t="s">
        <v>257</v>
      </c>
      <c r="Y79" s="161" t="s">
        <v>193</v>
      </c>
      <c r="Z79" s="151"/>
      <c r="AA79" s="151"/>
      <c r="AB79" s="151"/>
      <c r="AC79" s="151"/>
      <c r="AD79" s="151"/>
      <c r="AE79" s="151"/>
      <c r="AF79" s="151"/>
      <c r="AG79" s="151" t="s">
        <v>308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0.5" outlineLevel="2" x14ac:dyDescent="0.25">
      <c r="A80" s="158"/>
      <c r="B80" s="159"/>
      <c r="C80" s="264" t="s">
        <v>432</v>
      </c>
      <c r="D80" s="265"/>
      <c r="E80" s="265"/>
      <c r="F80" s="265"/>
      <c r="G80" s="265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260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80" t="str">
        <f>C80</f>
        <v>svislé nebo šikmé (odkloněné) , půdorysně přímé nebo zalomené, stěn základových desek ve volných nebo zapažených jámách, rýhách, šachtách, včetně případných vzpěr,</v>
      </c>
      <c r="BB80" s="151"/>
      <c r="BC80" s="151"/>
      <c r="BD80" s="151"/>
      <c r="BE80" s="151"/>
      <c r="BF80" s="151"/>
      <c r="BG80" s="151"/>
      <c r="BH80" s="151"/>
    </row>
    <row r="81" spans="1:60" outlineLevel="2" x14ac:dyDescent="0.25">
      <c r="A81" s="158"/>
      <c r="B81" s="159"/>
      <c r="C81" s="253" t="s">
        <v>278</v>
      </c>
      <c r="D81" s="254"/>
      <c r="E81" s="254"/>
      <c r="F81" s="254"/>
      <c r="G81" s="254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195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5">
      <c r="A82" s="158"/>
      <c r="B82" s="159"/>
      <c r="C82" s="197" t="s">
        <v>708</v>
      </c>
      <c r="D82" s="195"/>
      <c r="E82" s="196">
        <v>1.76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262</v>
      </c>
      <c r="AH82" s="151">
        <v>5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73">
        <v>23</v>
      </c>
      <c r="B83" s="174" t="s">
        <v>439</v>
      </c>
      <c r="C83" s="189" t="s">
        <v>440</v>
      </c>
      <c r="D83" s="175" t="s">
        <v>254</v>
      </c>
      <c r="E83" s="176">
        <v>5.8140000000000001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217</v>
      </c>
      <c r="T83" s="179" t="s">
        <v>191</v>
      </c>
      <c r="U83" s="161">
        <v>0</v>
      </c>
      <c r="V83" s="161">
        <f>ROUND(E83*U83,2)</f>
        <v>0</v>
      </c>
      <c r="W83" s="161"/>
      <c r="X83" s="161" t="s">
        <v>257</v>
      </c>
      <c r="Y83" s="161" t="s">
        <v>193</v>
      </c>
      <c r="Z83" s="151"/>
      <c r="AA83" s="151"/>
      <c r="AB83" s="151"/>
      <c r="AC83" s="151"/>
      <c r="AD83" s="151"/>
      <c r="AE83" s="151"/>
      <c r="AF83" s="151"/>
      <c r="AG83" s="151" t="s">
        <v>308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5">
      <c r="A84" s="158"/>
      <c r="B84" s="159"/>
      <c r="C84" s="197" t="s">
        <v>705</v>
      </c>
      <c r="D84" s="195"/>
      <c r="E84" s="196">
        <v>5.8140000000000001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262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73">
        <v>24</v>
      </c>
      <c r="B85" s="174" t="s">
        <v>444</v>
      </c>
      <c r="C85" s="189" t="s">
        <v>445</v>
      </c>
      <c r="D85" s="175" t="s">
        <v>329</v>
      </c>
      <c r="E85" s="176">
        <v>29.6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4.8000000000000001E-4</v>
      </c>
      <c r="O85" s="176">
        <f>ROUND(E85*N85,2)</f>
        <v>0.01</v>
      </c>
      <c r="P85" s="176">
        <v>0</v>
      </c>
      <c r="Q85" s="176">
        <f>ROUND(E85*P85,2)</f>
        <v>0</v>
      </c>
      <c r="R85" s="178" t="s">
        <v>446</v>
      </c>
      <c r="S85" s="178" t="s">
        <v>190</v>
      </c>
      <c r="T85" s="179" t="s">
        <v>256</v>
      </c>
      <c r="U85" s="161">
        <v>0</v>
      </c>
      <c r="V85" s="161">
        <f>ROUND(E85*U85,2)</f>
        <v>0</v>
      </c>
      <c r="W85" s="161"/>
      <c r="X85" s="161" t="s">
        <v>447</v>
      </c>
      <c r="Y85" s="161" t="s">
        <v>193</v>
      </c>
      <c r="Z85" s="151"/>
      <c r="AA85" s="151"/>
      <c r="AB85" s="151"/>
      <c r="AC85" s="151"/>
      <c r="AD85" s="151"/>
      <c r="AE85" s="151"/>
      <c r="AF85" s="151"/>
      <c r="AG85" s="151" t="s">
        <v>448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5">
      <c r="A86" s="158"/>
      <c r="B86" s="159"/>
      <c r="C86" s="197" t="s">
        <v>704</v>
      </c>
      <c r="D86" s="195"/>
      <c r="E86" s="196">
        <v>29.6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262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13" x14ac:dyDescent="0.25">
      <c r="A87" s="166" t="s">
        <v>185</v>
      </c>
      <c r="B87" s="167" t="s">
        <v>112</v>
      </c>
      <c r="C87" s="188" t="s">
        <v>113</v>
      </c>
      <c r="D87" s="168"/>
      <c r="E87" s="169"/>
      <c r="F87" s="170"/>
      <c r="G87" s="170">
        <f>SUMIF(AG88:AG90,"&lt;&gt;NOR",G88:G90)</f>
        <v>0</v>
      </c>
      <c r="H87" s="170"/>
      <c r="I87" s="170">
        <f>SUM(I88:I90)</f>
        <v>0</v>
      </c>
      <c r="J87" s="170"/>
      <c r="K87" s="170">
        <f>SUM(K88:K90)</f>
        <v>0</v>
      </c>
      <c r="L87" s="170"/>
      <c r="M87" s="170">
        <f>SUM(M88:M90)</f>
        <v>0</v>
      </c>
      <c r="N87" s="169"/>
      <c r="O87" s="169">
        <f>SUM(O88:O90)</f>
        <v>4.3600000000000003</v>
      </c>
      <c r="P87" s="169"/>
      <c r="Q87" s="169">
        <f>SUM(Q88:Q90)</f>
        <v>0</v>
      </c>
      <c r="R87" s="170"/>
      <c r="S87" s="170"/>
      <c r="T87" s="171"/>
      <c r="U87" s="165"/>
      <c r="V87" s="165">
        <f>SUM(V88:V90)</f>
        <v>0</v>
      </c>
      <c r="W87" s="165"/>
      <c r="X87" s="165"/>
      <c r="Y87" s="165"/>
      <c r="AG87" t="s">
        <v>186</v>
      </c>
    </row>
    <row r="88" spans="1:60" outlineLevel="1" x14ac:dyDescent="0.25">
      <c r="A88" s="173">
        <v>25</v>
      </c>
      <c r="B88" s="174" t="s">
        <v>449</v>
      </c>
      <c r="C88" s="189" t="s">
        <v>450</v>
      </c>
      <c r="D88" s="175" t="s">
        <v>265</v>
      </c>
      <c r="E88" s="176">
        <v>1.7278800000000001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2.52542</v>
      </c>
      <c r="O88" s="176">
        <f>ROUND(E88*N88,2)</f>
        <v>4.3600000000000003</v>
      </c>
      <c r="P88" s="176">
        <v>0</v>
      </c>
      <c r="Q88" s="176">
        <f>ROUND(E88*P88,2)</f>
        <v>0</v>
      </c>
      <c r="R88" s="178" t="s">
        <v>354</v>
      </c>
      <c r="S88" s="178" t="s">
        <v>190</v>
      </c>
      <c r="T88" s="179" t="s">
        <v>256</v>
      </c>
      <c r="U88" s="161">
        <v>0</v>
      </c>
      <c r="V88" s="161">
        <f>ROUND(E88*U88,2)</f>
        <v>0</v>
      </c>
      <c r="W88" s="161"/>
      <c r="X88" s="161" t="s">
        <v>257</v>
      </c>
      <c r="Y88" s="161" t="s">
        <v>193</v>
      </c>
      <c r="Z88" s="151"/>
      <c r="AA88" s="151"/>
      <c r="AB88" s="151"/>
      <c r="AC88" s="151"/>
      <c r="AD88" s="151"/>
      <c r="AE88" s="151"/>
      <c r="AF88" s="151"/>
      <c r="AG88" s="151" t="s">
        <v>308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5">
      <c r="A89" s="158"/>
      <c r="B89" s="159"/>
      <c r="C89" s="264" t="s">
        <v>451</v>
      </c>
      <c r="D89" s="265"/>
      <c r="E89" s="265"/>
      <c r="F89" s="265"/>
      <c r="G89" s="265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260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5">
      <c r="A90" s="158"/>
      <c r="B90" s="159"/>
      <c r="C90" s="197" t="s">
        <v>543</v>
      </c>
      <c r="D90" s="195"/>
      <c r="E90" s="196">
        <v>1.7278800000000001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262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13" x14ac:dyDescent="0.25">
      <c r="A91" s="166" t="s">
        <v>185</v>
      </c>
      <c r="B91" s="167" t="s">
        <v>114</v>
      </c>
      <c r="C91" s="188" t="s">
        <v>115</v>
      </c>
      <c r="D91" s="168"/>
      <c r="E91" s="169"/>
      <c r="F91" s="170"/>
      <c r="G91" s="170">
        <f>SUMIF(AG92:AG116,"&lt;&gt;NOR",G92:G116)</f>
        <v>0</v>
      </c>
      <c r="H91" s="170"/>
      <c r="I91" s="170">
        <f>SUM(I92:I116)</f>
        <v>0</v>
      </c>
      <c r="J91" s="170"/>
      <c r="K91" s="170">
        <f>SUM(K92:K116)</f>
        <v>0</v>
      </c>
      <c r="L91" s="170"/>
      <c r="M91" s="170">
        <f>SUM(M92:M116)</f>
        <v>0</v>
      </c>
      <c r="N91" s="169"/>
      <c r="O91" s="169">
        <f>SUM(O92:O116)</f>
        <v>1.63</v>
      </c>
      <c r="P91" s="169"/>
      <c r="Q91" s="169">
        <f>SUM(Q92:Q116)</f>
        <v>0</v>
      </c>
      <c r="R91" s="170"/>
      <c r="S91" s="170"/>
      <c r="T91" s="171"/>
      <c r="U91" s="165"/>
      <c r="V91" s="165">
        <f>SUM(V92:V116)</f>
        <v>0</v>
      </c>
      <c r="W91" s="165"/>
      <c r="X91" s="165"/>
      <c r="Y91" s="165"/>
      <c r="AG91" t="s">
        <v>186</v>
      </c>
    </row>
    <row r="92" spans="1:60" ht="20" outlineLevel="1" x14ac:dyDescent="0.25">
      <c r="A92" s="173">
        <v>26</v>
      </c>
      <c r="B92" s="174" t="s">
        <v>460</v>
      </c>
      <c r="C92" s="189" t="s">
        <v>461</v>
      </c>
      <c r="D92" s="175" t="s">
        <v>254</v>
      </c>
      <c r="E92" s="176">
        <v>26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4.4350000000000001E-2</v>
      </c>
      <c r="O92" s="176">
        <f>ROUND(E92*N92,2)</f>
        <v>1.1499999999999999</v>
      </c>
      <c r="P92" s="176">
        <v>0</v>
      </c>
      <c r="Q92" s="176">
        <f>ROUND(E92*P92,2)</f>
        <v>0</v>
      </c>
      <c r="R92" s="178" t="s">
        <v>456</v>
      </c>
      <c r="S92" s="178" t="s">
        <v>190</v>
      </c>
      <c r="T92" s="179" t="s">
        <v>256</v>
      </c>
      <c r="U92" s="161">
        <v>0</v>
      </c>
      <c r="V92" s="161">
        <f>ROUND(E92*U92,2)</f>
        <v>0</v>
      </c>
      <c r="W92" s="161"/>
      <c r="X92" s="161" t="s">
        <v>257</v>
      </c>
      <c r="Y92" s="161" t="s">
        <v>193</v>
      </c>
      <c r="Z92" s="151"/>
      <c r="AA92" s="151"/>
      <c r="AB92" s="151"/>
      <c r="AC92" s="151"/>
      <c r="AD92" s="151"/>
      <c r="AE92" s="151"/>
      <c r="AF92" s="151"/>
      <c r="AG92" s="151" t="s">
        <v>308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5">
      <c r="A93" s="158"/>
      <c r="B93" s="159"/>
      <c r="C93" s="264" t="s">
        <v>462</v>
      </c>
      <c r="D93" s="265"/>
      <c r="E93" s="265"/>
      <c r="F93" s="265"/>
      <c r="G93" s="265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260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5">
      <c r="A94" s="158"/>
      <c r="B94" s="159"/>
      <c r="C94" s="266" t="s">
        <v>463</v>
      </c>
      <c r="D94" s="267"/>
      <c r="E94" s="267"/>
      <c r="F94" s="267"/>
      <c r="G94" s="267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260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5">
      <c r="A95" s="158"/>
      <c r="B95" s="159"/>
      <c r="C95" s="266" t="s">
        <v>464</v>
      </c>
      <c r="D95" s="267"/>
      <c r="E95" s="267"/>
      <c r="F95" s="267"/>
      <c r="G95" s="267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260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5">
      <c r="A96" s="158"/>
      <c r="B96" s="159"/>
      <c r="C96" s="197" t="s">
        <v>709</v>
      </c>
      <c r="D96" s="195"/>
      <c r="E96" s="196">
        <v>26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262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0" outlineLevel="1" x14ac:dyDescent="0.25">
      <c r="A97" s="173">
        <v>27</v>
      </c>
      <c r="B97" s="174" t="s">
        <v>468</v>
      </c>
      <c r="C97" s="189" t="s">
        <v>469</v>
      </c>
      <c r="D97" s="175" t="s">
        <v>254</v>
      </c>
      <c r="E97" s="176">
        <v>26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 t="s">
        <v>456</v>
      </c>
      <c r="S97" s="178" t="s">
        <v>190</v>
      </c>
      <c r="T97" s="179" t="s">
        <v>256</v>
      </c>
      <c r="U97" s="161">
        <v>0</v>
      </c>
      <c r="V97" s="161">
        <f>ROUND(E97*U97,2)</f>
        <v>0</v>
      </c>
      <c r="W97" s="161"/>
      <c r="X97" s="161" t="s">
        <v>257</v>
      </c>
      <c r="Y97" s="161" t="s">
        <v>193</v>
      </c>
      <c r="Z97" s="151"/>
      <c r="AA97" s="151"/>
      <c r="AB97" s="151"/>
      <c r="AC97" s="151"/>
      <c r="AD97" s="151"/>
      <c r="AE97" s="151"/>
      <c r="AF97" s="151"/>
      <c r="AG97" s="151" t="s">
        <v>308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5">
      <c r="A98" s="158"/>
      <c r="B98" s="159"/>
      <c r="C98" s="264" t="s">
        <v>462</v>
      </c>
      <c r="D98" s="265"/>
      <c r="E98" s="265"/>
      <c r="F98" s="265"/>
      <c r="G98" s="265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260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5">
      <c r="A99" s="158"/>
      <c r="B99" s="159"/>
      <c r="C99" s="266" t="s">
        <v>463</v>
      </c>
      <c r="D99" s="267"/>
      <c r="E99" s="267"/>
      <c r="F99" s="267"/>
      <c r="G99" s="267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260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5">
      <c r="A100" s="158"/>
      <c r="B100" s="159"/>
      <c r="C100" s="266" t="s">
        <v>464</v>
      </c>
      <c r="D100" s="267"/>
      <c r="E100" s="267"/>
      <c r="F100" s="267"/>
      <c r="G100" s="267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260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5">
      <c r="A101" s="158"/>
      <c r="B101" s="159"/>
      <c r="C101" s="197" t="s">
        <v>710</v>
      </c>
      <c r="D101" s="195"/>
      <c r="E101" s="196">
        <v>26</v>
      </c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262</v>
      </c>
      <c r="AH101" s="151">
        <v>5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5">
      <c r="A102" s="173">
        <v>28</v>
      </c>
      <c r="B102" s="174" t="s">
        <v>471</v>
      </c>
      <c r="C102" s="189" t="s">
        <v>472</v>
      </c>
      <c r="D102" s="175" t="s">
        <v>290</v>
      </c>
      <c r="E102" s="176">
        <v>0.47039999999999998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1.02535</v>
      </c>
      <c r="O102" s="176">
        <f>ROUND(E102*N102,2)</f>
        <v>0.48</v>
      </c>
      <c r="P102" s="176">
        <v>0</v>
      </c>
      <c r="Q102" s="176">
        <f>ROUND(E102*P102,2)</f>
        <v>0</v>
      </c>
      <c r="R102" s="178" t="s">
        <v>456</v>
      </c>
      <c r="S102" s="178" t="s">
        <v>190</v>
      </c>
      <c r="T102" s="179" t="s">
        <v>256</v>
      </c>
      <c r="U102" s="161">
        <v>0</v>
      </c>
      <c r="V102" s="161">
        <f>ROUND(E102*U102,2)</f>
        <v>0</v>
      </c>
      <c r="W102" s="161"/>
      <c r="X102" s="161" t="s">
        <v>257</v>
      </c>
      <c r="Y102" s="161" t="s">
        <v>193</v>
      </c>
      <c r="Z102" s="151"/>
      <c r="AA102" s="151"/>
      <c r="AB102" s="151"/>
      <c r="AC102" s="151"/>
      <c r="AD102" s="151"/>
      <c r="AE102" s="151"/>
      <c r="AF102" s="151"/>
      <c r="AG102" s="151" t="s">
        <v>308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0.5" outlineLevel="2" x14ac:dyDescent="0.25">
      <c r="A103" s="158"/>
      <c r="B103" s="159"/>
      <c r="C103" s="264" t="s">
        <v>473</v>
      </c>
      <c r="D103" s="265"/>
      <c r="E103" s="265"/>
      <c r="F103" s="265"/>
      <c r="G103" s="265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260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80" t="str">
        <f>C103</f>
        <v>čistíren odpadních vod (mimo budovy), nádrží, vodojemů, žlabů nebo kanálů , včetně pomocného pracovního lešení o výšce podlahy do 1900 mm a pro zatížení do 1,5 kPa,</v>
      </c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5">
      <c r="A104" s="158"/>
      <c r="B104" s="159"/>
      <c r="C104" s="197" t="s">
        <v>711</v>
      </c>
      <c r="D104" s="195"/>
      <c r="E104" s="196">
        <v>0.47039999999999998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262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73">
        <v>29</v>
      </c>
      <c r="B105" s="174" t="s">
        <v>553</v>
      </c>
      <c r="C105" s="189" t="s">
        <v>554</v>
      </c>
      <c r="D105" s="175" t="s">
        <v>479</v>
      </c>
      <c r="E105" s="176">
        <v>1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217</v>
      </c>
      <c r="T105" s="179" t="s">
        <v>191</v>
      </c>
      <c r="U105" s="161">
        <v>0</v>
      </c>
      <c r="V105" s="161">
        <f>ROUND(E105*U105,2)</f>
        <v>0</v>
      </c>
      <c r="W105" s="161"/>
      <c r="X105" s="161" t="s">
        <v>257</v>
      </c>
      <c r="Y105" s="161" t="s">
        <v>193</v>
      </c>
      <c r="Z105" s="151"/>
      <c r="AA105" s="151"/>
      <c r="AB105" s="151"/>
      <c r="AC105" s="151"/>
      <c r="AD105" s="151"/>
      <c r="AE105" s="151"/>
      <c r="AF105" s="151"/>
      <c r="AG105" s="151" t="s">
        <v>258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5">
      <c r="A106" s="158"/>
      <c r="B106" s="159"/>
      <c r="C106" s="255" t="s">
        <v>555</v>
      </c>
      <c r="D106" s="256"/>
      <c r="E106" s="256"/>
      <c r="F106" s="256"/>
      <c r="G106" s="256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195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5">
      <c r="A107" s="158"/>
      <c r="B107" s="159"/>
      <c r="C107" s="253" t="s">
        <v>556</v>
      </c>
      <c r="D107" s="254"/>
      <c r="E107" s="254"/>
      <c r="F107" s="254"/>
      <c r="G107" s="254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195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5">
      <c r="A108" s="158"/>
      <c r="B108" s="159"/>
      <c r="C108" s="253" t="s">
        <v>551</v>
      </c>
      <c r="D108" s="254"/>
      <c r="E108" s="254"/>
      <c r="F108" s="254"/>
      <c r="G108" s="254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195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5">
      <c r="A109" s="158"/>
      <c r="B109" s="159"/>
      <c r="C109" s="253" t="s">
        <v>552</v>
      </c>
      <c r="D109" s="254"/>
      <c r="E109" s="254"/>
      <c r="F109" s="254"/>
      <c r="G109" s="254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195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5">
      <c r="A110" s="181">
        <v>30</v>
      </c>
      <c r="B110" s="182" t="s">
        <v>557</v>
      </c>
      <c r="C110" s="191" t="s">
        <v>558</v>
      </c>
      <c r="D110" s="183" t="s">
        <v>559</v>
      </c>
      <c r="E110" s="184">
        <v>2</v>
      </c>
      <c r="F110" s="185"/>
      <c r="G110" s="186">
        <f>ROUND(E110*F110,2)</f>
        <v>0</v>
      </c>
      <c r="H110" s="185"/>
      <c r="I110" s="186">
        <f>ROUND(E110*H110,2)</f>
        <v>0</v>
      </c>
      <c r="J110" s="185"/>
      <c r="K110" s="186">
        <f>ROUND(E110*J110,2)</f>
        <v>0</v>
      </c>
      <c r="L110" s="186">
        <v>21</v>
      </c>
      <c r="M110" s="186">
        <f>G110*(1+L110/100)</f>
        <v>0</v>
      </c>
      <c r="N110" s="184">
        <v>0</v>
      </c>
      <c r="O110" s="184">
        <f>ROUND(E110*N110,2)</f>
        <v>0</v>
      </c>
      <c r="P110" s="184">
        <v>0</v>
      </c>
      <c r="Q110" s="184">
        <f>ROUND(E110*P110,2)</f>
        <v>0</v>
      </c>
      <c r="R110" s="186"/>
      <c r="S110" s="186" t="s">
        <v>217</v>
      </c>
      <c r="T110" s="187" t="s">
        <v>191</v>
      </c>
      <c r="U110" s="161">
        <v>0</v>
      </c>
      <c r="V110" s="161">
        <f>ROUND(E110*U110,2)</f>
        <v>0</v>
      </c>
      <c r="W110" s="161"/>
      <c r="X110" s="161" t="s">
        <v>257</v>
      </c>
      <c r="Y110" s="161" t="s">
        <v>193</v>
      </c>
      <c r="Z110" s="151"/>
      <c r="AA110" s="151"/>
      <c r="AB110" s="151"/>
      <c r="AC110" s="151"/>
      <c r="AD110" s="151"/>
      <c r="AE110" s="151"/>
      <c r="AF110" s="151"/>
      <c r="AG110" s="151" t="s">
        <v>258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0" outlineLevel="1" x14ac:dyDescent="0.25">
      <c r="A111" s="181">
        <v>31</v>
      </c>
      <c r="B111" s="182" t="s">
        <v>560</v>
      </c>
      <c r="C111" s="191" t="s">
        <v>561</v>
      </c>
      <c r="D111" s="183" t="s">
        <v>559</v>
      </c>
      <c r="E111" s="184">
        <v>1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/>
      <c r="S111" s="186" t="s">
        <v>217</v>
      </c>
      <c r="T111" s="187" t="s">
        <v>191</v>
      </c>
      <c r="U111" s="161">
        <v>0</v>
      </c>
      <c r="V111" s="161">
        <f>ROUND(E111*U111,2)</f>
        <v>0</v>
      </c>
      <c r="W111" s="161"/>
      <c r="X111" s="161" t="s">
        <v>257</v>
      </c>
      <c r="Y111" s="161" t="s">
        <v>193</v>
      </c>
      <c r="Z111" s="151"/>
      <c r="AA111" s="151"/>
      <c r="AB111" s="151"/>
      <c r="AC111" s="151"/>
      <c r="AD111" s="151"/>
      <c r="AE111" s="151"/>
      <c r="AF111" s="151"/>
      <c r="AG111" s="151" t="s">
        <v>258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73">
        <v>32</v>
      </c>
      <c r="B112" s="174" t="s">
        <v>712</v>
      </c>
      <c r="C112" s="189" t="s">
        <v>713</v>
      </c>
      <c r="D112" s="175" t="s">
        <v>479</v>
      </c>
      <c r="E112" s="176">
        <v>1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8"/>
      <c r="S112" s="178" t="s">
        <v>217</v>
      </c>
      <c r="T112" s="179" t="s">
        <v>191</v>
      </c>
      <c r="U112" s="161">
        <v>0</v>
      </c>
      <c r="V112" s="161">
        <f>ROUND(E112*U112,2)</f>
        <v>0</v>
      </c>
      <c r="W112" s="161"/>
      <c r="X112" s="161" t="s">
        <v>257</v>
      </c>
      <c r="Y112" s="161" t="s">
        <v>193</v>
      </c>
      <c r="Z112" s="151"/>
      <c r="AA112" s="151"/>
      <c r="AB112" s="151"/>
      <c r="AC112" s="151"/>
      <c r="AD112" s="151"/>
      <c r="AE112" s="151"/>
      <c r="AF112" s="151"/>
      <c r="AG112" s="151" t="s">
        <v>258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5">
      <c r="A113" s="158"/>
      <c r="B113" s="159"/>
      <c r="C113" s="255" t="s">
        <v>549</v>
      </c>
      <c r="D113" s="256"/>
      <c r="E113" s="256"/>
      <c r="F113" s="256"/>
      <c r="G113" s="256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195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5">
      <c r="A114" s="158"/>
      <c r="B114" s="159"/>
      <c r="C114" s="253" t="s">
        <v>550</v>
      </c>
      <c r="D114" s="254"/>
      <c r="E114" s="254"/>
      <c r="F114" s="254"/>
      <c r="G114" s="254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195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5">
      <c r="A115" s="158"/>
      <c r="B115" s="159"/>
      <c r="C115" s="253" t="s">
        <v>551</v>
      </c>
      <c r="D115" s="254"/>
      <c r="E115" s="254"/>
      <c r="F115" s="254"/>
      <c r="G115" s="254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195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5">
      <c r="A116" s="158"/>
      <c r="B116" s="159"/>
      <c r="C116" s="253" t="s">
        <v>552</v>
      </c>
      <c r="D116" s="254"/>
      <c r="E116" s="254"/>
      <c r="F116" s="254"/>
      <c r="G116" s="254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195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13" x14ac:dyDescent="0.25">
      <c r="A117" s="166" t="s">
        <v>185</v>
      </c>
      <c r="B117" s="167" t="s">
        <v>116</v>
      </c>
      <c r="C117" s="188" t="s">
        <v>117</v>
      </c>
      <c r="D117" s="168"/>
      <c r="E117" s="169"/>
      <c r="F117" s="170"/>
      <c r="G117" s="170">
        <f>SUMIF(AG118:AG120,"&lt;&gt;NOR",G118:G120)</f>
        <v>0</v>
      </c>
      <c r="H117" s="170"/>
      <c r="I117" s="170">
        <f>SUM(I118:I120)</f>
        <v>0</v>
      </c>
      <c r="J117" s="170"/>
      <c r="K117" s="170">
        <f>SUM(K118:K120)</f>
        <v>0</v>
      </c>
      <c r="L117" s="170"/>
      <c r="M117" s="170">
        <f>SUM(M118:M120)</f>
        <v>0</v>
      </c>
      <c r="N117" s="169"/>
      <c r="O117" s="169">
        <f>SUM(O118:O120)</f>
        <v>0.38</v>
      </c>
      <c r="P117" s="169"/>
      <c r="Q117" s="169">
        <f>SUM(Q118:Q120)</f>
        <v>0</v>
      </c>
      <c r="R117" s="170"/>
      <c r="S117" s="170"/>
      <c r="T117" s="171"/>
      <c r="U117" s="165"/>
      <c r="V117" s="165">
        <f>SUM(V118:V120)</f>
        <v>0.26</v>
      </c>
      <c r="W117" s="165"/>
      <c r="X117" s="165"/>
      <c r="Y117" s="165"/>
      <c r="AG117" t="s">
        <v>186</v>
      </c>
    </row>
    <row r="118" spans="1:60" outlineLevel="1" x14ac:dyDescent="0.25">
      <c r="A118" s="173">
        <v>33</v>
      </c>
      <c r="B118" s="174" t="s">
        <v>562</v>
      </c>
      <c r="C118" s="189" t="s">
        <v>563</v>
      </c>
      <c r="D118" s="175" t="s">
        <v>265</v>
      </c>
      <c r="E118" s="176">
        <v>0.2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21</v>
      </c>
      <c r="M118" s="178">
        <f>G118*(1+L118/100)</f>
        <v>0</v>
      </c>
      <c r="N118" s="176">
        <v>1.8907700000000001</v>
      </c>
      <c r="O118" s="176">
        <f>ROUND(E118*N118,2)</f>
        <v>0.38</v>
      </c>
      <c r="P118" s="176">
        <v>0</v>
      </c>
      <c r="Q118" s="176">
        <f>ROUND(E118*P118,2)</f>
        <v>0</v>
      </c>
      <c r="R118" s="178" t="s">
        <v>416</v>
      </c>
      <c r="S118" s="178" t="s">
        <v>190</v>
      </c>
      <c r="T118" s="179" t="s">
        <v>256</v>
      </c>
      <c r="U118" s="161">
        <v>1.32</v>
      </c>
      <c r="V118" s="161">
        <f>ROUND(E118*U118,2)</f>
        <v>0.26</v>
      </c>
      <c r="W118" s="161"/>
      <c r="X118" s="161" t="s">
        <v>257</v>
      </c>
      <c r="Y118" s="161" t="s">
        <v>193</v>
      </c>
      <c r="Z118" s="151"/>
      <c r="AA118" s="151"/>
      <c r="AB118" s="151"/>
      <c r="AC118" s="151"/>
      <c r="AD118" s="151"/>
      <c r="AE118" s="151"/>
      <c r="AF118" s="151"/>
      <c r="AG118" s="151" t="s">
        <v>308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2" x14ac:dyDescent="0.25">
      <c r="A119" s="158"/>
      <c r="B119" s="159"/>
      <c r="C119" s="264" t="s">
        <v>564</v>
      </c>
      <c r="D119" s="265"/>
      <c r="E119" s="265"/>
      <c r="F119" s="265"/>
      <c r="G119" s="265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260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5">
      <c r="A120" s="158"/>
      <c r="B120" s="159"/>
      <c r="C120" s="197" t="s">
        <v>714</v>
      </c>
      <c r="D120" s="195"/>
      <c r="E120" s="196">
        <v>0.2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262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13" x14ac:dyDescent="0.25">
      <c r="A121" s="166" t="s">
        <v>185</v>
      </c>
      <c r="B121" s="167" t="s">
        <v>122</v>
      </c>
      <c r="C121" s="188" t="s">
        <v>123</v>
      </c>
      <c r="D121" s="168"/>
      <c r="E121" s="169"/>
      <c r="F121" s="170"/>
      <c r="G121" s="170">
        <f>SUMIF(AG122:AG124,"&lt;&gt;NOR",G122:G124)</f>
        <v>0</v>
      </c>
      <c r="H121" s="170"/>
      <c r="I121" s="170">
        <f>SUM(I122:I124)</f>
        <v>0</v>
      </c>
      <c r="J121" s="170"/>
      <c r="K121" s="170">
        <f>SUM(K122:K124)</f>
        <v>0</v>
      </c>
      <c r="L121" s="170"/>
      <c r="M121" s="170">
        <f>SUM(M122:M124)</f>
        <v>0</v>
      </c>
      <c r="N121" s="169"/>
      <c r="O121" s="169">
        <f>SUM(O122:O124)</f>
        <v>19.8</v>
      </c>
      <c r="P121" s="169"/>
      <c r="Q121" s="169">
        <f>SUM(Q122:Q124)</f>
        <v>0</v>
      </c>
      <c r="R121" s="170"/>
      <c r="S121" s="170"/>
      <c r="T121" s="171"/>
      <c r="U121" s="165"/>
      <c r="V121" s="165">
        <f>SUM(V122:V124)</f>
        <v>10.43</v>
      </c>
      <c r="W121" s="165"/>
      <c r="X121" s="165"/>
      <c r="Y121" s="165"/>
      <c r="AG121" t="s">
        <v>186</v>
      </c>
    </row>
    <row r="122" spans="1:60" ht="20" outlineLevel="1" x14ac:dyDescent="0.25">
      <c r="A122" s="173">
        <v>34</v>
      </c>
      <c r="B122" s="174" t="s">
        <v>481</v>
      </c>
      <c r="C122" s="189" t="s">
        <v>482</v>
      </c>
      <c r="D122" s="175" t="s">
        <v>265</v>
      </c>
      <c r="E122" s="176">
        <v>7.84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2.5249999999999999</v>
      </c>
      <c r="O122" s="176">
        <f>ROUND(E122*N122,2)</f>
        <v>19.8</v>
      </c>
      <c r="P122" s="176">
        <v>0</v>
      </c>
      <c r="Q122" s="176">
        <f>ROUND(E122*P122,2)</f>
        <v>0</v>
      </c>
      <c r="R122" s="178" t="s">
        <v>416</v>
      </c>
      <c r="S122" s="178" t="s">
        <v>190</v>
      </c>
      <c r="T122" s="179" t="s">
        <v>256</v>
      </c>
      <c r="U122" s="161">
        <v>1.3</v>
      </c>
      <c r="V122" s="161">
        <f>ROUND(E122*U122,2)</f>
        <v>10.19</v>
      </c>
      <c r="W122" s="161"/>
      <c r="X122" s="161" t="s">
        <v>257</v>
      </c>
      <c r="Y122" s="161" t="s">
        <v>193</v>
      </c>
      <c r="Z122" s="151"/>
      <c r="AA122" s="151"/>
      <c r="AB122" s="151"/>
      <c r="AC122" s="151"/>
      <c r="AD122" s="151"/>
      <c r="AE122" s="151"/>
      <c r="AF122" s="151"/>
      <c r="AG122" s="151" t="s">
        <v>258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2" x14ac:dyDescent="0.25">
      <c r="A123" s="158"/>
      <c r="B123" s="159"/>
      <c r="C123" s="264" t="s">
        <v>483</v>
      </c>
      <c r="D123" s="265"/>
      <c r="E123" s="265"/>
      <c r="F123" s="265"/>
      <c r="G123" s="265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260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5">
      <c r="A124" s="181">
        <v>35</v>
      </c>
      <c r="B124" s="182" t="s">
        <v>566</v>
      </c>
      <c r="C124" s="191" t="s">
        <v>567</v>
      </c>
      <c r="D124" s="183" t="s">
        <v>329</v>
      </c>
      <c r="E124" s="184">
        <v>8</v>
      </c>
      <c r="F124" s="185"/>
      <c r="G124" s="186">
        <f>ROUND(E124*F124,2)</f>
        <v>0</v>
      </c>
      <c r="H124" s="185"/>
      <c r="I124" s="186">
        <f>ROUND(E124*H124,2)</f>
        <v>0</v>
      </c>
      <c r="J124" s="185"/>
      <c r="K124" s="186">
        <f>ROUND(E124*J124,2)</f>
        <v>0</v>
      </c>
      <c r="L124" s="186">
        <v>21</v>
      </c>
      <c r="M124" s="186">
        <f>G124*(1+L124/100)</f>
        <v>0</v>
      </c>
      <c r="N124" s="184">
        <v>0</v>
      </c>
      <c r="O124" s="184">
        <f>ROUND(E124*N124,2)</f>
        <v>0</v>
      </c>
      <c r="P124" s="184">
        <v>0</v>
      </c>
      <c r="Q124" s="184">
        <f>ROUND(E124*P124,2)</f>
        <v>0</v>
      </c>
      <c r="R124" s="186" t="s">
        <v>416</v>
      </c>
      <c r="S124" s="186" t="s">
        <v>190</v>
      </c>
      <c r="T124" s="187" t="s">
        <v>256</v>
      </c>
      <c r="U124" s="161">
        <v>0.03</v>
      </c>
      <c r="V124" s="161">
        <f>ROUND(E124*U124,2)</f>
        <v>0.24</v>
      </c>
      <c r="W124" s="161"/>
      <c r="X124" s="161" t="s">
        <v>257</v>
      </c>
      <c r="Y124" s="161" t="s">
        <v>193</v>
      </c>
      <c r="Z124" s="151"/>
      <c r="AA124" s="151"/>
      <c r="AB124" s="151"/>
      <c r="AC124" s="151"/>
      <c r="AD124" s="151"/>
      <c r="AE124" s="151"/>
      <c r="AF124" s="151"/>
      <c r="AG124" s="151" t="s">
        <v>258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13" x14ac:dyDescent="0.25">
      <c r="A125" s="166" t="s">
        <v>185</v>
      </c>
      <c r="B125" s="167" t="s">
        <v>124</v>
      </c>
      <c r="C125" s="188" t="s">
        <v>125</v>
      </c>
      <c r="D125" s="168"/>
      <c r="E125" s="169"/>
      <c r="F125" s="170"/>
      <c r="G125" s="170">
        <f>SUMIF(AG126:AG134,"&lt;&gt;NOR",G126:G134)</f>
        <v>0</v>
      </c>
      <c r="H125" s="170"/>
      <c r="I125" s="170">
        <f>SUM(I126:I134)</f>
        <v>0</v>
      </c>
      <c r="J125" s="170"/>
      <c r="K125" s="170">
        <f>SUM(K126:K134)</f>
        <v>0</v>
      </c>
      <c r="L125" s="170"/>
      <c r="M125" s="170">
        <f>SUM(M126:M134)</f>
        <v>0</v>
      </c>
      <c r="N125" s="169"/>
      <c r="O125" s="169">
        <f>SUM(O126:O134)</f>
        <v>0.04</v>
      </c>
      <c r="P125" s="169"/>
      <c r="Q125" s="169">
        <f>SUM(Q126:Q134)</f>
        <v>0</v>
      </c>
      <c r="R125" s="170"/>
      <c r="S125" s="170"/>
      <c r="T125" s="171"/>
      <c r="U125" s="165"/>
      <c r="V125" s="165">
        <f>SUM(V126:V134)</f>
        <v>1.27</v>
      </c>
      <c r="W125" s="165"/>
      <c r="X125" s="165"/>
      <c r="Y125" s="165"/>
      <c r="AG125" t="s">
        <v>186</v>
      </c>
    </row>
    <row r="126" spans="1:60" outlineLevel="1" x14ac:dyDescent="0.25">
      <c r="A126" s="173">
        <v>36</v>
      </c>
      <c r="B126" s="174" t="s">
        <v>568</v>
      </c>
      <c r="C126" s="189" t="s">
        <v>569</v>
      </c>
      <c r="D126" s="175" t="s">
        <v>329</v>
      </c>
      <c r="E126" s="176">
        <v>3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8" t="s">
        <v>416</v>
      </c>
      <c r="S126" s="178" t="s">
        <v>190</v>
      </c>
      <c r="T126" s="179" t="s">
        <v>256</v>
      </c>
      <c r="U126" s="161">
        <v>0.13</v>
      </c>
      <c r="V126" s="161">
        <f>ROUND(E126*U126,2)</f>
        <v>0.39</v>
      </c>
      <c r="W126" s="161"/>
      <c r="X126" s="161" t="s">
        <v>257</v>
      </c>
      <c r="Y126" s="161" t="s">
        <v>193</v>
      </c>
      <c r="Z126" s="151"/>
      <c r="AA126" s="151"/>
      <c r="AB126" s="151"/>
      <c r="AC126" s="151"/>
      <c r="AD126" s="151"/>
      <c r="AE126" s="151"/>
      <c r="AF126" s="151"/>
      <c r="AG126" s="151" t="s">
        <v>308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5">
      <c r="A127" s="158"/>
      <c r="B127" s="159"/>
      <c r="C127" s="264" t="s">
        <v>564</v>
      </c>
      <c r="D127" s="265"/>
      <c r="E127" s="265"/>
      <c r="F127" s="265"/>
      <c r="G127" s="265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260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5">
      <c r="A128" s="173">
        <v>37</v>
      </c>
      <c r="B128" s="174" t="s">
        <v>715</v>
      </c>
      <c r="C128" s="189" t="s">
        <v>716</v>
      </c>
      <c r="D128" s="175" t="s">
        <v>329</v>
      </c>
      <c r="E128" s="176">
        <v>4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8" t="s">
        <v>416</v>
      </c>
      <c r="S128" s="178" t="s">
        <v>190</v>
      </c>
      <c r="T128" s="179" t="s">
        <v>256</v>
      </c>
      <c r="U128" s="161">
        <v>0.22</v>
      </c>
      <c r="V128" s="161">
        <f>ROUND(E128*U128,2)</f>
        <v>0.88</v>
      </c>
      <c r="W128" s="161"/>
      <c r="X128" s="161" t="s">
        <v>257</v>
      </c>
      <c r="Y128" s="161" t="s">
        <v>193</v>
      </c>
      <c r="Z128" s="151"/>
      <c r="AA128" s="151"/>
      <c r="AB128" s="151"/>
      <c r="AC128" s="151"/>
      <c r="AD128" s="151"/>
      <c r="AE128" s="151"/>
      <c r="AF128" s="151"/>
      <c r="AG128" s="151" t="s">
        <v>258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2" x14ac:dyDescent="0.25">
      <c r="A129" s="158"/>
      <c r="B129" s="159"/>
      <c r="C129" s="264" t="s">
        <v>564</v>
      </c>
      <c r="D129" s="265"/>
      <c r="E129" s="265"/>
      <c r="F129" s="265"/>
      <c r="G129" s="265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260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0" outlineLevel="1" x14ac:dyDescent="0.25">
      <c r="A130" s="181">
        <v>38</v>
      </c>
      <c r="B130" s="182" t="s">
        <v>571</v>
      </c>
      <c r="C130" s="191" t="s">
        <v>572</v>
      </c>
      <c r="D130" s="183" t="s">
        <v>329</v>
      </c>
      <c r="E130" s="184">
        <v>3</v>
      </c>
      <c r="F130" s="185"/>
      <c r="G130" s="186">
        <f>ROUND(E130*F130,2)</f>
        <v>0</v>
      </c>
      <c r="H130" s="185"/>
      <c r="I130" s="186">
        <f>ROUND(E130*H130,2)</f>
        <v>0</v>
      </c>
      <c r="J130" s="185"/>
      <c r="K130" s="186">
        <f>ROUND(E130*J130,2)</f>
        <v>0</v>
      </c>
      <c r="L130" s="186">
        <v>21</v>
      </c>
      <c r="M130" s="186">
        <f>G130*(1+L130/100)</f>
        <v>0</v>
      </c>
      <c r="N130" s="184">
        <v>2.14E-3</v>
      </c>
      <c r="O130" s="184">
        <f>ROUND(E130*N130,2)</f>
        <v>0.01</v>
      </c>
      <c r="P130" s="184">
        <v>0</v>
      </c>
      <c r="Q130" s="184">
        <f>ROUND(E130*P130,2)</f>
        <v>0</v>
      </c>
      <c r="R130" s="186" t="s">
        <v>446</v>
      </c>
      <c r="S130" s="186" t="s">
        <v>190</v>
      </c>
      <c r="T130" s="187" t="s">
        <v>256</v>
      </c>
      <c r="U130" s="161">
        <v>0</v>
      </c>
      <c r="V130" s="161">
        <f>ROUND(E130*U130,2)</f>
        <v>0</v>
      </c>
      <c r="W130" s="161"/>
      <c r="X130" s="161" t="s">
        <v>447</v>
      </c>
      <c r="Y130" s="161" t="s">
        <v>193</v>
      </c>
      <c r="Z130" s="151"/>
      <c r="AA130" s="151"/>
      <c r="AB130" s="151"/>
      <c r="AC130" s="151"/>
      <c r="AD130" s="151"/>
      <c r="AE130" s="151"/>
      <c r="AF130" s="151"/>
      <c r="AG130" s="151" t="s">
        <v>448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0" outlineLevel="1" x14ac:dyDescent="0.25">
      <c r="A131" s="181">
        <v>39</v>
      </c>
      <c r="B131" s="182" t="s">
        <v>717</v>
      </c>
      <c r="C131" s="191" t="s">
        <v>718</v>
      </c>
      <c r="D131" s="183" t="s">
        <v>329</v>
      </c>
      <c r="E131" s="184">
        <v>4</v>
      </c>
      <c r="F131" s="185"/>
      <c r="G131" s="186">
        <f>ROUND(E131*F131,2)</f>
        <v>0</v>
      </c>
      <c r="H131" s="185"/>
      <c r="I131" s="186">
        <f>ROUND(E131*H131,2)</f>
        <v>0</v>
      </c>
      <c r="J131" s="185"/>
      <c r="K131" s="186">
        <f>ROUND(E131*J131,2)</f>
        <v>0</v>
      </c>
      <c r="L131" s="186">
        <v>21</v>
      </c>
      <c r="M131" s="186">
        <f>G131*(1+L131/100)</f>
        <v>0</v>
      </c>
      <c r="N131" s="184">
        <v>6.7400000000000003E-3</v>
      </c>
      <c r="O131" s="184">
        <f>ROUND(E131*N131,2)</f>
        <v>0.03</v>
      </c>
      <c r="P131" s="184">
        <v>0</v>
      </c>
      <c r="Q131" s="184">
        <f>ROUND(E131*P131,2)</f>
        <v>0</v>
      </c>
      <c r="R131" s="186" t="s">
        <v>446</v>
      </c>
      <c r="S131" s="186" t="s">
        <v>719</v>
      </c>
      <c r="T131" s="187" t="s">
        <v>256</v>
      </c>
      <c r="U131" s="161">
        <v>0</v>
      </c>
      <c r="V131" s="161">
        <f>ROUND(E131*U131,2)</f>
        <v>0</v>
      </c>
      <c r="W131" s="161"/>
      <c r="X131" s="161" t="s">
        <v>447</v>
      </c>
      <c r="Y131" s="161" t="s">
        <v>193</v>
      </c>
      <c r="Z131" s="151"/>
      <c r="AA131" s="151"/>
      <c r="AB131" s="151"/>
      <c r="AC131" s="151"/>
      <c r="AD131" s="151"/>
      <c r="AE131" s="151"/>
      <c r="AF131" s="151"/>
      <c r="AG131" s="151" t="s">
        <v>575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5">
      <c r="A132" s="173">
        <v>40</v>
      </c>
      <c r="B132" s="174" t="s">
        <v>573</v>
      </c>
      <c r="C132" s="189" t="s">
        <v>574</v>
      </c>
      <c r="D132" s="175" t="s">
        <v>329</v>
      </c>
      <c r="E132" s="176">
        <v>2.5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6">
        <v>0</v>
      </c>
      <c r="O132" s="176">
        <f>ROUND(E132*N132,2)</f>
        <v>0</v>
      </c>
      <c r="P132" s="176">
        <v>0</v>
      </c>
      <c r="Q132" s="176">
        <f>ROUND(E132*P132,2)</f>
        <v>0</v>
      </c>
      <c r="R132" s="178"/>
      <c r="S132" s="178" t="s">
        <v>217</v>
      </c>
      <c r="T132" s="179" t="s">
        <v>191</v>
      </c>
      <c r="U132" s="161">
        <v>0</v>
      </c>
      <c r="V132" s="161">
        <f>ROUND(E132*U132,2)</f>
        <v>0</v>
      </c>
      <c r="W132" s="161"/>
      <c r="X132" s="161" t="s">
        <v>447</v>
      </c>
      <c r="Y132" s="161" t="s">
        <v>193</v>
      </c>
      <c r="Z132" s="151"/>
      <c r="AA132" s="151"/>
      <c r="AB132" s="151"/>
      <c r="AC132" s="151"/>
      <c r="AD132" s="151"/>
      <c r="AE132" s="151"/>
      <c r="AF132" s="151"/>
      <c r="AG132" s="151" t="s">
        <v>575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5">
      <c r="A133" s="158"/>
      <c r="B133" s="159"/>
      <c r="C133" s="255" t="s">
        <v>576</v>
      </c>
      <c r="D133" s="256"/>
      <c r="E133" s="256"/>
      <c r="F133" s="256"/>
      <c r="G133" s="256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195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5">
      <c r="A134" s="158"/>
      <c r="B134" s="159"/>
      <c r="C134" s="253" t="s">
        <v>577</v>
      </c>
      <c r="D134" s="254"/>
      <c r="E134" s="254"/>
      <c r="F134" s="254"/>
      <c r="G134" s="254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195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13" x14ac:dyDescent="0.25">
      <c r="A135" s="166" t="s">
        <v>185</v>
      </c>
      <c r="B135" s="167" t="s">
        <v>136</v>
      </c>
      <c r="C135" s="188" t="s">
        <v>137</v>
      </c>
      <c r="D135" s="168"/>
      <c r="E135" s="169"/>
      <c r="F135" s="170"/>
      <c r="G135" s="170">
        <f>SUMIF(AG136:AG137,"&lt;&gt;NOR",G136:G137)</f>
        <v>0</v>
      </c>
      <c r="H135" s="170"/>
      <c r="I135" s="170">
        <f>SUM(I136:I137)</f>
        <v>0</v>
      </c>
      <c r="J135" s="170"/>
      <c r="K135" s="170">
        <f>SUM(K136:K137)</f>
        <v>0</v>
      </c>
      <c r="L135" s="170"/>
      <c r="M135" s="170">
        <f>SUM(M136:M137)</f>
        <v>0</v>
      </c>
      <c r="N135" s="169"/>
      <c r="O135" s="169">
        <f>SUM(O136:O137)</f>
        <v>0</v>
      </c>
      <c r="P135" s="169"/>
      <c r="Q135" s="169">
        <f>SUM(Q136:Q137)</f>
        <v>0</v>
      </c>
      <c r="R135" s="170"/>
      <c r="S135" s="170"/>
      <c r="T135" s="171"/>
      <c r="U135" s="165"/>
      <c r="V135" s="165">
        <f>SUM(V136:V137)</f>
        <v>20.440000000000001</v>
      </c>
      <c r="W135" s="165"/>
      <c r="X135" s="165"/>
      <c r="Y135" s="165"/>
      <c r="AG135" t="s">
        <v>186</v>
      </c>
    </row>
    <row r="136" spans="1:60" ht="40" outlineLevel="1" x14ac:dyDescent="0.25">
      <c r="A136" s="173">
        <v>41</v>
      </c>
      <c r="B136" s="174" t="s">
        <v>492</v>
      </c>
      <c r="C136" s="189" t="s">
        <v>493</v>
      </c>
      <c r="D136" s="175" t="s">
        <v>290</v>
      </c>
      <c r="E136" s="176">
        <v>49.135620000000003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21</v>
      </c>
      <c r="M136" s="178">
        <f>G136*(1+L136/100)</f>
        <v>0</v>
      </c>
      <c r="N136" s="176">
        <v>0</v>
      </c>
      <c r="O136" s="176">
        <f>ROUND(E136*N136,2)</f>
        <v>0</v>
      </c>
      <c r="P136" s="176">
        <v>0</v>
      </c>
      <c r="Q136" s="176">
        <f>ROUND(E136*P136,2)</f>
        <v>0</v>
      </c>
      <c r="R136" s="178" t="s">
        <v>456</v>
      </c>
      <c r="S136" s="178" t="s">
        <v>190</v>
      </c>
      <c r="T136" s="179" t="s">
        <v>256</v>
      </c>
      <c r="U136" s="161">
        <v>0.41599999999999998</v>
      </c>
      <c r="V136" s="161">
        <f>ROUND(E136*U136,2)</f>
        <v>20.440000000000001</v>
      </c>
      <c r="W136" s="161"/>
      <c r="X136" s="161" t="s">
        <v>291</v>
      </c>
      <c r="Y136" s="161" t="s">
        <v>193</v>
      </c>
      <c r="Z136" s="151"/>
      <c r="AA136" s="151"/>
      <c r="AB136" s="151"/>
      <c r="AC136" s="151"/>
      <c r="AD136" s="151"/>
      <c r="AE136" s="151"/>
      <c r="AF136" s="151"/>
      <c r="AG136" s="151" t="s">
        <v>292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5">
      <c r="A137" s="158"/>
      <c r="B137" s="159"/>
      <c r="C137" s="264" t="s">
        <v>494</v>
      </c>
      <c r="D137" s="265"/>
      <c r="E137" s="265"/>
      <c r="F137" s="265"/>
      <c r="G137" s="265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260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13" x14ac:dyDescent="0.25">
      <c r="A138" s="166" t="s">
        <v>185</v>
      </c>
      <c r="B138" s="167" t="s">
        <v>143</v>
      </c>
      <c r="C138" s="188" t="s">
        <v>144</v>
      </c>
      <c r="D138" s="168"/>
      <c r="E138" s="169"/>
      <c r="F138" s="170"/>
      <c r="G138" s="170">
        <f>SUMIF(AG139:AG140,"&lt;&gt;NOR",G139:G140)</f>
        <v>0</v>
      </c>
      <c r="H138" s="170"/>
      <c r="I138" s="170">
        <f>SUM(I139:I140)</f>
        <v>0</v>
      </c>
      <c r="J138" s="170"/>
      <c r="K138" s="170">
        <f>SUM(K139:K140)</f>
        <v>0</v>
      </c>
      <c r="L138" s="170"/>
      <c r="M138" s="170">
        <f>SUM(M139:M140)</f>
        <v>0</v>
      </c>
      <c r="N138" s="169"/>
      <c r="O138" s="169">
        <f>SUM(O139:O140)</f>
        <v>0.04</v>
      </c>
      <c r="P138" s="169"/>
      <c r="Q138" s="169">
        <f>SUM(Q139:Q140)</f>
        <v>0</v>
      </c>
      <c r="R138" s="170"/>
      <c r="S138" s="170"/>
      <c r="T138" s="171"/>
      <c r="U138" s="165"/>
      <c r="V138" s="165">
        <f>SUM(V139:V140)</f>
        <v>0</v>
      </c>
      <c r="W138" s="165"/>
      <c r="X138" s="165"/>
      <c r="Y138" s="165"/>
      <c r="AG138" t="s">
        <v>186</v>
      </c>
    </row>
    <row r="139" spans="1:60" outlineLevel="1" x14ac:dyDescent="0.25">
      <c r="A139" s="173">
        <v>42</v>
      </c>
      <c r="B139" s="174" t="s">
        <v>578</v>
      </c>
      <c r="C139" s="189" t="s">
        <v>579</v>
      </c>
      <c r="D139" s="175" t="s">
        <v>282</v>
      </c>
      <c r="E139" s="176">
        <v>3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1.32E-2</v>
      </c>
      <c r="O139" s="176">
        <f>ROUND(E139*N139,2)</f>
        <v>0.04</v>
      </c>
      <c r="P139" s="176">
        <v>0</v>
      </c>
      <c r="Q139" s="176">
        <f>ROUND(E139*P139,2)</f>
        <v>0</v>
      </c>
      <c r="R139" s="178"/>
      <c r="S139" s="178" t="s">
        <v>217</v>
      </c>
      <c r="T139" s="179" t="s">
        <v>191</v>
      </c>
      <c r="U139" s="161">
        <v>0</v>
      </c>
      <c r="V139" s="161">
        <f>ROUND(E139*U139,2)</f>
        <v>0</v>
      </c>
      <c r="W139" s="161"/>
      <c r="X139" s="161" t="s">
        <v>257</v>
      </c>
      <c r="Y139" s="161" t="s">
        <v>193</v>
      </c>
      <c r="Z139" s="151"/>
      <c r="AA139" s="151"/>
      <c r="AB139" s="151"/>
      <c r="AC139" s="151"/>
      <c r="AD139" s="151"/>
      <c r="AE139" s="151"/>
      <c r="AF139" s="151"/>
      <c r="AG139" s="151" t="s">
        <v>308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5">
      <c r="A140" s="158"/>
      <c r="B140" s="159"/>
      <c r="C140" s="255" t="s">
        <v>580</v>
      </c>
      <c r="D140" s="256"/>
      <c r="E140" s="256"/>
      <c r="F140" s="256"/>
      <c r="G140" s="256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195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x14ac:dyDescent="0.25">
      <c r="A141" s="3"/>
      <c r="B141" s="4"/>
      <c r="C141" s="192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v>15</v>
      </c>
      <c r="AF141">
        <v>21</v>
      </c>
      <c r="AG141" t="s">
        <v>171</v>
      </c>
    </row>
    <row r="142" spans="1:60" ht="13" x14ac:dyDescent="0.25">
      <c r="A142" s="154"/>
      <c r="B142" s="155" t="s">
        <v>29</v>
      </c>
      <c r="C142" s="193"/>
      <c r="D142" s="156"/>
      <c r="E142" s="157"/>
      <c r="F142" s="157"/>
      <c r="G142" s="172">
        <f>G8+G67+G87+G91+G117+G121+G125+G135+G138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E142">
        <f>SUMIF(L7:L140,AE141,G7:G140)</f>
        <v>0</v>
      </c>
      <c r="AF142">
        <f>SUMIF(L7:L140,AF141,G7:G140)</f>
        <v>0</v>
      </c>
      <c r="AG142" t="s">
        <v>248</v>
      </c>
    </row>
    <row r="143" spans="1:60" x14ac:dyDescent="0.25">
      <c r="C143" s="194"/>
      <c r="D143" s="10"/>
      <c r="AG143" t="s">
        <v>251</v>
      </c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Cd3qh5tg6ntOfbF0dJBoXWEPux6He8gR+zrW6A6jurlVJ6+siZWk97hMCIVD31K9e+yFLhxH8WHLYEKYXw/gQ==" saltValue="ZI20KZqme7nRYx0kslJgcw==" spinCount="100000" sheet="1" formatRows="0"/>
  <mergeCells count="52">
    <mergeCell ref="C13:G13"/>
    <mergeCell ref="A1:G1"/>
    <mergeCell ref="C2:G2"/>
    <mergeCell ref="C3:G3"/>
    <mergeCell ref="C4:G4"/>
    <mergeCell ref="C10:G10"/>
    <mergeCell ref="C48:G48"/>
    <mergeCell ref="C16:G16"/>
    <mergeCell ref="C17:G17"/>
    <mergeCell ref="C20:G20"/>
    <mergeCell ref="C23:G23"/>
    <mergeCell ref="C26:G26"/>
    <mergeCell ref="C29:G29"/>
    <mergeCell ref="C32:G32"/>
    <mergeCell ref="C35:G35"/>
    <mergeCell ref="C38:G38"/>
    <mergeCell ref="C41:G41"/>
    <mergeCell ref="C44:G44"/>
    <mergeCell ref="C93:G93"/>
    <mergeCell ref="C52:G52"/>
    <mergeCell ref="C62:G62"/>
    <mergeCell ref="C64:G64"/>
    <mergeCell ref="C65:G65"/>
    <mergeCell ref="C66:G66"/>
    <mergeCell ref="C69:G69"/>
    <mergeCell ref="C74:G74"/>
    <mergeCell ref="C77:G77"/>
    <mergeCell ref="C80:G80"/>
    <mergeCell ref="C81:G81"/>
    <mergeCell ref="C89:G89"/>
    <mergeCell ref="C114:G114"/>
    <mergeCell ref="C94:G94"/>
    <mergeCell ref="C95:G95"/>
    <mergeCell ref="C98:G98"/>
    <mergeCell ref="C99:G99"/>
    <mergeCell ref="C100:G100"/>
    <mergeCell ref="C103:G103"/>
    <mergeCell ref="C106:G106"/>
    <mergeCell ref="C107:G107"/>
    <mergeCell ref="C108:G108"/>
    <mergeCell ref="C109:G109"/>
    <mergeCell ref="C113:G113"/>
    <mergeCell ref="C133:G133"/>
    <mergeCell ref="C134:G134"/>
    <mergeCell ref="C137:G137"/>
    <mergeCell ref="C140:G140"/>
    <mergeCell ref="C115:G115"/>
    <mergeCell ref="C116:G116"/>
    <mergeCell ref="C119:G119"/>
    <mergeCell ref="C123:G123"/>
    <mergeCell ref="C127:G127"/>
    <mergeCell ref="C129:G1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4" customWidth="1"/>
    <col min="3" max="3" width="63.36328125" style="124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57" t="s">
        <v>158</v>
      </c>
      <c r="B1" s="257"/>
      <c r="C1" s="257"/>
      <c r="D1" s="257"/>
      <c r="E1" s="257"/>
      <c r="F1" s="257"/>
      <c r="G1" s="257"/>
      <c r="AG1" t="s">
        <v>159</v>
      </c>
    </row>
    <row r="2" spans="1:60" ht="25" customHeight="1" x14ac:dyDescent="0.25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160</v>
      </c>
    </row>
    <row r="3" spans="1:60" ht="25" customHeight="1" x14ac:dyDescent="0.25">
      <c r="A3" s="143" t="s">
        <v>8</v>
      </c>
      <c r="B3" s="49" t="s">
        <v>50</v>
      </c>
      <c r="C3" s="258" t="s">
        <v>51</v>
      </c>
      <c r="D3" s="259"/>
      <c r="E3" s="259"/>
      <c r="F3" s="259"/>
      <c r="G3" s="260"/>
      <c r="AC3" s="124" t="s">
        <v>160</v>
      </c>
      <c r="AG3" t="s">
        <v>161</v>
      </c>
    </row>
    <row r="4" spans="1:60" ht="25" customHeight="1" x14ac:dyDescent="0.25">
      <c r="A4" s="144" t="s">
        <v>9</v>
      </c>
      <c r="B4" s="145" t="s">
        <v>64</v>
      </c>
      <c r="C4" s="261" t="s">
        <v>65</v>
      </c>
      <c r="D4" s="262"/>
      <c r="E4" s="262"/>
      <c r="F4" s="262"/>
      <c r="G4" s="263"/>
      <c r="AG4" t="s">
        <v>162</v>
      </c>
    </row>
    <row r="5" spans="1:60" x14ac:dyDescent="0.25">
      <c r="D5" s="10"/>
    </row>
    <row r="6" spans="1:60" ht="37.5" x14ac:dyDescent="0.25">
      <c r="A6" s="147" t="s">
        <v>163</v>
      </c>
      <c r="B6" s="149" t="s">
        <v>164</v>
      </c>
      <c r="C6" s="149" t="s">
        <v>165</v>
      </c>
      <c r="D6" s="148" t="s">
        <v>166</v>
      </c>
      <c r="E6" s="147" t="s">
        <v>167</v>
      </c>
      <c r="F6" s="146" t="s">
        <v>168</v>
      </c>
      <c r="G6" s="147" t="s">
        <v>29</v>
      </c>
      <c r="H6" s="150" t="s">
        <v>30</v>
      </c>
      <c r="I6" s="150" t="s">
        <v>169</v>
      </c>
      <c r="J6" s="150" t="s">
        <v>31</v>
      </c>
      <c r="K6" s="150" t="s">
        <v>170</v>
      </c>
      <c r="L6" s="150" t="s">
        <v>171</v>
      </c>
      <c r="M6" s="150" t="s">
        <v>172</v>
      </c>
      <c r="N6" s="150" t="s">
        <v>173</v>
      </c>
      <c r="O6" s="150" t="s">
        <v>174</v>
      </c>
      <c r="P6" s="150" t="s">
        <v>175</v>
      </c>
      <c r="Q6" s="150" t="s">
        <v>176</v>
      </c>
      <c r="R6" s="150" t="s">
        <v>177</v>
      </c>
      <c r="S6" s="150" t="s">
        <v>178</v>
      </c>
      <c r="T6" s="150" t="s">
        <v>179</v>
      </c>
      <c r="U6" s="150" t="s">
        <v>180</v>
      </c>
      <c r="V6" s="150" t="s">
        <v>181</v>
      </c>
      <c r="W6" s="150" t="s">
        <v>182</v>
      </c>
      <c r="X6" s="150" t="s">
        <v>183</v>
      </c>
      <c r="Y6" s="150" t="s">
        <v>184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13" x14ac:dyDescent="0.25">
      <c r="A8" s="166" t="s">
        <v>185</v>
      </c>
      <c r="B8" s="167" t="s">
        <v>106</v>
      </c>
      <c r="C8" s="188" t="s">
        <v>107</v>
      </c>
      <c r="D8" s="168"/>
      <c r="E8" s="169"/>
      <c r="F8" s="170"/>
      <c r="G8" s="170">
        <f>SUMIF(AG9:AG34,"&lt;&gt;NOR",G9:G34)</f>
        <v>0</v>
      </c>
      <c r="H8" s="170"/>
      <c r="I8" s="170">
        <f>SUM(I9:I34)</f>
        <v>0</v>
      </c>
      <c r="J8" s="170"/>
      <c r="K8" s="170">
        <f>SUM(K9:K34)</f>
        <v>0</v>
      </c>
      <c r="L8" s="170"/>
      <c r="M8" s="170">
        <f>SUM(M9:M34)</f>
        <v>0</v>
      </c>
      <c r="N8" s="169"/>
      <c r="O8" s="169">
        <f>SUM(O9:O34)</f>
        <v>0</v>
      </c>
      <c r="P8" s="169"/>
      <c r="Q8" s="169">
        <f>SUM(Q9:Q34)</f>
        <v>0</v>
      </c>
      <c r="R8" s="170"/>
      <c r="S8" s="170"/>
      <c r="T8" s="171"/>
      <c r="U8" s="165"/>
      <c r="V8" s="165">
        <f>SUM(V9:V34)</f>
        <v>7.9700000000000006</v>
      </c>
      <c r="W8" s="165"/>
      <c r="X8" s="165"/>
      <c r="Y8" s="165"/>
      <c r="AG8" t="s">
        <v>186</v>
      </c>
    </row>
    <row r="9" spans="1:60" outlineLevel="1" x14ac:dyDescent="0.25">
      <c r="A9" s="173">
        <v>1</v>
      </c>
      <c r="B9" s="174" t="s">
        <v>514</v>
      </c>
      <c r="C9" s="189" t="s">
        <v>515</v>
      </c>
      <c r="D9" s="175" t="s">
        <v>265</v>
      </c>
      <c r="E9" s="176">
        <v>46.55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255</v>
      </c>
      <c r="S9" s="178" t="s">
        <v>190</v>
      </c>
      <c r="T9" s="179" t="s">
        <v>256</v>
      </c>
      <c r="U9" s="161">
        <v>0.12</v>
      </c>
      <c r="V9" s="161">
        <f>ROUND(E9*U9,2)</f>
        <v>5.59</v>
      </c>
      <c r="W9" s="161"/>
      <c r="X9" s="161" t="s">
        <v>257</v>
      </c>
      <c r="Y9" s="161" t="s">
        <v>193</v>
      </c>
      <c r="Z9" s="151"/>
      <c r="AA9" s="151"/>
      <c r="AB9" s="151"/>
      <c r="AC9" s="151"/>
      <c r="AD9" s="151"/>
      <c r="AE9" s="151"/>
      <c r="AF9" s="151"/>
      <c r="AG9" s="151" t="s">
        <v>308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0.5" outlineLevel="2" x14ac:dyDescent="0.25">
      <c r="A10" s="158"/>
      <c r="B10" s="159"/>
      <c r="C10" s="264" t="s">
        <v>371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260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0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5">
      <c r="A11" s="158"/>
      <c r="B11" s="159"/>
      <c r="C11" s="197" t="s">
        <v>720</v>
      </c>
      <c r="D11" s="195"/>
      <c r="E11" s="196">
        <v>46.55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262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3">
        <v>2</v>
      </c>
      <c r="B12" s="174" t="s">
        <v>376</v>
      </c>
      <c r="C12" s="189" t="s">
        <v>377</v>
      </c>
      <c r="D12" s="175" t="s">
        <v>265</v>
      </c>
      <c r="E12" s="176">
        <v>46.55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 t="s">
        <v>255</v>
      </c>
      <c r="S12" s="178" t="s">
        <v>190</v>
      </c>
      <c r="T12" s="179" t="s">
        <v>256</v>
      </c>
      <c r="U12" s="161">
        <v>0.04</v>
      </c>
      <c r="V12" s="161">
        <f>ROUND(E12*U12,2)</f>
        <v>1.86</v>
      </c>
      <c r="W12" s="161"/>
      <c r="X12" s="161" t="s">
        <v>257</v>
      </c>
      <c r="Y12" s="161" t="s">
        <v>193</v>
      </c>
      <c r="Z12" s="151"/>
      <c r="AA12" s="151"/>
      <c r="AB12" s="151"/>
      <c r="AC12" s="151"/>
      <c r="AD12" s="151"/>
      <c r="AE12" s="151"/>
      <c r="AF12" s="151"/>
      <c r="AG12" s="151" t="s">
        <v>308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0.5" outlineLevel="2" x14ac:dyDescent="0.25">
      <c r="A13" s="158"/>
      <c r="B13" s="159"/>
      <c r="C13" s="264" t="s">
        <v>371</v>
      </c>
      <c r="D13" s="265"/>
      <c r="E13" s="265"/>
      <c r="F13" s="265"/>
      <c r="G13" s="265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260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0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197" t="s">
        <v>721</v>
      </c>
      <c r="D14" s="195"/>
      <c r="E14" s="196">
        <v>46.55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262</v>
      </c>
      <c r="AH14" s="151">
        <v>5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3">
        <v>3</v>
      </c>
      <c r="B15" s="174" t="s">
        <v>394</v>
      </c>
      <c r="C15" s="189" t="s">
        <v>395</v>
      </c>
      <c r="D15" s="175" t="s">
        <v>265</v>
      </c>
      <c r="E15" s="176">
        <v>32.032269999999997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 t="s">
        <v>255</v>
      </c>
      <c r="S15" s="178" t="s">
        <v>190</v>
      </c>
      <c r="T15" s="179" t="s">
        <v>256</v>
      </c>
      <c r="U15" s="161">
        <v>0.01</v>
      </c>
      <c r="V15" s="161">
        <f>ROUND(E15*U15,2)</f>
        <v>0.32</v>
      </c>
      <c r="W15" s="161"/>
      <c r="X15" s="161" t="s">
        <v>257</v>
      </c>
      <c r="Y15" s="161" t="s">
        <v>193</v>
      </c>
      <c r="Z15" s="151"/>
      <c r="AA15" s="151"/>
      <c r="AB15" s="151"/>
      <c r="AC15" s="151"/>
      <c r="AD15" s="151"/>
      <c r="AE15" s="151"/>
      <c r="AF15" s="151"/>
      <c r="AG15" s="151" t="s">
        <v>308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64" t="s">
        <v>396</v>
      </c>
      <c r="D16" s="265"/>
      <c r="E16" s="265"/>
      <c r="F16" s="265"/>
      <c r="G16" s="265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260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5">
      <c r="A17" s="158"/>
      <c r="B17" s="159"/>
      <c r="C17" s="197" t="s">
        <v>722</v>
      </c>
      <c r="D17" s="195"/>
      <c r="E17" s="196">
        <v>46.55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262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5">
      <c r="A18" s="158"/>
      <c r="B18" s="159"/>
      <c r="C18" s="197" t="s">
        <v>723</v>
      </c>
      <c r="D18" s="195"/>
      <c r="E18" s="196">
        <v>-14.51773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262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0" outlineLevel="1" x14ac:dyDescent="0.25">
      <c r="A19" s="173">
        <v>4</v>
      </c>
      <c r="B19" s="174" t="s">
        <v>399</v>
      </c>
      <c r="C19" s="189" t="s">
        <v>400</v>
      </c>
      <c r="D19" s="175" t="s">
        <v>265</v>
      </c>
      <c r="E19" s="176">
        <v>32.032269999999997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 t="s">
        <v>255</v>
      </c>
      <c r="S19" s="178" t="s">
        <v>190</v>
      </c>
      <c r="T19" s="179" t="s">
        <v>256</v>
      </c>
      <c r="U19" s="161">
        <v>0</v>
      </c>
      <c r="V19" s="161">
        <f>ROUND(E19*U19,2)</f>
        <v>0</v>
      </c>
      <c r="W19" s="161"/>
      <c r="X19" s="161" t="s">
        <v>257</v>
      </c>
      <c r="Y19" s="161" t="s">
        <v>193</v>
      </c>
      <c r="Z19" s="151"/>
      <c r="AA19" s="151"/>
      <c r="AB19" s="151"/>
      <c r="AC19" s="151"/>
      <c r="AD19" s="151"/>
      <c r="AE19" s="151"/>
      <c r="AF19" s="151"/>
      <c r="AG19" s="151" t="s">
        <v>308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5">
      <c r="A20" s="158"/>
      <c r="B20" s="159"/>
      <c r="C20" s="255" t="s">
        <v>401</v>
      </c>
      <c r="D20" s="256"/>
      <c r="E20" s="256"/>
      <c r="F20" s="256"/>
      <c r="G20" s="256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195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197" t="s">
        <v>722</v>
      </c>
      <c r="D21" s="195"/>
      <c r="E21" s="196">
        <v>46.55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262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5">
      <c r="A22" s="158"/>
      <c r="B22" s="159"/>
      <c r="C22" s="197" t="s">
        <v>723</v>
      </c>
      <c r="D22" s="195"/>
      <c r="E22" s="196">
        <v>-14.51773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262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3">
        <v>5</v>
      </c>
      <c r="B23" s="174" t="s">
        <v>402</v>
      </c>
      <c r="C23" s="189" t="s">
        <v>403</v>
      </c>
      <c r="D23" s="175" t="s">
        <v>265</v>
      </c>
      <c r="E23" s="176">
        <v>14.51773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 t="s">
        <v>255</v>
      </c>
      <c r="S23" s="178" t="s">
        <v>190</v>
      </c>
      <c r="T23" s="179" t="s">
        <v>256</v>
      </c>
      <c r="U23" s="161">
        <v>0</v>
      </c>
      <c r="V23" s="161">
        <f>ROUND(E23*U23,2)</f>
        <v>0</v>
      </c>
      <c r="W23" s="161"/>
      <c r="X23" s="161" t="s">
        <v>257</v>
      </c>
      <c r="Y23" s="161" t="s">
        <v>193</v>
      </c>
      <c r="Z23" s="151"/>
      <c r="AA23" s="151"/>
      <c r="AB23" s="151"/>
      <c r="AC23" s="151"/>
      <c r="AD23" s="151"/>
      <c r="AE23" s="151"/>
      <c r="AF23" s="151"/>
      <c r="AG23" s="151" t="s">
        <v>308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64" t="s">
        <v>404</v>
      </c>
      <c r="D24" s="265"/>
      <c r="E24" s="265"/>
      <c r="F24" s="265"/>
      <c r="G24" s="265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260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80" t="str">
        <f>C24</f>
        <v>sypaninou z vhodných hornin tř. 1 - 4 nebo materiálem, uloženým ve vzdálenosti do 30 m od vnějšího kraje objektu, pro jakoukoliv míru zhutnění,</v>
      </c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197" t="s">
        <v>722</v>
      </c>
      <c r="D25" s="195"/>
      <c r="E25" s="196">
        <v>46.55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262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5">
      <c r="A26" s="158"/>
      <c r="B26" s="159"/>
      <c r="C26" s="197" t="s">
        <v>724</v>
      </c>
      <c r="D26" s="195"/>
      <c r="E26" s="196">
        <v>-7.35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262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5">
      <c r="A27" s="158"/>
      <c r="B27" s="159"/>
      <c r="C27" s="197" t="s">
        <v>725</v>
      </c>
      <c r="D27" s="195"/>
      <c r="E27" s="196">
        <v>-4.2249999999999996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262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5">
      <c r="A28" s="158"/>
      <c r="B28" s="159"/>
      <c r="C28" s="197" t="s">
        <v>726</v>
      </c>
      <c r="D28" s="195"/>
      <c r="E28" s="196">
        <v>-20.457270000000001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262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3">
        <v>6</v>
      </c>
      <c r="B29" s="174" t="s">
        <v>409</v>
      </c>
      <c r="C29" s="189" t="s">
        <v>410</v>
      </c>
      <c r="D29" s="175" t="s">
        <v>265</v>
      </c>
      <c r="E29" s="176">
        <v>32.032269999999997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 t="s">
        <v>255</v>
      </c>
      <c r="S29" s="178" t="s">
        <v>190</v>
      </c>
      <c r="T29" s="179" t="s">
        <v>256</v>
      </c>
      <c r="U29" s="161">
        <v>0</v>
      </c>
      <c r="V29" s="161">
        <f>ROUND(E29*U29,2)</f>
        <v>0</v>
      </c>
      <c r="W29" s="161"/>
      <c r="X29" s="161" t="s">
        <v>257</v>
      </c>
      <c r="Y29" s="161" t="s">
        <v>193</v>
      </c>
      <c r="Z29" s="151"/>
      <c r="AA29" s="151"/>
      <c r="AB29" s="151"/>
      <c r="AC29" s="151"/>
      <c r="AD29" s="151"/>
      <c r="AE29" s="151"/>
      <c r="AF29" s="151"/>
      <c r="AG29" s="151" t="s">
        <v>308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197" t="s">
        <v>722</v>
      </c>
      <c r="D30" s="195"/>
      <c r="E30" s="196">
        <v>46.55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262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5">
      <c r="A31" s="158"/>
      <c r="B31" s="159"/>
      <c r="C31" s="197" t="s">
        <v>723</v>
      </c>
      <c r="D31" s="195"/>
      <c r="E31" s="196">
        <v>-14.51773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262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73">
        <v>7</v>
      </c>
      <c r="B32" s="174" t="s">
        <v>411</v>
      </c>
      <c r="C32" s="189" t="s">
        <v>532</v>
      </c>
      <c r="D32" s="175" t="s">
        <v>243</v>
      </c>
      <c r="E32" s="176">
        <v>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217</v>
      </c>
      <c r="T32" s="179" t="s">
        <v>191</v>
      </c>
      <c r="U32" s="161">
        <v>0.2</v>
      </c>
      <c r="V32" s="161">
        <f>ROUND(E32*U32,2)</f>
        <v>0.2</v>
      </c>
      <c r="W32" s="161"/>
      <c r="X32" s="161" t="s">
        <v>533</v>
      </c>
      <c r="Y32" s="161" t="s">
        <v>193</v>
      </c>
      <c r="Z32" s="151"/>
      <c r="AA32" s="151"/>
      <c r="AB32" s="151"/>
      <c r="AC32" s="151"/>
      <c r="AD32" s="151"/>
      <c r="AE32" s="151"/>
      <c r="AF32" s="151"/>
      <c r="AG32" s="151" t="s">
        <v>534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255" t="s">
        <v>535</v>
      </c>
      <c r="D33" s="256"/>
      <c r="E33" s="256"/>
      <c r="F33" s="256"/>
      <c r="G33" s="256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195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5">
      <c r="A34" s="158"/>
      <c r="B34" s="159"/>
      <c r="C34" s="253" t="s">
        <v>536</v>
      </c>
      <c r="D34" s="254"/>
      <c r="E34" s="254"/>
      <c r="F34" s="254"/>
      <c r="G34" s="254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195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13" x14ac:dyDescent="0.25">
      <c r="A35" s="166" t="s">
        <v>185</v>
      </c>
      <c r="B35" s="167" t="s">
        <v>110</v>
      </c>
      <c r="C35" s="188" t="s">
        <v>111</v>
      </c>
      <c r="D35" s="168"/>
      <c r="E35" s="169"/>
      <c r="F35" s="170"/>
      <c r="G35" s="170">
        <f>SUMIF(AG36:AG49,"&lt;&gt;NOR",G36:G49)</f>
        <v>0</v>
      </c>
      <c r="H35" s="170"/>
      <c r="I35" s="170">
        <f>SUM(I36:I49)</f>
        <v>0</v>
      </c>
      <c r="J35" s="170"/>
      <c r="K35" s="170">
        <f>SUM(K36:K49)</f>
        <v>0</v>
      </c>
      <c r="L35" s="170"/>
      <c r="M35" s="170">
        <f>SUM(M36:M49)</f>
        <v>0</v>
      </c>
      <c r="N35" s="169"/>
      <c r="O35" s="169">
        <f>SUM(O36:O49)</f>
        <v>24.12</v>
      </c>
      <c r="P35" s="169"/>
      <c r="Q35" s="169">
        <f>SUM(Q36:Q49)</f>
        <v>0</v>
      </c>
      <c r="R35" s="170"/>
      <c r="S35" s="170"/>
      <c r="T35" s="171"/>
      <c r="U35" s="165"/>
      <c r="V35" s="165">
        <f>SUM(V36:V49)</f>
        <v>1.38</v>
      </c>
      <c r="W35" s="165"/>
      <c r="X35" s="165"/>
      <c r="Y35" s="165"/>
      <c r="AG35" t="s">
        <v>186</v>
      </c>
    </row>
    <row r="36" spans="1:60" outlineLevel="1" x14ac:dyDescent="0.25">
      <c r="A36" s="173">
        <v>8</v>
      </c>
      <c r="B36" s="174" t="s">
        <v>419</v>
      </c>
      <c r="C36" s="189" t="s">
        <v>420</v>
      </c>
      <c r="D36" s="175" t="s">
        <v>265</v>
      </c>
      <c r="E36" s="176">
        <v>7.35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1.8180000000000001</v>
      </c>
      <c r="O36" s="176">
        <f>ROUND(E36*N36,2)</f>
        <v>13.36</v>
      </c>
      <c r="P36" s="176">
        <v>0</v>
      </c>
      <c r="Q36" s="176">
        <f>ROUND(E36*P36,2)</f>
        <v>0</v>
      </c>
      <c r="R36" s="178" t="s">
        <v>266</v>
      </c>
      <c r="S36" s="178" t="s">
        <v>190</v>
      </c>
      <c r="T36" s="179" t="s">
        <v>256</v>
      </c>
      <c r="U36" s="161">
        <v>0</v>
      </c>
      <c r="V36" s="161">
        <f>ROUND(E36*U36,2)</f>
        <v>0</v>
      </c>
      <c r="W36" s="161"/>
      <c r="X36" s="161" t="s">
        <v>257</v>
      </c>
      <c r="Y36" s="161" t="s">
        <v>193</v>
      </c>
      <c r="Z36" s="151"/>
      <c r="AA36" s="151"/>
      <c r="AB36" s="151"/>
      <c r="AC36" s="151"/>
      <c r="AD36" s="151"/>
      <c r="AE36" s="151"/>
      <c r="AF36" s="151"/>
      <c r="AG36" s="151" t="s">
        <v>308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197" t="s">
        <v>727</v>
      </c>
      <c r="D37" s="195"/>
      <c r="E37" s="196">
        <v>7.35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262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3">
        <v>9</v>
      </c>
      <c r="B38" s="174" t="s">
        <v>424</v>
      </c>
      <c r="C38" s="189" t="s">
        <v>425</v>
      </c>
      <c r="D38" s="175" t="s">
        <v>265</v>
      </c>
      <c r="E38" s="176">
        <v>4.2249999999999996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2.5249999999999999</v>
      </c>
      <c r="O38" s="176">
        <f>ROUND(E38*N38,2)</f>
        <v>10.67</v>
      </c>
      <c r="P38" s="176">
        <v>0</v>
      </c>
      <c r="Q38" s="176">
        <f>ROUND(E38*P38,2)</f>
        <v>0</v>
      </c>
      <c r="R38" s="178" t="s">
        <v>270</v>
      </c>
      <c r="S38" s="178" t="s">
        <v>190</v>
      </c>
      <c r="T38" s="179" t="s">
        <v>256</v>
      </c>
      <c r="U38" s="161">
        <v>0</v>
      </c>
      <c r="V38" s="161">
        <f>ROUND(E38*U38,2)</f>
        <v>0</v>
      </c>
      <c r="W38" s="161"/>
      <c r="X38" s="161" t="s">
        <v>257</v>
      </c>
      <c r="Y38" s="161" t="s">
        <v>193</v>
      </c>
      <c r="Z38" s="151"/>
      <c r="AA38" s="151"/>
      <c r="AB38" s="151"/>
      <c r="AC38" s="151"/>
      <c r="AD38" s="151"/>
      <c r="AE38" s="151"/>
      <c r="AF38" s="151"/>
      <c r="AG38" s="151" t="s">
        <v>308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5">
      <c r="A39" s="158"/>
      <c r="B39" s="159"/>
      <c r="C39" s="264" t="s">
        <v>426</v>
      </c>
      <c r="D39" s="265"/>
      <c r="E39" s="265"/>
      <c r="F39" s="265"/>
      <c r="G39" s="265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260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5">
      <c r="A40" s="158"/>
      <c r="B40" s="159"/>
      <c r="C40" s="197" t="s">
        <v>728</v>
      </c>
      <c r="D40" s="195"/>
      <c r="E40" s="196">
        <v>4.2249999999999996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262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73">
        <v>10</v>
      </c>
      <c r="B41" s="174" t="s">
        <v>430</v>
      </c>
      <c r="C41" s="189" t="s">
        <v>431</v>
      </c>
      <c r="D41" s="175" t="s">
        <v>254</v>
      </c>
      <c r="E41" s="176">
        <v>2.6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3.6400000000000002E-2</v>
      </c>
      <c r="O41" s="176">
        <f>ROUND(E41*N41,2)</f>
        <v>0.09</v>
      </c>
      <c r="P41" s="176">
        <v>0</v>
      </c>
      <c r="Q41" s="176">
        <f>ROUND(E41*P41,2)</f>
        <v>0</v>
      </c>
      <c r="R41" s="178" t="s">
        <v>270</v>
      </c>
      <c r="S41" s="178" t="s">
        <v>190</v>
      </c>
      <c r="T41" s="179" t="s">
        <v>256</v>
      </c>
      <c r="U41" s="161">
        <v>0.53</v>
      </c>
      <c r="V41" s="161">
        <f>ROUND(E41*U41,2)</f>
        <v>1.38</v>
      </c>
      <c r="W41" s="161"/>
      <c r="X41" s="161" t="s">
        <v>257</v>
      </c>
      <c r="Y41" s="161" t="s">
        <v>193</v>
      </c>
      <c r="Z41" s="151"/>
      <c r="AA41" s="151"/>
      <c r="AB41" s="151"/>
      <c r="AC41" s="151"/>
      <c r="AD41" s="151"/>
      <c r="AE41" s="151"/>
      <c r="AF41" s="151"/>
      <c r="AG41" s="151" t="s">
        <v>308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0.5" outlineLevel="2" x14ac:dyDescent="0.25">
      <c r="A42" s="158"/>
      <c r="B42" s="159"/>
      <c r="C42" s="264" t="s">
        <v>432</v>
      </c>
      <c r="D42" s="265"/>
      <c r="E42" s="265"/>
      <c r="F42" s="265"/>
      <c r="G42" s="265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260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80" t="str">
        <f>C42</f>
        <v>svislé nebo šikmé (odkloněné) , půdorysně přímé nebo zalomené, stěn základových desek ve volných nebo zapažených jámách, rýhách, šachtách, včetně případných vzpěr,</v>
      </c>
      <c r="BB42" s="151"/>
      <c r="BC42" s="151"/>
      <c r="BD42" s="151"/>
      <c r="BE42" s="151"/>
      <c r="BF42" s="151"/>
      <c r="BG42" s="151"/>
      <c r="BH42" s="151"/>
    </row>
    <row r="43" spans="1:60" outlineLevel="2" x14ac:dyDescent="0.25">
      <c r="A43" s="158"/>
      <c r="B43" s="159"/>
      <c r="C43" s="197" t="s">
        <v>729</v>
      </c>
      <c r="D43" s="195"/>
      <c r="E43" s="196">
        <v>2.6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262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73">
        <v>11</v>
      </c>
      <c r="B44" s="174" t="s">
        <v>436</v>
      </c>
      <c r="C44" s="189" t="s">
        <v>437</v>
      </c>
      <c r="D44" s="175" t="s">
        <v>254</v>
      </c>
      <c r="E44" s="176">
        <v>2.6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 t="s">
        <v>270</v>
      </c>
      <c r="S44" s="178" t="s">
        <v>190</v>
      </c>
      <c r="T44" s="179" t="s">
        <v>256</v>
      </c>
      <c r="U44" s="161">
        <v>0</v>
      </c>
      <c r="V44" s="161">
        <f>ROUND(E44*U44,2)</f>
        <v>0</v>
      </c>
      <c r="W44" s="161"/>
      <c r="X44" s="161" t="s">
        <v>257</v>
      </c>
      <c r="Y44" s="161" t="s">
        <v>193</v>
      </c>
      <c r="Z44" s="151"/>
      <c r="AA44" s="151"/>
      <c r="AB44" s="151"/>
      <c r="AC44" s="151"/>
      <c r="AD44" s="151"/>
      <c r="AE44" s="151"/>
      <c r="AF44" s="151"/>
      <c r="AG44" s="151" t="s">
        <v>308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0.5" outlineLevel="2" x14ac:dyDescent="0.25">
      <c r="A45" s="158"/>
      <c r="B45" s="159"/>
      <c r="C45" s="264" t="s">
        <v>432</v>
      </c>
      <c r="D45" s="265"/>
      <c r="E45" s="265"/>
      <c r="F45" s="265"/>
      <c r="G45" s="265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260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80" t="str">
        <f>C45</f>
        <v>svislé nebo šikmé (odkloněné) , půdorysně přímé nebo zalomené, stěn základových desek ve volných nebo zapažených jámách, rýhách, šachtách, včetně případných vzpěr,</v>
      </c>
      <c r="BB45" s="151"/>
      <c r="BC45" s="151"/>
      <c r="BD45" s="151"/>
      <c r="BE45" s="151"/>
      <c r="BF45" s="151"/>
      <c r="BG45" s="151"/>
      <c r="BH45" s="151"/>
    </row>
    <row r="46" spans="1:60" outlineLevel="2" x14ac:dyDescent="0.25">
      <c r="A46" s="158"/>
      <c r="B46" s="159"/>
      <c r="C46" s="253" t="s">
        <v>278</v>
      </c>
      <c r="D46" s="254"/>
      <c r="E46" s="254"/>
      <c r="F46" s="254"/>
      <c r="G46" s="254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195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197" t="s">
        <v>730</v>
      </c>
      <c r="D47" s="195"/>
      <c r="E47" s="196">
        <v>2.6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262</v>
      </c>
      <c r="AH47" s="151">
        <v>5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3">
        <v>12</v>
      </c>
      <c r="B48" s="174" t="s">
        <v>439</v>
      </c>
      <c r="C48" s="189" t="s">
        <v>440</v>
      </c>
      <c r="D48" s="175" t="s">
        <v>254</v>
      </c>
      <c r="E48" s="176">
        <v>49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217</v>
      </c>
      <c r="T48" s="179" t="s">
        <v>191</v>
      </c>
      <c r="U48" s="161">
        <v>0</v>
      </c>
      <c r="V48" s="161">
        <f>ROUND(E48*U48,2)</f>
        <v>0</v>
      </c>
      <c r="W48" s="161"/>
      <c r="X48" s="161" t="s">
        <v>257</v>
      </c>
      <c r="Y48" s="161" t="s">
        <v>193</v>
      </c>
      <c r="Z48" s="151"/>
      <c r="AA48" s="151"/>
      <c r="AB48" s="151"/>
      <c r="AC48" s="151"/>
      <c r="AD48" s="151"/>
      <c r="AE48" s="151"/>
      <c r="AF48" s="151"/>
      <c r="AG48" s="151" t="s">
        <v>308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197" t="s">
        <v>731</v>
      </c>
      <c r="D49" s="195"/>
      <c r="E49" s="196">
        <v>49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262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13" x14ac:dyDescent="0.25">
      <c r="A50" s="166" t="s">
        <v>185</v>
      </c>
      <c r="B50" s="167" t="s">
        <v>114</v>
      </c>
      <c r="C50" s="188" t="s">
        <v>113</v>
      </c>
      <c r="D50" s="168"/>
      <c r="E50" s="169"/>
      <c r="F50" s="170"/>
      <c r="G50" s="170">
        <f>SUMIF(AG51:AG74,"&lt;&gt;NOR",G51:G74)</f>
        <v>0</v>
      </c>
      <c r="H50" s="170"/>
      <c r="I50" s="170">
        <f>SUM(I51:I74)</f>
        <v>0</v>
      </c>
      <c r="J50" s="170"/>
      <c r="K50" s="170">
        <f>SUM(K51:K74)</f>
        <v>0</v>
      </c>
      <c r="L50" s="170"/>
      <c r="M50" s="170">
        <f>SUM(M51:M74)</f>
        <v>0</v>
      </c>
      <c r="N50" s="169"/>
      <c r="O50" s="169">
        <f>SUM(O51:O74)</f>
        <v>108.13999999999999</v>
      </c>
      <c r="P50" s="169"/>
      <c r="Q50" s="169">
        <f>SUM(Q51:Q74)</f>
        <v>0</v>
      </c>
      <c r="R50" s="170"/>
      <c r="S50" s="170"/>
      <c r="T50" s="171"/>
      <c r="U50" s="165"/>
      <c r="V50" s="165">
        <f>SUM(V51:V74)</f>
        <v>422.01000000000005</v>
      </c>
      <c r="W50" s="165"/>
      <c r="X50" s="165"/>
      <c r="Y50" s="165"/>
      <c r="AG50" t="s">
        <v>186</v>
      </c>
    </row>
    <row r="51" spans="1:60" outlineLevel="1" x14ac:dyDescent="0.25">
      <c r="A51" s="173">
        <v>13</v>
      </c>
      <c r="B51" s="174" t="s">
        <v>454</v>
      </c>
      <c r="C51" s="189" t="s">
        <v>455</v>
      </c>
      <c r="D51" s="175" t="s">
        <v>265</v>
      </c>
      <c r="E51" s="176">
        <v>37.049999999999997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2.5772499999999998</v>
      </c>
      <c r="O51" s="176">
        <f>ROUND(E51*N51,2)</f>
        <v>95.49</v>
      </c>
      <c r="P51" s="176">
        <v>0</v>
      </c>
      <c r="Q51" s="176">
        <f>ROUND(E51*P51,2)</f>
        <v>0</v>
      </c>
      <c r="R51" s="178" t="s">
        <v>456</v>
      </c>
      <c r="S51" s="178" t="s">
        <v>190</v>
      </c>
      <c r="T51" s="179" t="s">
        <v>256</v>
      </c>
      <c r="U51" s="161">
        <v>0</v>
      </c>
      <c r="V51" s="161">
        <f>ROUND(E51*U51,2)</f>
        <v>0</v>
      </c>
      <c r="W51" s="161"/>
      <c r="X51" s="161" t="s">
        <v>257</v>
      </c>
      <c r="Y51" s="161" t="s">
        <v>193</v>
      </c>
      <c r="Z51" s="151"/>
      <c r="AA51" s="151"/>
      <c r="AB51" s="151"/>
      <c r="AC51" s="151"/>
      <c r="AD51" s="151"/>
      <c r="AE51" s="151"/>
      <c r="AF51" s="151"/>
      <c r="AG51" s="151" t="s">
        <v>308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0.5" outlineLevel="2" x14ac:dyDescent="0.25">
      <c r="A52" s="158"/>
      <c r="B52" s="159"/>
      <c r="C52" s="264" t="s">
        <v>457</v>
      </c>
      <c r="D52" s="265"/>
      <c r="E52" s="265"/>
      <c r="F52" s="265"/>
      <c r="G52" s="265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260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80" t="str">
        <f>C52</f>
        <v>čistíren odpadních vod (mimo budovy), nádrží, vodojemů, žlabů nebo kanálů, včetně pomocného pracovního lešení o výšce podlahy do 1900 mm a pro zatížení do 1,5 kPa,</v>
      </c>
      <c r="BB52" s="151"/>
      <c r="BC52" s="151"/>
      <c r="BD52" s="151"/>
      <c r="BE52" s="151"/>
      <c r="BF52" s="151"/>
      <c r="BG52" s="151"/>
      <c r="BH52" s="151"/>
    </row>
    <row r="53" spans="1:60" ht="20" outlineLevel="1" x14ac:dyDescent="0.25">
      <c r="A53" s="173">
        <v>14</v>
      </c>
      <c r="B53" s="174" t="s">
        <v>732</v>
      </c>
      <c r="C53" s="189" t="s">
        <v>733</v>
      </c>
      <c r="D53" s="175" t="s">
        <v>254</v>
      </c>
      <c r="E53" s="176">
        <v>167.79246000000001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3.9309999999999998E-2</v>
      </c>
      <c r="O53" s="176">
        <f>ROUND(E53*N53,2)</f>
        <v>6.6</v>
      </c>
      <c r="P53" s="176">
        <v>0</v>
      </c>
      <c r="Q53" s="176">
        <f>ROUND(E53*P53,2)</f>
        <v>0</v>
      </c>
      <c r="R53" s="178" t="s">
        <v>456</v>
      </c>
      <c r="S53" s="178" t="s">
        <v>190</v>
      </c>
      <c r="T53" s="179" t="s">
        <v>256</v>
      </c>
      <c r="U53" s="161">
        <v>1.98</v>
      </c>
      <c r="V53" s="161">
        <f>ROUND(E53*U53,2)</f>
        <v>332.23</v>
      </c>
      <c r="W53" s="161"/>
      <c r="X53" s="161" t="s">
        <v>257</v>
      </c>
      <c r="Y53" s="161" t="s">
        <v>193</v>
      </c>
      <c r="Z53" s="151"/>
      <c r="AA53" s="151"/>
      <c r="AB53" s="151"/>
      <c r="AC53" s="151"/>
      <c r="AD53" s="151"/>
      <c r="AE53" s="151"/>
      <c r="AF53" s="151"/>
      <c r="AG53" s="151" t="s">
        <v>308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5">
      <c r="A54" s="158"/>
      <c r="B54" s="159"/>
      <c r="C54" s="264" t="s">
        <v>462</v>
      </c>
      <c r="D54" s="265"/>
      <c r="E54" s="265"/>
      <c r="F54" s="265"/>
      <c r="G54" s="265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260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5">
      <c r="A55" s="158"/>
      <c r="B55" s="159"/>
      <c r="C55" s="266" t="s">
        <v>463</v>
      </c>
      <c r="D55" s="267"/>
      <c r="E55" s="267"/>
      <c r="F55" s="267"/>
      <c r="G55" s="267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260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5">
      <c r="A56" s="158"/>
      <c r="B56" s="159"/>
      <c r="C56" s="266" t="s">
        <v>464</v>
      </c>
      <c r="D56" s="267"/>
      <c r="E56" s="267"/>
      <c r="F56" s="267"/>
      <c r="G56" s="267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260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5">
      <c r="A57" s="158"/>
      <c r="B57" s="159"/>
      <c r="C57" s="197" t="s">
        <v>734</v>
      </c>
      <c r="D57" s="195"/>
      <c r="E57" s="196">
        <v>167.79246000000001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262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0" outlineLevel="1" x14ac:dyDescent="0.25">
      <c r="A58" s="173">
        <v>15</v>
      </c>
      <c r="B58" s="174" t="s">
        <v>735</v>
      </c>
      <c r="C58" s="189" t="s">
        <v>736</v>
      </c>
      <c r="D58" s="175" t="s">
        <v>254</v>
      </c>
      <c r="E58" s="176">
        <v>167.79246000000001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 t="s">
        <v>456</v>
      </c>
      <c r="S58" s="178" t="s">
        <v>190</v>
      </c>
      <c r="T58" s="179" t="s">
        <v>256</v>
      </c>
      <c r="U58" s="161">
        <v>0.46600000000000003</v>
      </c>
      <c r="V58" s="161">
        <f>ROUND(E58*U58,2)</f>
        <v>78.19</v>
      </c>
      <c r="W58" s="161"/>
      <c r="X58" s="161" t="s">
        <v>257</v>
      </c>
      <c r="Y58" s="161" t="s">
        <v>193</v>
      </c>
      <c r="Z58" s="151"/>
      <c r="AA58" s="151"/>
      <c r="AB58" s="151"/>
      <c r="AC58" s="151"/>
      <c r="AD58" s="151"/>
      <c r="AE58" s="151"/>
      <c r="AF58" s="151"/>
      <c r="AG58" s="151" t="s">
        <v>308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5">
      <c r="A59" s="158"/>
      <c r="B59" s="159"/>
      <c r="C59" s="264" t="s">
        <v>462</v>
      </c>
      <c r="D59" s="265"/>
      <c r="E59" s="265"/>
      <c r="F59" s="265"/>
      <c r="G59" s="265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260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5">
      <c r="A60" s="158"/>
      <c r="B60" s="159"/>
      <c r="C60" s="266" t="s">
        <v>463</v>
      </c>
      <c r="D60" s="267"/>
      <c r="E60" s="267"/>
      <c r="F60" s="267"/>
      <c r="G60" s="267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260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5">
      <c r="A61" s="158"/>
      <c r="B61" s="159"/>
      <c r="C61" s="266" t="s">
        <v>464</v>
      </c>
      <c r="D61" s="267"/>
      <c r="E61" s="267"/>
      <c r="F61" s="267"/>
      <c r="G61" s="267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260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5">
      <c r="A62" s="158"/>
      <c r="B62" s="159"/>
      <c r="C62" s="197" t="s">
        <v>737</v>
      </c>
      <c r="D62" s="195"/>
      <c r="E62" s="196">
        <v>167.79246000000001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262</v>
      </c>
      <c r="AH62" s="151">
        <v>5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0" outlineLevel="1" x14ac:dyDescent="0.25">
      <c r="A63" s="173">
        <v>16</v>
      </c>
      <c r="B63" s="174" t="s">
        <v>738</v>
      </c>
      <c r="C63" s="189" t="s">
        <v>739</v>
      </c>
      <c r="D63" s="175" t="s">
        <v>254</v>
      </c>
      <c r="E63" s="176">
        <v>5.5975000000000001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6.3310000000000005E-2</v>
      </c>
      <c r="O63" s="176">
        <f>ROUND(E63*N63,2)</f>
        <v>0.35</v>
      </c>
      <c r="P63" s="176">
        <v>0</v>
      </c>
      <c r="Q63" s="176">
        <f>ROUND(E63*P63,2)</f>
        <v>0</v>
      </c>
      <c r="R63" s="178" t="s">
        <v>456</v>
      </c>
      <c r="S63" s="178" t="s">
        <v>190</v>
      </c>
      <c r="T63" s="179" t="s">
        <v>256</v>
      </c>
      <c r="U63" s="161">
        <v>1.57</v>
      </c>
      <c r="V63" s="161">
        <f>ROUND(E63*U63,2)</f>
        <v>8.7899999999999991</v>
      </c>
      <c r="W63" s="161"/>
      <c r="X63" s="161" t="s">
        <v>257</v>
      </c>
      <c r="Y63" s="161" t="s">
        <v>193</v>
      </c>
      <c r="Z63" s="151"/>
      <c r="AA63" s="151"/>
      <c r="AB63" s="151"/>
      <c r="AC63" s="151"/>
      <c r="AD63" s="151"/>
      <c r="AE63" s="151"/>
      <c r="AF63" s="151"/>
      <c r="AG63" s="151" t="s">
        <v>258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5">
      <c r="A64" s="158"/>
      <c r="B64" s="159"/>
      <c r="C64" s="264" t="s">
        <v>462</v>
      </c>
      <c r="D64" s="265"/>
      <c r="E64" s="265"/>
      <c r="F64" s="265"/>
      <c r="G64" s="265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260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5">
      <c r="A65" s="158"/>
      <c r="B65" s="159"/>
      <c r="C65" s="266" t="s">
        <v>463</v>
      </c>
      <c r="D65" s="267"/>
      <c r="E65" s="267"/>
      <c r="F65" s="267"/>
      <c r="G65" s="267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260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5">
      <c r="A66" s="158"/>
      <c r="B66" s="159"/>
      <c r="C66" s="266" t="s">
        <v>464</v>
      </c>
      <c r="D66" s="267"/>
      <c r="E66" s="267"/>
      <c r="F66" s="267"/>
      <c r="G66" s="267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260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5">
      <c r="A67" s="158"/>
      <c r="B67" s="159"/>
      <c r="C67" s="197" t="s">
        <v>740</v>
      </c>
      <c r="D67" s="195"/>
      <c r="E67" s="196">
        <v>5.5975000000000001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262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0" outlineLevel="1" x14ac:dyDescent="0.25">
      <c r="A68" s="173">
        <v>17</v>
      </c>
      <c r="B68" s="174" t="s">
        <v>741</v>
      </c>
      <c r="C68" s="189" t="s">
        <v>742</v>
      </c>
      <c r="D68" s="175" t="s">
        <v>254</v>
      </c>
      <c r="E68" s="176">
        <v>5.5975000000000001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 t="s">
        <v>456</v>
      </c>
      <c r="S68" s="178" t="s">
        <v>190</v>
      </c>
      <c r="T68" s="179" t="s">
        <v>256</v>
      </c>
      <c r="U68" s="161">
        <v>0.5</v>
      </c>
      <c r="V68" s="161">
        <f>ROUND(E68*U68,2)</f>
        <v>2.8</v>
      </c>
      <c r="W68" s="161"/>
      <c r="X68" s="161" t="s">
        <v>257</v>
      </c>
      <c r="Y68" s="161" t="s">
        <v>193</v>
      </c>
      <c r="Z68" s="151"/>
      <c r="AA68" s="151"/>
      <c r="AB68" s="151"/>
      <c r="AC68" s="151"/>
      <c r="AD68" s="151"/>
      <c r="AE68" s="151"/>
      <c r="AF68" s="151"/>
      <c r="AG68" s="151" t="s">
        <v>258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5">
      <c r="A69" s="158"/>
      <c r="B69" s="159"/>
      <c r="C69" s="264" t="s">
        <v>462</v>
      </c>
      <c r="D69" s="265"/>
      <c r="E69" s="265"/>
      <c r="F69" s="265"/>
      <c r="G69" s="265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260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5">
      <c r="A70" s="158"/>
      <c r="B70" s="159"/>
      <c r="C70" s="266" t="s">
        <v>463</v>
      </c>
      <c r="D70" s="267"/>
      <c r="E70" s="267"/>
      <c r="F70" s="267"/>
      <c r="G70" s="267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260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5">
      <c r="A71" s="158"/>
      <c r="B71" s="159"/>
      <c r="C71" s="266" t="s">
        <v>464</v>
      </c>
      <c r="D71" s="267"/>
      <c r="E71" s="267"/>
      <c r="F71" s="267"/>
      <c r="G71" s="267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260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197" t="s">
        <v>743</v>
      </c>
      <c r="D72" s="195"/>
      <c r="E72" s="196">
        <v>5.5975000000000001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262</v>
      </c>
      <c r="AH72" s="151">
        <v>5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73">
        <v>18</v>
      </c>
      <c r="B73" s="174" t="s">
        <v>471</v>
      </c>
      <c r="C73" s="189" t="s">
        <v>472</v>
      </c>
      <c r="D73" s="175" t="s">
        <v>290</v>
      </c>
      <c r="E73" s="176">
        <v>5.5570000000000004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1.02535</v>
      </c>
      <c r="O73" s="176">
        <f>ROUND(E73*N73,2)</f>
        <v>5.7</v>
      </c>
      <c r="P73" s="176">
        <v>0</v>
      </c>
      <c r="Q73" s="176">
        <f>ROUND(E73*P73,2)</f>
        <v>0</v>
      </c>
      <c r="R73" s="178" t="s">
        <v>456</v>
      </c>
      <c r="S73" s="178" t="s">
        <v>190</v>
      </c>
      <c r="T73" s="179" t="s">
        <v>256</v>
      </c>
      <c r="U73" s="161">
        <v>0</v>
      </c>
      <c r="V73" s="161">
        <f>ROUND(E73*U73,2)</f>
        <v>0</v>
      </c>
      <c r="W73" s="161"/>
      <c r="X73" s="161" t="s">
        <v>257</v>
      </c>
      <c r="Y73" s="161" t="s">
        <v>193</v>
      </c>
      <c r="Z73" s="151"/>
      <c r="AA73" s="151"/>
      <c r="AB73" s="151"/>
      <c r="AC73" s="151"/>
      <c r="AD73" s="151"/>
      <c r="AE73" s="151"/>
      <c r="AF73" s="151"/>
      <c r="AG73" s="151" t="s">
        <v>308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0.5" outlineLevel="2" x14ac:dyDescent="0.25">
      <c r="A74" s="158"/>
      <c r="B74" s="159"/>
      <c r="C74" s="264" t="s">
        <v>473</v>
      </c>
      <c r="D74" s="265"/>
      <c r="E74" s="265"/>
      <c r="F74" s="265"/>
      <c r="G74" s="265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260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80" t="str">
        <f>C74</f>
        <v>čistíren odpadních vod (mimo budovy), nádrží, vodojemů, žlabů nebo kanálů , včetně pomocného pracovního lešení o výšce podlahy do 1900 mm a pro zatížení do 1,5 kPa,</v>
      </c>
      <c r="BB74" s="151"/>
      <c r="BC74" s="151"/>
      <c r="BD74" s="151"/>
      <c r="BE74" s="151"/>
      <c r="BF74" s="151"/>
      <c r="BG74" s="151"/>
      <c r="BH74" s="151"/>
    </row>
    <row r="75" spans="1:60" ht="13" x14ac:dyDescent="0.25">
      <c r="A75" s="166" t="s">
        <v>185</v>
      </c>
      <c r="B75" s="167" t="s">
        <v>116</v>
      </c>
      <c r="C75" s="188" t="s">
        <v>117</v>
      </c>
      <c r="D75" s="168"/>
      <c r="E75" s="169"/>
      <c r="F75" s="170"/>
      <c r="G75" s="170">
        <f>SUMIF(AG76:AG78,"&lt;&gt;NOR",G76:G78)</f>
        <v>0</v>
      </c>
      <c r="H75" s="170"/>
      <c r="I75" s="170">
        <f>SUM(I76:I78)</f>
        <v>0</v>
      </c>
      <c r="J75" s="170"/>
      <c r="K75" s="170">
        <f>SUM(K76:K78)</f>
        <v>0</v>
      </c>
      <c r="L75" s="170"/>
      <c r="M75" s="170">
        <f>SUM(M76:M78)</f>
        <v>0</v>
      </c>
      <c r="N75" s="169"/>
      <c r="O75" s="169">
        <f>SUM(O76:O78)</f>
        <v>5.36</v>
      </c>
      <c r="P75" s="169"/>
      <c r="Q75" s="169">
        <f>SUM(Q76:Q78)</f>
        <v>0</v>
      </c>
      <c r="R75" s="170"/>
      <c r="S75" s="170"/>
      <c r="T75" s="171"/>
      <c r="U75" s="165"/>
      <c r="V75" s="165">
        <f>SUM(V76:V78)</f>
        <v>7.59</v>
      </c>
      <c r="W75" s="165"/>
      <c r="X75" s="165"/>
      <c r="Y75" s="165"/>
      <c r="AG75" t="s">
        <v>186</v>
      </c>
    </row>
    <row r="76" spans="1:60" outlineLevel="1" x14ac:dyDescent="0.25">
      <c r="A76" s="173">
        <v>19</v>
      </c>
      <c r="B76" s="174" t="s">
        <v>449</v>
      </c>
      <c r="C76" s="189" t="s">
        <v>450</v>
      </c>
      <c r="D76" s="175" t="s">
        <v>265</v>
      </c>
      <c r="E76" s="176">
        <v>2.1237200000000001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2.52542</v>
      </c>
      <c r="O76" s="176">
        <f>ROUND(E76*N76,2)</f>
        <v>5.36</v>
      </c>
      <c r="P76" s="176">
        <v>0</v>
      </c>
      <c r="Q76" s="176">
        <f>ROUND(E76*P76,2)</f>
        <v>0</v>
      </c>
      <c r="R76" s="178" t="s">
        <v>354</v>
      </c>
      <c r="S76" s="178" t="s">
        <v>190</v>
      </c>
      <c r="T76" s="179" t="s">
        <v>256</v>
      </c>
      <c r="U76" s="161">
        <v>3.5720000000000001</v>
      </c>
      <c r="V76" s="161">
        <f>ROUND(E76*U76,2)</f>
        <v>7.59</v>
      </c>
      <c r="W76" s="161"/>
      <c r="X76" s="161" t="s">
        <v>257</v>
      </c>
      <c r="Y76" s="161" t="s">
        <v>193</v>
      </c>
      <c r="Z76" s="151"/>
      <c r="AA76" s="151"/>
      <c r="AB76" s="151"/>
      <c r="AC76" s="151"/>
      <c r="AD76" s="151"/>
      <c r="AE76" s="151"/>
      <c r="AF76" s="151"/>
      <c r="AG76" s="151" t="s">
        <v>308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2" x14ac:dyDescent="0.25">
      <c r="A77" s="158"/>
      <c r="B77" s="159"/>
      <c r="C77" s="264" t="s">
        <v>451</v>
      </c>
      <c r="D77" s="265"/>
      <c r="E77" s="265"/>
      <c r="F77" s="265"/>
      <c r="G77" s="265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260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5">
      <c r="A78" s="158"/>
      <c r="B78" s="159"/>
      <c r="C78" s="197" t="s">
        <v>744</v>
      </c>
      <c r="D78" s="195"/>
      <c r="E78" s="196">
        <v>2.1237200000000001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262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13" x14ac:dyDescent="0.25">
      <c r="A79" s="166" t="s">
        <v>185</v>
      </c>
      <c r="B79" s="167" t="s">
        <v>118</v>
      </c>
      <c r="C79" s="188" t="s">
        <v>119</v>
      </c>
      <c r="D79" s="168"/>
      <c r="E79" s="169"/>
      <c r="F79" s="170"/>
      <c r="G79" s="170">
        <f>SUMIF(AG80:AG87,"&lt;&gt;NOR",G80:G87)</f>
        <v>0</v>
      </c>
      <c r="H79" s="170"/>
      <c r="I79" s="170">
        <f>SUM(I80:I87)</f>
        <v>0</v>
      </c>
      <c r="J79" s="170"/>
      <c r="K79" s="170">
        <f>SUM(K80:K87)</f>
        <v>0</v>
      </c>
      <c r="L79" s="170"/>
      <c r="M79" s="170">
        <f>SUM(M80:M87)</f>
        <v>0</v>
      </c>
      <c r="N79" s="169"/>
      <c r="O79" s="169">
        <f>SUM(O80:O87)</f>
        <v>10.97</v>
      </c>
      <c r="P79" s="169"/>
      <c r="Q79" s="169">
        <f>SUM(Q80:Q87)</f>
        <v>0</v>
      </c>
      <c r="R79" s="170"/>
      <c r="S79" s="170"/>
      <c r="T79" s="171"/>
      <c r="U79" s="165"/>
      <c r="V79" s="165">
        <f>SUM(V80:V87)</f>
        <v>0</v>
      </c>
      <c r="W79" s="165"/>
      <c r="X79" s="165"/>
      <c r="Y79" s="165"/>
      <c r="AG79" t="s">
        <v>186</v>
      </c>
    </row>
    <row r="80" spans="1:60" outlineLevel="1" x14ac:dyDescent="0.25">
      <c r="A80" s="173">
        <v>20</v>
      </c>
      <c r="B80" s="174" t="s">
        <v>611</v>
      </c>
      <c r="C80" s="189" t="s">
        <v>612</v>
      </c>
      <c r="D80" s="175" t="s">
        <v>254</v>
      </c>
      <c r="E80" s="176">
        <v>21.048670000000001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0.52098</v>
      </c>
      <c r="O80" s="176">
        <f>ROUND(E80*N80,2)</f>
        <v>10.97</v>
      </c>
      <c r="P80" s="176">
        <v>0</v>
      </c>
      <c r="Q80" s="176">
        <f>ROUND(E80*P80,2)</f>
        <v>0</v>
      </c>
      <c r="R80" s="178" t="s">
        <v>602</v>
      </c>
      <c r="S80" s="178" t="s">
        <v>190</v>
      </c>
      <c r="T80" s="179" t="s">
        <v>603</v>
      </c>
      <c r="U80" s="161">
        <v>0</v>
      </c>
      <c r="V80" s="161">
        <f>ROUND(E80*U80,2)</f>
        <v>0</v>
      </c>
      <c r="W80" s="161"/>
      <c r="X80" s="161" t="s">
        <v>604</v>
      </c>
      <c r="Y80" s="161" t="s">
        <v>193</v>
      </c>
      <c r="Z80" s="151"/>
      <c r="AA80" s="151"/>
      <c r="AB80" s="151"/>
      <c r="AC80" s="151"/>
      <c r="AD80" s="151"/>
      <c r="AE80" s="151"/>
      <c r="AF80" s="151"/>
      <c r="AG80" s="151" t="s">
        <v>605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40.5" outlineLevel="2" x14ac:dyDescent="0.25">
      <c r="A81" s="158"/>
      <c r="B81" s="159"/>
      <c r="C81" s="264" t="s">
        <v>613</v>
      </c>
      <c r="D81" s="265"/>
      <c r="E81" s="265"/>
      <c r="F81" s="265"/>
      <c r="G81" s="265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260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80" t="str">
        <f>C81</f>
        <v>odkopávky nezapažené pro silnice, s přemístěním výkopku v příčných profilech, s naložením na dopravní prostředek a odvozem do 1 km, s uložením výkopku na skládku a úpravou pláně. Podklad z prostého betonu B 7,5 tl. 10 cm, dodávka a položení dlažby betonové do lože z těženého kameniva do tl. 3 cm, s vyplněním spár, s dvojím beraněním a se smetením přebytečného materiálu na krajnici, osazení a dodávka záhonových obrubníků do lože z prostého betonu tl. 5 - 10 cm se zalitím a zatřením spár maltou, s opěrou.</v>
      </c>
      <c r="BB81" s="151"/>
      <c r="BC81" s="151"/>
      <c r="BD81" s="151"/>
      <c r="BE81" s="151"/>
      <c r="BF81" s="151"/>
      <c r="BG81" s="151"/>
      <c r="BH81" s="151"/>
    </row>
    <row r="82" spans="1:60" outlineLevel="3" x14ac:dyDescent="0.25">
      <c r="A82" s="158"/>
      <c r="B82" s="159"/>
      <c r="C82" s="266" t="s">
        <v>614</v>
      </c>
      <c r="D82" s="267"/>
      <c r="E82" s="267"/>
      <c r="F82" s="267"/>
      <c r="G82" s="267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260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3" x14ac:dyDescent="0.25">
      <c r="A83" s="158"/>
      <c r="B83" s="159"/>
      <c r="C83" s="266" t="s">
        <v>615</v>
      </c>
      <c r="D83" s="267"/>
      <c r="E83" s="267"/>
      <c r="F83" s="267"/>
      <c r="G83" s="267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260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3" x14ac:dyDescent="0.25">
      <c r="A84" s="158"/>
      <c r="B84" s="159"/>
      <c r="C84" s="266" t="s">
        <v>616</v>
      </c>
      <c r="D84" s="267"/>
      <c r="E84" s="267"/>
      <c r="F84" s="267"/>
      <c r="G84" s="267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260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5">
      <c r="A85" s="158"/>
      <c r="B85" s="159"/>
      <c r="C85" s="266" t="s">
        <v>617</v>
      </c>
      <c r="D85" s="267"/>
      <c r="E85" s="267"/>
      <c r="F85" s="267"/>
      <c r="G85" s="267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260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5">
      <c r="A86" s="158"/>
      <c r="B86" s="159"/>
      <c r="C86" s="266" t="s">
        <v>618</v>
      </c>
      <c r="D86" s="267"/>
      <c r="E86" s="267"/>
      <c r="F86" s="267"/>
      <c r="G86" s="267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260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5">
      <c r="A87" s="158"/>
      <c r="B87" s="159"/>
      <c r="C87" s="197" t="s">
        <v>745</v>
      </c>
      <c r="D87" s="195"/>
      <c r="E87" s="196">
        <v>21.048670000000001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262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13" x14ac:dyDescent="0.25">
      <c r="A88" s="166" t="s">
        <v>185</v>
      </c>
      <c r="B88" s="167" t="s">
        <v>134</v>
      </c>
      <c r="C88" s="188" t="s">
        <v>135</v>
      </c>
      <c r="D88" s="168"/>
      <c r="E88" s="169"/>
      <c r="F88" s="170"/>
      <c r="G88" s="170">
        <f>SUMIF(AG89:AG91,"&lt;&gt;NOR",G89:G91)</f>
        <v>0</v>
      </c>
      <c r="H88" s="170"/>
      <c r="I88" s="170">
        <f>SUM(I89:I91)</f>
        <v>0</v>
      </c>
      <c r="J88" s="170"/>
      <c r="K88" s="170">
        <f>SUM(K89:K91)</f>
        <v>0</v>
      </c>
      <c r="L88" s="170"/>
      <c r="M88" s="170">
        <f>SUM(M89:M91)</f>
        <v>0</v>
      </c>
      <c r="N88" s="169"/>
      <c r="O88" s="169">
        <f>SUM(O89:O91)</f>
        <v>0</v>
      </c>
      <c r="P88" s="169"/>
      <c r="Q88" s="169">
        <f>SUM(Q89:Q91)</f>
        <v>0</v>
      </c>
      <c r="R88" s="170"/>
      <c r="S88" s="170"/>
      <c r="T88" s="171"/>
      <c r="U88" s="165"/>
      <c r="V88" s="165">
        <f>SUM(V89:V91)</f>
        <v>0</v>
      </c>
      <c r="W88" s="165"/>
      <c r="X88" s="165"/>
      <c r="Y88" s="165"/>
      <c r="AG88" t="s">
        <v>186</v>
      </c>
    </row>
    <row r="89" spans="1:60" outlineLevel="1" x14ac:dyDescent="0.25">
      <c r="A89" s="173">
        <v>21</v>
      </c>
      <c r="B89" s="174" t="s">
        <v>746</v>
      </c>
      <c r="C89" s="189" t="s">
        <v>747</v>
      </c>
      <c r="D89" s="175" t="s">
        <v>282</v>
      </c>
      <c r="E89" s="176">
        <v>25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217</v>
      </c>
      <c r="T89" s="179" t="s">
        <v>191</v>
      </c>
      <c r="U89" s="161">
        <v>0</v>
      </c>
      <c r="V89" s="161">
        <f>ROUND(E89*U89,2)</f>
        <v>0</v>
      </c>
      <c r="W89" s="161"/>
      <c r="X89" s="161" t="s">
        <v>257</v>
      </c>
      <c r="Y89" s="161" t="s">
        <v>193</v>
      </c>
      <c r="Z89" s="151"/>
      <c r="AA89" s="151"/>
      <c r="AB89" s="151"/>
      <c r="AC89" s="151"/>
      <c r="AD89" s="151"/>
      <c r="AE89" s="151"/>
      <c r="AF89" s="151"/>
      <c r="AG89" s="151" t="s">
        <v>308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5">
      <c r="A90" s="158"/>
      <c r="B90" s="159"/>
      <c r="C90" s="255" t="s">
        <v>748</v>
      </c>
      <c r="D90" s="256"/>
      <c r="E90" s="256"/>
      <c r="F90" s="256"/>
      <c r="G90" s="256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195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5">
      <c r="A91" s="158"/>
      <c r="B91" s="159"/>
      <c r="C91" s="197" t="s">
        <v>749</v>
      </c>
      <c r="D91" s="195"/>
      <c r="E91" s="196">
        <v>25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262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13" x14ac:dyDescent="0.25">
      <c r="A92" s="166" t="s">
        <v>185</v>
      </c>
      <c r="B92" s="167" t="s">
        <v>143</v>
      </c>
      <c r="C92" s="188" t="s">
        <v>144</v>
      </c>
      <c r="D92" s="168"/>
      <c r="E92" s="169"/>
      <c r="F92" s="170"/>
      <c r="G92" s="170">
        <f>SUMIF(AG93:AG106,"&lt;&gt;NOR",G93:G106)</f>
        <v>0</v>
      </c>
      <c r="H92" s="170"/>
      <c r="I92" s="170">
        <f>SUM(I93:I106)</f>
        <v>0</v>
      </c>
      <c r="J92" s="170"/>
      <c r="K92" s="170">
        <f>SUM(K93:K106)</f>
        <v>0</v>
      </c>
      <c r="L92" s="170"/>
      <c r="M92" s="170">
        <f>SUM(M93:M106)</f>
        <v>0</v>
      </c>
      <c r="N92" s="169"/>
      <c r="O92" s="169">
        <f>SUM(O93:O106)</f>
        <v>0</v>
      </c>
      <c r="P92" s="169"/>
      <c r="Q92" s="169">
        <f>SUM(Q93:Q106)</f>
        <v>0</v>
      </c>
      <c r="R92" s="170"/>
      <c r="S92" s="170"/>
      <c r="T92" s="171"/>
      <c r="U92" s="165"/>
      <c r="V92" s="165">
        <f>SUM(V93:V106)</f>
        <v>0</v>
      </c>
      <c r="W92" s="165"/>
      <c r="X92" s="165"/>
      <c r="Y92" s="165"/>
      <c r="AG92" t="s">
        <v>186</v>
      </c>
    </row>
    <row r="93" spans="1:60" outlineLevel="1" x14ac:dyDescent="0.25">
      <c r="A93" s="181">
        <v>22</v>
      </c>
      <c r="B93" s="182" t="s">
        <v>750</v>
      </c>
      <c r="C93" s="191" t="s">
        <v>751</v>
      </c>
      <c r="D93" s="183" t="s">
        <v>559</v>
      </c>
      <c r="E93" s="184">
        <v>24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/>
      <c r="S93" s="186" t="s">
        <v>217</v>
      </c>
      <c r="T93" s="187" t="s">
        <v>191</v>
      </c>
      <c r="U93" s="161">
        <v>0</v>
      </c>
      <c r="V93" s="161">
        <f>ROUND(E93*U93,2)</f>
        <v>0</v>
      </c>
      <c r="W93" s="161"/>
      <c r="X93" s="161" t="s">
        <v>257</v>
      </c>
      <c r="Y93" s="161" t="s">
        <v>193</v>
      </c>
      <c r="Z93" s="151"/>
      <c r="AA93" s="151"/>
      <c r="AB93" s="151"/>
      <c r="AC93" s="151"/>
      <c r="AD93" s="151"/>
      <c r="AE93" s="151"/>
      <c r="AF93" s="151"/>
      <c r="AG93" s="151" t="s">
        <v>258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81">
        <v>23</v>
      </c>
      <c r="B94" s="182" t="s">
        <v>752</v>
      </c>
      <c r="C94" s="191" t="s">
        <v>753</v>
      </c>
      <c r="D94" s="183" t="s">
        <v>559</v>
      </c>
      <c r="E94" s="184">
        <v>24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/>
      <c r="S94" s="186" t="s">
        <v>217</v>
      </c>
      <c r="T94" s="187" t="s">
        <v>191</v>
      </c>
      <c r="U94" s="161">
        <v>0</v>
      </c>
      <c r="V94" s="161">
        <f>ROUND(E94*U94,2)</f>
        <v>0</v>
      </c>
      <c r="W94" s="161"/>
      <c r="X94" s="161" t="s">
        <v>257</v>
      </c>
      <c r="Y94" s="161" t="s">
        <v>193</v>
      </c>
      <c r="Z94" s="151"/>
      <c r="AA94" s="151"/>
      <c r="AB94" s="151"/>
      <c r="AC94" s="151"/>
      <c r="AD94" s="151"/>
      <c r="AE94" s="151"/>
      <c r="AF94" s="151"/>
      <c r="AG94" s="151" t="s">
        <v>258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73">
        <v>24</v>
      </c>
      <c r="B95" s="174" t="s">
        <v>754</v>
      </c>
      <c r="C95" s="189" t="s">
        <v>755</v>
      </c>
      <c r="D95" s="175" t="s">
        <v>756</v>
      </c>
      <c r="E95" s="176">
        <v>44.6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/>
      <c r="S95" s="178" t="s">
        <v>217</v>
      </c>
      <c r="T95" s="179" t="s">
        <v>191</v>
      </c>
      <c r="U95" s="161">
        <v>0</v>
      </c>
      <c r="V95" s="161">
        <f>ROUND(E95*U95,2)</f>
        <v>0</v>
      </c>
      <c r="W95" s="161"/>
      <c r="X95" s="161" t="s">
        <v>257</v>
      </c>
      <c r="Y95" s="161" t="s">
        <v>193</v>
      </c>
      <c r="Z95" s="151"/>
      <c r="AA95" s="151"/>
      <c r="AB95" s="151"/>
      <c r="AC95" s="151"/>
      <c r="AD95" s="151"/>
      <c r="AE95" s="151"/>
      <c r="AF95" s="151"/>
      <c r="AG95" s="151" t="s">
        <v>258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5">
      <c r="A96" s="158"/>
      <c r="B96" s="159"/>
      <c r="C96" s="255" t="s">
        <v>757</v>
      </c>
      <c r="D96" s="256"/>
      <c r="E96" s="256"/>
      <c r="F96" s="256"/>
      <c r="G96" s="256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195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5">
      <c r="A97" s="158"/>
      <c r="B97" s="159"/>
      <c r="C97" s="197" t="s">
        <v>758</v>
      </c>
      <c r="D97" s="195"/>
      <c r="E97" s="196">
        <v>44.6</v>
      </c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262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73">
        <v>25</v>
      </c>
      <c r="B98" s="174" t="s">
        <v>759</v>
      </c>
      <c r="C98" s="189" t="s">
        <v>760</v>
      </c>
      <c r="D98" s="175" t="s">
        <v>648</v>
      </c>
      <c r="E98" s="176">
        <v>21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/>
      <c r="S98" s="178" t="s">
        <v>217</v>
      </c>
      <c r="T98" s="179" t="s">
        <v>191</v>
      </c>
      <c r="U98" s="161">
        <v>0</v>
      </c>
      <c r="V98" s="161">
        <f>ROUND(E98*U98,2)</f>
        <v>0</v>
      </c>
      <c r="W98" s="161"/>
      <c r="X98" s="161" t="s">
        <v>257</v>
      </c>
      <c r="Y98" s="161" t="s">
        <v>193</v>
      </c>
      <c r="Z98" s="151"/>
      <c r="AA98" s="151"/>
      <c r="AB98" s="151"/>
      <c r="AC98" s="151"/>
      <c r="AD98" s="151"/>
      <c r="AE98" s="151"/>
      <c r="AF98" s="151"/>
      <c r="AG98" s="151" t="s">
        <v>258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2" x14ac:dyDescent="0.25">
      <c r="A99" s="158"/>
      <c r="B99" s="159"/>
      <c r="C99" s="255" t="s">
        <v>761</v>
      </c>
      <c r="D99" s="256"/>
      <c r="E99" s="256"/>
      <c r="F99" s="256"/>
      <c r="G99" s="256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195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73">
        <v>26</v>
      </c>
      <c r="B100" s="174" t="s">
        <v>762</v>
      </c>
      <c r="C100" s="189" t="s">
        <v>763</v>
      </c>
      <c r="D100" s="175" t="s">
        <v>479</v>
      </c>
      <c r="E100" s="176">
        <v>1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8"/>
      <c r="S100" s="178" t="s">
        <v>217</v>
      </c>
      <c r="T100" s="179" t="s">
        <v>191</v>
      </c>
      <c r="U100" s="161">
        <v>0</v>
      </c>
      <c r="V100" s="161">
        <f>ROUND(E100*U100,2)</f>
        <v>0</v>
      </c>
      <c r="W100" s="161"/>
      <c r="X100" s="161" t="s">
        <v>257</v>
      </c>
      <c r="Y100" s="161" t="s">
        <v>193</v>
      </c>
      <c r="Z100" s="151"/>
      <c r="AA100" s="151"/>
      <c r="AB100" s="151"/>
      <c r="AC100" s="151"/>
      <c r="AD100" s="151"/>
      <c r="AE100" s="151"/>
      <c r="AF100" s="151"/>
      <c r="AG100" s="151" t="s">
        <v>258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5">
      <c r="A101" s="158"/>
      <c r="B101" s="159"/>
      <c r="C101" s="255" t="s">
        <v>764</v>
      </c>
      <c r="D101" s="256"/>
      <c r="E101" s="256"/>
      <c r="F101" s="256"/>
      <c r="G101" s="256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195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5">
      <c r="A102" s="181">
        <v>27</v>
      </c>
      <c r="B102" s="182" t="s">
        <v>765</v>
      </c>
      <c r="C102" s="191" t="s">
        <v>766</v>
      </c>
      <c r="D102" s="183" t="s">
        <v>479</v>
      </c>
      <c r="E102" s="184">
        <v>1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21</v>
      </c>
      <c r="M102" s="186">
        <f>G102*(1+L102/100)</f>
        <v>0</v>
      </c>
      <c r="N102" s="184">
        <v>0</v>
      </c>
      <c r="O102" s="184">
        <f>ROUND(E102*N102,2)</f>
        <v>0</v>
      </c>
      <c r="P102" s="184">
        <v>0</v>
      </c>
      <c r="Q102" s="184">
        <f>ROUND(E102*P102,2)</f>
        <v>0</v>
      </c>
      <c r="R102" s="186"/>
      <c r="S102" s="186" t="s">
        <v>217</v>
      </c>
      <c r="T102" s="187" t="s">
        <v>191</v>
      </c>
      <c r="U102" s="161">
        <v>0</v>
      </c>
      <c r="V102" s="161">
        <f>ROUND(E102*U102,2)</f>
        <v>0</v>
      </c>
      <c r="W102" s="161"/>
      <c r="X102" s="161" t="s">
        <v>257</v>
      </c>
      <c r="Y102" s="161" t="s">
        <v>193</v>
      </c>
      <c r="Z102" s="151"/>
      <c r="AA102" s="151"/>
      <c r="AB102" s="151"/>
      <c r="AC102" s="151"/>
      <c r="AD102" s="151"/>
      <c r="AE102" s="151"/>
      <c r="AF102" s="151"/>
      <c r="AG102" s="151" t="s">
        <v>258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73">
        <v>28</v>
      </c>
      <c r="B103" s="174" t="s">
        <v>767</v>
      </c>
      <c r="C103" s="189" t="s">
        <v>760</v>
      </c>
      <c r="D103" s="175" t="s">
        <v>648</v>
      </c>
      <c r="E103" s="176">
        <v>0.8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8"/>
      <c r="S103" s="178" t="s">
        <v>217</v>
      </c>
      <c r="T103" s="179" t="s">
        <v>191</v>
      </c>
      <c r="U103" s="161">
        <v>0</v>
      </c>
      <c r="V103" s="161">
        <f>ROUND(E103*U103,2)</f>
        <v>0</v>
      </c>
      <c r="W103" s="161"/>
      <c r="X103" s="161" t="s">
        <v>257</v>
      </c>
      <c r="Y103" s="161" t="s">
        <v>193</v>
      </c>
      <c r="Z103" s="151"/>
      <c r="AA103" s="151"/>
      <c r="AB103" s="151"/>
      <c r="AC103" s="151"/>
      <c r="AD103" s="151"/>
      <c r="AE103" s="151"/>
      <c r="AF103" s="151"/>
      <c r="AG103" s="151" t="s">
        <v>258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5">
      <c r="A104" s="158"/>
      <c r="B104" s="159"/>
      <c r="C104" s="255" t="s">
        <v>768</v>
      </c>
      <c r="D104" s="256"/>
      <c r="E104" s="256"/>
      <c r="F104" s="256"/>
      <c r="G104" s="256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195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73">
        <v>29</v>
      </c>
      <c r="B105" s="174" t="s">
        <v>769</v>
      </c>
      <c r="C105" s="189" t="s">
        <v>760</v>
      </c>
      <c r="D105" s="175" t="s">
        <v>648</v>
      </c>
      <c r="E105" s="176">
        <v>5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217</v>
      </c>
      <c r="T105" s="179" t="s">
        <v>191</v>
      </c>
      <c r="U105" s="161">
        <v>0</v>
      </c>
      <c r="V105" s="161">
        <f>ROUND(E105*U105,2)</f>
        <v>0</v>
      </c>
      <c r="W105" s="161"/>
      <c r="X105" s="161" t="s">
        <v>257</v>
      </c>
      <c r="Y105" s="161" t="s">
        <v>193</v>
      </c>
      <c r="Z105" s="151"/>
      <c r="AA105" s="151"/>
      <c r="AB105" s="151"/>
      <c r="AC105" s="151"/>
      <c r="AD105" s="151"/>
      <c r="AE105" s="151"/>
      <c r="AF105" s="151"/>
      <c r="AG105" s="151" t="s">
        <v>258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5">
      <c r="A106" s="158"/>
      <c r="B106" s="159"/>
      <c r="C106" s="255" t="s">
        <v>770</v>
      </c>
      <c r="D106" s="256"/>
      <c r="E106" s="256"/>
      <c r="F106" s="256"/>
      <c r="G106" s="256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195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13" x14ac:dyDescent="0.25">
      <c r="A107" s="166" t="s">
        <v>185</v>
      </c>
      <c r="B107" s="167" t="s">
        <v>145</v>
      </c>
      <c r="C107" s="188" t="s">
        <v>146</v>
      </c>
      <c r="D107" s="168"/>
      <c r="E107" s="169"/>
      <c r="F107" s="170"/>
      <c r="G107" s="170">
        <f>SUMIF(AG108:AG110,"&lt;&gt;NOR",G108:G110)</f>
        <v>0</v>
      </c>
      <c r="H107" s="170"/>
      <c r="I107" s="170">
        <f>SUM(I108:I110)</f>
        <v>0</v>
      </c>
      <c r="J107" s="170"/>
      <c r="K107" s="170">
        <f>SUM(K108:K110)</f>
        <v>0</v>
      </c>
      <c r="L107" s="170"/>
      <c r="M107" s="170">
        <f>SUM(M108:M110)</f>
        <v>0</v>
      </c>
      <c r="N107" s="169"/>
      <c r="O107" s="169">
        <f>SUM(O108:O110)</f>
        <v>0.1</v>
      </c>
      <c r="P107" s="169"/>
      <c r="Q107" s="169">
        <f>SUM(Q108:Q110)</f>
        <v>0</v>
      </c>
      <c r="R107" s="170"/>
      <c r="S107" s="170"/>
      <c r="T107" s="171"/>
      <c r="U107" s="165"/>
      <c r="V107" s="165">
        <f>SUM(V108:V110)</f>
        <v>18.09</v>
      </c>
      <c r="W107" s="165"/>
      <c r="X107" s="165"/>
      <c r="Y107" s="165"/>
      <c r="AG107" t="s">
        <v>186</v>
      </c>
    </row>
    <row r="108" spans="1:60" outlineLevel="1" x14ac:dyDescent="0.25">
      <c r="A108" s="173">
        <v>30</v>
      </c>
      <c r="B108" s="174" t="s">
        <v>771</v>
      </c>
      <c r="C108" s="189" t="s">
        <v>772</v>
      </c>
      <c r="D108" s="175" t="s">
        <v>254</v>
      </c>
      <c r="E108" s="176">
        <v>85.953969999999998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6">
        <v>1.1100000000000001E-3</v>
      </c>
      <c r="O108" s="176">
        <f>ROUND(E108*N108,2)</f>
        <v>0.1</v>
      </c>
      <c r="P108" s="176">
        <v>0</v>
      </c>
      <c r="Q108" s="176">
        <f>ROUND(E108*P108,2)</f>
        <v>0</v>
      </c>
      <c r="R108" s="178" t="s">
        <v>653</v>
      </c>
      <c r="S108" s="178" t="s">
        <v>190</v>
      </c>
      <c r="T108" s="179" t="s">
        <v>256</v>
      </c>
      <c r="U108" s="161">
        <v>0.21049999999999999</v>
      </c>
      <c r="V108" s="161">
        <f>ROUND(E108*U108,2)</f>
        <v>18.09</v>
      </c>
      <c r="W108" s="161"/>
      <c r="X108" s="161" t="s">
        <v>257</v>
      </c>
      <c r="Y108" s="161" t="s">
        <v>193</v>
      </c>
      <c r="Z108" s="151"/>
      <c r="AA108" s="151"/>
      <c r="AB108" s="151"/>
      <c r="AC108" s="151"/>
      <c r="AD108" s="151"/>
      <c r="AE108" s="151"/>
      <c r="AF108" s="151"/>
      <c r="AG108" s="151" t="s">
        <v>258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5">
      <c r="A109" s="158"/>
      <c r="B109" s="159"/>
      <c r="C109" s="255" t="s">
        <v>773</v>
      </c>
      <c r="D109" s="256"/>
      <c r="E109" s="256"/>
      <c r="F109" s="256"/>
      <c r="G109" s="256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195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5">
      <c r="A110" s="158"/>
      <c r="B110" s="159"/>
      <c r="C110" s="197" t="s">
        <v>774</v>
      </c>
      <c r="D110" s="195"/>
      <c r="E110" s="196">
        <v>85.953969999999998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262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13" x14ac:dyDescent="0.25">
      <c r="A111" s="166" t="s">
        <v>185</v>
      </c>
      <c r="B111" s="167" t="s">
        <v>147</v>
      </c>
      <c r="C111" s="188" t="s">
        <v>148</v>
      </c>
      <c r="D111" s="168"/>
      <c r="E111" s="169"/>
      <c r="F111" s="170"/>
      <c r="G111" s="170">
        <f>SUMIF(AG112:AG117,"&lt;&gt;NOR",G112:G117)</f>
        <v>0</v>
      </c>
      <c r="H111" s="170"/>
      <c r="I111" s="170">
        <f>SUM(I112:I117)</f>
        <v>0</v>
      </c>
      <c r="J111" s="170"/>
      <c r="K111" s="170">
        <f>SUM(K112:K117)</f>
        <v>0</v>
      </c>
      <c r="L111" s="170"/>
      <c r="M111" s="170">
        <f>SUM(M112:M117)</f>
        <v>0</v>
      </c>
      <c r="N111" s="169"/>
      <c r="O111" s="169">
        <f>SUM(O112:O117)</f>
        <v>0</v>
      </c>
      <c r="P111" s="169"/>
      <c r="Q111" s="169">
        <f>SUM(Q112:Q117)</f>
        <v>0</v>
      </c>
      <c r="R111" s="170"/>
      <c r="S111" s="170"/>
      <c r="T111" s="171"/>
      <c r="U111" s="165"/>
      <c r="V111" s="165">
        <f>SUM(V112:V117)</f>
        <v>0</v>
      </c>
      <c r="W111" s="165"/>
      <c r="X111" s="165"/>
      <c r="Y111" s="165"/>
      <c r="AG111" t="s">
        <v>186</v>
      </c>
    </row>
    <row r="112" spans="1:60" outlineLevel="1" x14ac:dyDescent="0.25">
      <c r="A112" s="173">
        <v>31</v>
      </c>
      <c r="B112" s="174" t="s">
        <v>775</v>
      </c>
      <c r="C112" s="189" t="s">
        <v>776</v>
      </c>
      <c r="D112" s="175" t="s">
        <v>243</v>
      </c>
      <c r="E112" s="176">
        <v>1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8"/>
      <c r="S112" s="178" t="s">
        <v>217</v>
      </c>
      <c r="T112" s="179" t="s">
        <v>191</v>
      </c>
      <c r="U112" s="161">
        <v>0</v>
      </c>
      <c r="V112" s="161">
        <f>ROUND(E112*U112,2)</f>
        <v>0</v>
      </c>
      <c r="W112" s="161"/>
      <c r="X112" s="161" t="s">
        <v>257</v>
      </c>
      <c r="Y112" s="161" t="s">
        <v>193</v>
      </c>
      <c r="Z112" s="151"/>
      <c r="AA112" s="151"/>
      <c r="AB112" s="151"/>
      <c r="AC112" s="151"/>
      <c r="AD112" s="151"/>
      <c r="AE112" s="151"/>
      <c r="AF112" s="151"/>
      <c r="AG112" s="151" t="s">
        <v>258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5">
      <c r="A113" s="158"/>
      <c r="B113" s="159"/>
      <c r="C113" s="255" t="s">
        <v>777</v>
      </c>
      <c r="D113" s="256"/>
      <c r="E113" s="256"/>
      <c r="F113" s="256"/>
      <c r="G113" s="256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195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5">
      <c r="A114" s="158"/>
      <c r="B114" s="159"/>
      <c r="C114" s="253" t="s">
        <v>778</v>
      </c>
      <c r="D114" s="254"/>
      <c r="E114" s="254"/>
      <c r="F114" s="254"/>
      <c r="G114" s="254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195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5">
      <c r="A115" s="158"/>
      <c r="B115" s="159"/>
      <c r="C115" s="253" t="s">
        <v>779</v>
      </c>
      <c r="D115" s="254"/>
      <c r="E115" s="254"/>
      <c r="F115" s="254"/>
      <c r="G115" s="254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195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5">
      <c r="A116" s="158"/>
      <c r="B116" s="159"/>
      <c r="C116" s="253" t="s">
        <v>780</v>
      </c>
      <c r="D116" s="254"/>
      <c r="E116" s="254"/>
      <c r="F116" s="254"/>
      <c r="G116" s="254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195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80" t="str">
        <f>C116</f>
        <v>skladba náplně bude provedena dle počtu vrstev uvedeného ve výkr.části PD - D.1 13 - při celkové výšce 3,66m</v>
      </c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5">
      <c r="A117" s="158"/>
      <c r="B117" s="159"/>
      <c r="C117" s="253" t="s">
        <v>781</v>
      </c>
      <c r="D117" s="254"/>
      <c r="E117" s="254"/>
      <c r="F117" s="254"/>
      <c r="G117" s="254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195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5">
      <c r="A118" s="3"/>
      <c r="B118" s="4"/>
      <c r="C118" s="192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v>15</v>
      </c>
      <c r="AF118">
        <v>21</v>
      </c>
      <c r="AG118" t="s">
        <v>171</v>
      </c>
    </row>
    <row r="119" spans="1:60" ht="13" x14ac:dyDescent="0.25">
      <c r="A119" s="154"/>
      <c r="B119" s="155" t="s">
        <v>29</v>
      </c>
      <c r="C119" s="193"/>
      <c r="D119" s="156"/>
      <c r="E119" s="157"/>
      <c r="F119" s="157"/>
      <c r="G119" s="172">
        <f>G8+G35+G50+G75+G79+G88+G92+G107+G111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E119">
        <f>SUMIF(L7:L117,AE118,G7:G117)</f>
        <v>0</v>
      </c>
      <c r="AF119">
        <f>SUMIF(L7:L117,AF118,G7:G117)</f>
        <v>0</v>
      </c>
      <c r="AG119" t="s">
        <v>248</v>
      </c>
    </row>
    <row r="120" spans="1:60" x14ac:dyDescent="0.25">
      <c r="C120" s="194"/>
      <c r="D120" s="10"/>
      <c r="AG120" t="s">
        <v>251</v>
      </c>
    </row>
    <row r="121" spans="1:60" x14ac:dyDescent="0.25">
      <c r="D121" s="10"/>
    </row>
    <row r="122" spans="1:60" x14ac:dyDescent="0.25">
      <c r="D122" s="10"/>
    </row>
    <row r="123" spans="1:60" x14ac:dyDescent="0.25">
      <c r="D123" s="10"/>
    </row>
    <row r="124" spans="1:60" x14ac:dyDescent="0.25">
      <c r="D124" s="10"/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IjWecC1dDfG/41BflEo5bfDDGV/t2HMBeY+iysn+Y+TpBgtY5FwalKQL0fs58Owg501INt2cyp30rZNrkzzOg==" saltValue="snQP/esugRjRUhvHX+si3g==" spinCount="100000" sheet="1" formatRows="0"/>
  <mergeCells count="48">
    <mergeCell ref="C39:G39"/>
    <mergeCell ref="A1:G1"/>
    <mergeCell ref="C2:G2"/>
    <mergeCell ref="C3:G3"/>
    <mergeCell ref="C4:G4"/>
    <mergeCell ref="C10:G10"/>
    <mergeCell ref="C13:G13"/>
    <mergeCell ref="C16:G16"/>
    <mergeCell ref="C20:G20"/>
    <mergeCell ref="C24:G24"/>
    <mergeCell ref="C33:G33"/>
    <mergeCell ref="C34:G34"/>
    <mergeCell ref="C65:G65"/>
    <mergeCell ref="C42:G42"/>
    <mergeCell ref="C45:G45"/>
    <mergeCell ref="C46:G46"/>
    <mergeCell ref="C52:G52"/>
    <mergeCell ref="C54:G54"/>
    <mergeCell ref="C55:G55"/>
    <mergeCell ref="C56:G56"/>
    <mergeCell ref="C59:G59"/>
    <mergeCell ref="C60:G60"/>
    <mergeCell ref="C61:G61"/>
    <mergeCell ref="C64:G64"/>
    <mergeCell ref="C86:G86"/>
    <mergeCell ref="C66:G66"/>
    <mergeCell ref="C69:G69"/>
    <mergeCell ref="C70:G70"/>
    <mergeCell ref="C71:G71"/>
    <mergeCell ref="C74:G74"/>
    <mergeCell ref="C77:G77"/>
    <mergeCell ref="C81:G81"/>
    <mergeCell ref="C82:G82"/>
    <mergeCell ref="C83:G83"/>
    <mergeCell ref="C84:G84"/>
    <mergeCell ref="C85:G85"/>
    <mergeCell ref="C117:G117"/>
    <mergeCell ref="C90:G90"/>
    <mergeCell ref="C96:G96"/>
    <mergeCell ref="C99:G99"/>
    <mergeCell ref="C101:G101"/>
    <mergeCell ref="C104:G104"/>
    <mergeCell ref="C106:G106"/>
    <mergeCell ref="C109:G109"/>
    <mergeCell ref="C113:G113"/>
    <mergeCell ref="C114:G114"/>
    <mergeCell ref="C115:G115"/>
    <mergeCell ref="C116:G1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4" customWidth="1"/>
    <col min="3" max="3" width="63.36328125" style="124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57" t="s">
        <v>158</v>
      </c>
      <c r="B1" s="257"/>
      <c r="C1" s="257"/>
      <c r="D1" s="257"/>
      <c r="E1" s="257"/>
      <c r="F1" s="257"/>
      <c r="G1" s="257"/>
      <c r="AG1" t="s">
        <v>159</v>
      </c>
    </row>
    <row r="2" spans="1:60" ht="25" customHeight="1" x14ac:dyDescent="0.25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160</v>
      </c>
    </row>
    <row r="3" spans="1:60" ht="25" customHeight="1" x14ac:dyDescent="0.25">
      <c r="A3" s="143" t="s">
        <v>8</v>
      </c>
      <c r="B3" s="49" t="s">
        <v>50</v>
      </c>
      <c r="C3" s="258" t="s">
        <v>51</v>
      </c>
      <c r="D3" s="259"/>
      <c r="E3" s="259"/>
      <c r="F3" s="259"/>
      <c r="G3" s="260"/>
      <c r="AC3" s="124" t="s">
        <v>160</v>
      </c>
      <c r="AG3" t="s">
        <v>161</v>
      </c>
    </row>
    <row r="4" spans="1:60" ht="25" customHeight="1" x14ac:dyDescent="0.25">
      <c r="A4" s="144" t="s">
        <v>9</v>
      </c>
      <c r="B4" s="145" t="s">
        <v>66</v>
      </c>
      <c r="C4" s="261" t="s">
        <v>67</v>
      </c>
      <c r="D4" s="262"/>
      <c r="E4" s="262"/>
      <c r="F4" s="262"/>
      <c r="G4" s="263"/>
      <c r="AG4" t="s">
        <v>162</v>
      </c>
    </row>
    <row r="5" spans="1:60" x14ac:dyDescent="0.25">
      <c r="D5" s="10"/>
    </row>
    <row r="6" spans="1:60" ht="37.5" x14ac:dyDescent="0.25">
      <c r="A6" s="147" t="s">
        <v>163</v>
      </c>
      <c r="B6" s="149" t="s">
        <v>164</v>
      </c>
      <c r="C6" s="149" t="s">
        <v>165</v>
      </c>
      <c r="D6" s="148" t="s">
        <v>166</v>
      </c>
      <c r="E6" s="147" t="s">
        <v>167</v>
      </c>
      <c r="F6" s="146" t="s">
        <v>168</v>
      </c>
      <c r="G6" s="147" t="s">
        <v>29</v>
      </c>
      <c r="H6" s="150" t="s">
        <v>30</v>
      </c>
      <c r="I6" s="150" t="s">
        <v>169</v>
      </c>
      <c r="J6" s="150" t="s">
        <v>31</v>
      </c>
      <c r="K6" s="150" t="s">
        <v>170</v>
      </c>
      <c r="L6" s="150" t="s">
        <v>171</v>
      </c>
      <c r="M6" s="150" t="s">
        <v>172</v>
      </c>
      <c r="N6" s="150" t="s">
        <v>173</v>
      </c>
      <c r="O6" s="150" t="s">
        <v>174</v>
      </c>
      <c r="P6" s="150" t="s">
        <v>175</v>
      </c>
      <c r="Q6" s="150" t="s">
        <v>176</v>
      </c>
      <c r="R6" s="150" t="s">
        <v>177</v>
      </c>
      <c r="S6" s="150" t="s">
        <v>178</v>
      </c>
      <c r="T6" s="150" t="s">
        <v>179</v>
      </c>
      <c r="U6" s="150" t="s">
        <v>180</v>
      </c>
      <c r="V6" s="150" t="s">
        <v>181</v>
      </c>
      <c r="W6" s="150" t="s">
        <v>182</v>
      </c>
      <c r="X6" s="150" t="s">
        <v>183</v>
      </c>
      <c r="Y6" s="150" t="s">
        <v>184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13" x14ac:dyDescent="0.25">
      <c r="A8" s="166" t="s">
        <v>185</v>
      </c>
      <c r="B8" s="167" t="s">
        <v>106</v>
      </c>
      <c r="C8" s="188" t="s">
        <v>107</v>
      </c>
      <c r="D8" s="168"/>
      <c r="E8" s="169"/>
      <c r="F8" s="170"/>
      <c r="G8" s="170">
        <f>SUMIF(AG9:AG81,"&lt;&gt;NOR",G9:G81)</f>
        <v>0</v>
      </c>
      <c r="H8" s="170"/>
      <c r="I8" s="170">
        <f>SUM(I9:I81)</f>
        <v>0</v>
      </c>
      <c r="J8" s="170"/>
      <c r="K8" s="170">
        <f>SUM(K9:K81)</f>
        <v>0</v>
      </c>
      <c r="L8" s="170"/>
      <c r="M8" s="170">
        <f>SUM(M9:M81)</f>
        <v>0</v>
      </c>
      <c r="N8" s="169"/>
      <c r="O8" s="169">
        <f>SUM(O9:O81)</f>
        <v>4.17</v>
      </c>
      <c r="P8" s="169"/>
      <c r="Q8" s="169">
        <f>SUM(Q9:Q81)</f>
        <v>0</v>
      </c>
      <c r="R8" s="170"/>
      <c r="S8" s="170"/>
      <c r="T8" s="171"/>
      <c r="U8" s="165"/>
      <c r="V8" s="165">
        <f>SUM(V9:V81)</f>
        <v>603.04999999999995</v>
      </c>
      <c r="W8" s="165"/>
      <c r="X8" s="165"/>
      <c r="Y8" s="165"/>
      <c r="AG8" t="s">
        <v>186</v>
      </c>
    </row>
    <row r="9" spans="1:60" outlineLevel="1" x14ac:dyDescent="0.25">
      <c r="A9" s="173">
        <v>1</v>
      </c>
      <c r="B9" s="174" t="s">
        <v>655</v>
      </c>
      <c r="C9" s="189" t="s">
        <v>656</v>
      </c>
      <c r="D9" s="175" t="s">
        <v>265</v>
      </c>
      <c r="E9" s="176">
        <v>125.46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255</v>
      </c>
      <c r="S9" s="178" t="s">
        <v>190</v>
      </c>
      <c r="T9" s="179" t="s">
        <v>256</v>
      </c>
      <c r="U9" s="161">
        <v>0</v>
      </c>
      <c r="V9" s="161">
        <f>ROUND(E9*U9,2)</f>
        <v>0</v>
      </c>
      <c r="W9" s="161"/>
      <c r="X9" s="161" t="s">
        <v>257</v>
      </c>
      <c r="Y9" s="161" t="s">
        <v>193</v>
      </c>
      <c r="Z9" s="151"/>
      <c r="AA9" s="151"/>
      <c r="AB9" s="151"/>
      <c r="AC9" s="151"/>
      <c r="AD9" s="151"/>
      <c r="AE9" s="151"/>
      <c r="AF9" s="151"/>
      <c r="AG9" s="151" t="s">
        <v>308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0.5" outlineLevel="2" x14ac:dyDescent="0.25">
      <c r="A10" s="158"/>
      <c r="B10" s="159"/>
      <c r="C10" s="264" t="s">
        <v>657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260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0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5">
      <c r="A11" s="158"/>
      <c r="B11" s="159"/>
      <c r="C11" s="253" t="s">
        <v>782</v>
      </c>
      <c r="D11" s="254"/>
      <c r="E11" s="254"/>
      <c r="F11" s="254"/>
      <c r="G11" s="254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195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197" t="s">
        <v>783</v>
      </c>
      <c r="D12" s="195"/>
      <c r="E12" s="196">
        <v>125.46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262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3">
        <v>2</v>
      </c>
      <c r="B13" s="174" t="s">
        <v>659</v>
      </c>
      <c r="C13" s="189" t="s">
        <v>660</v>
      </c>
      <c r="D13" s="175" t="s">
        <v>265</v>
      </c>
      <c r="E13" s="176">
        <v>125.46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 t="s">
        <v>255</v>
      </c>
      <c r="S13" s="178" t="s">
        <v>190</v>
      </c>
      <c r="T13" s="179" t="s">
        <v>256</v>
      </c>
      <c r="U13" s="161">
        <v>0</v>
      </c>
      <c r="V13" s="161">
        <f>ROUND(E13*U13,2)</f>
        <v>0</v>
      </c>
      <c r="W13" s="161"/>
      <c r="X13" s="161" t="s">
        <v>257</v>
      </c>
      <c r="Y13" s="161" t="s">
        <v>193</v>
      </c>
      <c r="Z13" s="151"/>
      <c r="AA13" s="151"/>
      <c r="AB13" s="151"/>
      <c r="AC13" s="151"/>
      <c r="AD13" s="151"/>
      <c r="AE13" s="151"/>
      <c r="AF13" s="151"/>
      <c r="AG13" s="151" t="s">
        <v>308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0.5" outlineLevel="2" x14ac:dyDescent="0.25">
      <c r="A14" s="158"/>
      <c r="B14" s="159"/>
      <c r="C14" s="264" t="s">
        <v>657</v>
      </c>
      <c r="D14" s="265"/>
      <c r="E14" s="265"/>
      <c r="F14" s="265"/>
      <c r="G14" s="265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260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80" t="str">
        <f>C14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4" s="151"/>
      <c r="BC14" s="151"/>
      <c r="BD14" s="151"/>
      <c r="BE14" s="151"/>
      <c r="BF14" s="151"/>
      <c r="BG14" s="151"/>
      <c r="BH14" s="151"/>
    </row>
    <row r="15" spans="1:60" outlineLevel="2" x14ac:dyDescent="0.25">
      <c r="A15" s="158"/>
      <c r="B15" s="159"/>
      <c r="C15" s="197" t="s">
        <v>784</v>
      </c>
      <c r="D15" s="195"/>
      <c r="E15" s="196">
        <v>125.46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262</v>
      </c>
      <c r="AH15" s="151">
        <v>5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3">
        <v>3</v>
      </c>
      <c r="B16" s="174" t="s">
        <v>662</v>
      </c>
      <c r="C16" s="189" t="s">
        <v>663</v>
      </c>
      <c r="D16" s="175" t="s">
        <v>265</v>
      </c>
      <c r="E16" s="176">
        <v>209.1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 t="s">
        <v>255</v>
      </c>
      <c r="S16" s="178" t="s">
        <v>190</v>
      </c>
      <c r="T16" s="179" t="s">
        <v>256</v>
      </c>
      <c r="U16" s="161">
        <v>0</v>
      </c>
      <c r="V16" s="161">
        <f>ROUND(E16*U16,2)</f>
        <v>0</v>
      </c>
      <c r="W16" s="161"/>
      <c r="X16" s="161" t="s">
        <v>257</v>
      </c>
      <c r="Y16" s="161" t="s">
        <v>193</v>
      </c>
      <c r="Z16" s="151"/>
      <c r="AA16" s="151"/>
      <c r="AB16" s="151"/>
      <c r="AC16" s="151"/>
      <c r="AD16" s="151"/>
      <c r="AE16" s="151"/>
      <c r="AF16" s="151"/>
      <c r="AG16" s="151" t="s">
        <v>308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5" outlineLevel="2" x14ac:dyDescent="0.25">
      <c r="A17" s="158"/>
      <c r="B17" s="159"/>
      <c r="C17" s="264" t="s">
        <v>657</v>
      </c>
      <c r="D17" s="265"/>
      <c r="E17" s="265"/>
      <c r="F17" s="265"/>
      <c r="G17" s="265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260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80" t="str">
        <f>C17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253" t="s">
        <v>785</v>
      </c>
      <c r="D18" s="254"/>
      <c r="E18" s="254"/>
      <c r="F18" s="254"/>
      <c r="G18" s="254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195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5">
      <c r="A19" s="158"/>
      <c r="B19" s="159"/>
      <c r="C19" s="197" t="s">
        <v>786</v>
      </c>
      <c r="D19" s="195"/>
      <c r="E19" s="196">
        <v>209.1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262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3">
        <v>4</v>
      </c>
      <c r="B20" s="174" t="s">
        <v>666</v>
      </c>
      <c r="C20" s="189" t="s">
        <v>667</v>
      </c>
      <c r="D20" s="175" t="s">
        <v>265</v>
      </c>
      <c r="E20" s="176">
        <v>209.1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 t="s">
        <v>255</v>
      </c>
      <c r="S20" s="178" t="s">
        <v>190</v>
      </c>
      <c r="T20" s="179" t="s">
        <v>256</v>
      </c>
      <c r="U20" s="161">
        <v>0</v>
      </c>
      <c r="V20" s="161">
        <f>ROUND(E20*U20,2)</f>
        <v>0</v>
      </c>
      <c r="W20" s="161"/>
      <c r="X20" s="161" t="s">
        <v>257</v>
      </c>
      <c r="Y20" s="161" t="s">
        <v>193</v>
      </c>
      <c r="Z20" s="151"/>
      <c r="AA20" s="151"/>
      <c r="AB20" s="151"/>
      <c r="AC20" s="151"/>
      <c r="AD20" s="151"/>
      <c r="AE20" s="151"/>
      <c r="AF20" s="151"/>
      <c r="AG20" s="151" t="s">
        <v>308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0.5" outlineLevel="2" x14ac:dyDescent="0.25">
      <c r="A21" s="158"/>
      <c r="B21" s="159"/>
      <c r="C21" s="264" t="s">
        <v>657</v>
      </c>
      <c r="D21" s="265"/>
      <c r="E21" s="265"/>
      <c r="F21" s="265"/>
      <c r="G21" s="265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260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80" t="str">
        <f>C21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197" t="s">
        <v>787</v>
      </c>
      <c r="D22" s="195"/>
      <c r="E22" s="196">
        <v>209.1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262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3">
        <v>5</v>
      </c>
      <c r="B23" s="174" t="s">
        <v>788</v>
      </c>
      <c r="C23" s="189" t="s">
        <v>789</v>
      </c>
      <c r="D23" s="175" t="s">
        <v>265</v>
      </c>
      <c r="E23" s="176">
        <v>83.64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8.2900000000000005E-3</v>
      </c>
      <c r="O23" s="176">
        <f>ROUND(E23*N23,2)</f>
        <v>0.69</v>
      </c>
      <c r="P23" s="176">
        <v>0</v>
      </c>
      <c r="Q23" s="176">
        <f>ROUND(E23*P23,2)</f>
        <v>0</v>
      </c>
      <c r="R23" s="178" t="s">
        <v>255</v>
      </c>
      <c r="S23" s="178" t="s">
        <v>190</v>
      </c>
      <c r="T23" s="179" t="s">
        <v>256</v>
      </c>
      <c r="U23" s="161">
        <v>0</v>
      </c>
      <c r="V23" s="161">
        <f>ROUND(E23*U23,2)</f>
        <v>0</v>
      </c>
      <c r="W23" s="161"/>
      <c r="X23" s="161" t="s">
        <v>257</v>
      </c>
      <c r="Y23" s="161" t="s">
        <v>193</v>
      </c>
      <c r="Z23" s="151"/>
      <c r="AA23" s="151"/>
      <c r="AB23" s="151"/>
      <c r="AC23" s="151"/>
      <c r="AD23" s="151"/>
      <c r="AE23" s="151"/>
      <c r="AF23" s="151"/>
      <c r="AG23" s="151" t="s">
        <v>308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0.5" outlineLevel="2" x14ac:dyDescent="0.25">
      <c r="A24" s="158"/>
      <c r="B24" s="159"/>
      <c r="C24" s="264" t="s">
        <v>657</v>
      </c>
      <c r="D24" s="265"/>
      <c r="E24" s="265"/>
      <c r="F24" s="265"/>
      <c r="G24" s="265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260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80" t="str">
        <f>C24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253" t="s">
        <v>790</v>
      </c>
      <c r="D25" s="254"/>
      <c r="E25" s="254"/>
      <c r="F25" s="254"/>
      <c r="G25" s="254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195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5">
      <c r="A26" s="158"/>
      <c r="B26" s="159"/>
      <c r="C26" s="197" t="s">
        <v>791</v>
      </c>
      <c r="D26" s="195"/>
      <c r="E26" s="196">
        <v>83.64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262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3">
        <v>6</v>
      </c>
      <c r="B27" s="174" t="s">
        <v>792</v>
      </c>
      <c r="C27" s="189" t="s">
        <v>793</v>
      </c>
      <c r="D27" s="175" t="s">
        <v>254</v>
      </c>
      <c r="E27" s="176">
        <v>313.5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1.17E-3</v>
      </c>
      <c r="O27" s="176">
        <f>ROUND(E27*N27,2)</f>
        <v>0.37</v>
      </c>
      <c r="P27" s="176">
        <v>0</v>
      </c>
      <c r="Q27" s="176">
        <f>ROUND(E27*P27,2)</f>
        <v>0</v>
      </c>
      <c r="R27" s="178" t="s">
        <v>255</v>
      </c>
      <c r="S27" s="178" t="s">
        <v>190</v>
      </c>
      <c r="T27" s="179" t="s">
        <v>256</v>
      </c>
      <c r="U27" s="161">
        <v>0.29599999999999999</v>
      </c>
      <c r="V27" s="161">
        <f>ROUND(E27*U27,2)</f>
        <v>92.8</v>
      </c>
      <c r="W27" s="161"/>
      <c r="X27" s="161" t="s">
        <v>257</v>
      </c>
      <c r="Y27" s="161" t="s">
        <v>193</v>
      </c>
      <c r="Z27" s="151"/>
      <c r="AA27" s="151"/>
      <c r="AB27" s="151"/>
      <c r="AC27" s="151"/>
      <c r="AD27" s="151"/>
      <c r="AE27" s="151"/>
      <c r="AF27" s="151"/>
      <c r="AG27" s="151" t="s">
        <v>308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55" t="s">
        <v>671</v>
      </c>
      <c r="D28" s="256"/>
      <c r="E28" s="256"/>
      <c r="F28" s="256"/>
      <c r="G28" s="256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195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197" t="s">
        <v>794</v>
      </c>
      <c r="D29" s="195"/>
      <c r="E29" s="196">
        <v>313.5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262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3">
        <v>7</v>
      </c>
      <c r="B30" s="174" t="s">
        <v>795</v>
      </c>
      <c r="C30" s="189" t="s">
        <v>796</v>
      </c>
      <c r="D30" s="175" t="s">
        <v>254</v>
      </c>
      <c r="E30" s="176">
        <v>313.5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 t="s">
        <v>255</v>
      </c>
      <c r="S30" s="178" t="s">
        <v>190</v>
      </c>
      <c r="T30" s="179" t="s">
        <v>256</v>
      </c>
      <c r="U30" s="161">
        <v>0.14799999999999999</v>
      </c>
      <c r="V30" s="161">
        <f>ROUND(E30*U30,2)</f>
        <v>46.4</v>
      </c>
      <c r="W30" s="161"/>
      <c r="X30" s="161" t="s">
        <v>257</v>
      </c>
      <c r="Y30" s="161" t="s">
        <v>193</v>
      </c>
      <c r="Z30" s="151"/>
      <c r="AA30" s="151"/>
      <c r="AB30" s="151"/>
      <c r="AC30" s="151"/>
      <c r="AD30" s="151"/>
      <c r="AE30" s="151"/>
      <c r="AF30" s="151"/>
      <c r="AG30" s="151" t="s">
        <v>308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264" t="s">
        <v>675</v>
      </c>
      <c r="D31" s="265"/>
      <c r="E31" s="265"/>
      <c r="F31" s="265"/>
      <c r="G31" s="265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260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5">
      <c r="A32" s="158"/>
      <c r="B32" s="159"/>
      <c r="C32" s="197" t="s">
        <v>797</v>
      </c>
      <c r="D32" s="195"/>
      <c r="E32" s="196">
        <v>313.5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262</v>
      </c>
      <c r="AH32" s="151">
        <v>5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73">
        <v>8</v>
      </c>
      <c r="B33" s="174" t="s">
        <v>798</v>
      </c>
      <c r="C33" s="189" t="s">
        <v>799</v>
      </c>
      <c r="D33" s="175" t="s">
        <v>265</v>
      </c>
      <c r="E33" s="176">
        <v>418.2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2.7499999999999998E-3</v>
      </c>
      <c r="O33" s="176">
        <f>ROUND(E33*N33,2)</f>
        <v>1.1499999999999999</v>
      </c>
      <c r="P33" s="176">
        <v>0</v>
      </c>
      <c r="Q33" s="176">
        <f>ROUND(E33*P33,2)</f>
        <v>0</v>
      </c>
      <c r="R33" s="178" t="s">
        <v>255</v>
      </c>
      <c r="S33" s="178" t="s">
        <v>190</v>
      </c>
      <c r="T33" s="179" t="s">
        <v>256</v>
      </c>
      <c r="U33" s="161">
        <v>0.193</v>
      </c>
      <c r="V33" s="161">
        <f>ROUND(E33*U33,2)</f>
        <v>80.709999999999994</v>
      </c>
      <c r="W33" s="161"/>
      <c r="X33" s="161" t="s">
        <v>257</v>
      </c>
      <c r="Y33" s="161" t="s">
        <v>193</v>
      </c>
      <c r="Z33" s="151"/>
      <c r="AA33" s="151"/>
      <c r="AB33" s="151"/>
      <c r="AC33" s="151"/>
      <c r="AD33" s="151"/>
      <c r="AE33" s="151"/>
      <c r="AF33" s="151"/>
      <c r="AG33" s="151" t="s">
        <v>308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5">
      <c r="A34" s="158"/>
      <c r="B34" s="159"/>
      <c r="C34" s="264" t="s">
        <v>679</v>
      </c>
      <c r="D34" s="265"/>
      <c r="E34" s="265"/>
      <c r="F34" s="265"/>
      <c r="G34" s="265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260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5">
      <c r="A35" s="158"/>
      <c r="B35" s="159"/>
      <c r="C35" s="197" t="s">
        <v>800</v>
      </c>
      <c r="D35" s="195"/>
      <c r="E35" s="196">
        <v>418.2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262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73">
        <v>9</v>
      </c>
      <c r="B36" s="174" t="s">
        <v>801</v>
      </c>
      <c r="C36" s="189" t="s">
        <v>802</v>
      </c>
      <c r="D36" s="175" t="s">
        <v>265</v>
      </c>
      <c r="E36" s="176">
        <v>418.2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 t="s">
        <v>255</v>
      </c>
      <c r="S36" s="178" t="s">
        <v>190</v>
      </c>
      <c r="T36" s="179" t="s">
        <v>256</v>
      </c>
      <c r="U36" s="161">
        <v>0</v>
      </c>
      <c r="V36" s="161">
        <f>ROUND(E36*U36,2)</f>
        <v>0</v>
      </c>
      <c r="W36" s="161"/>
      <c r="X36" s="161" t="s">
        <v>257</v>
      </c>
      <c r="Y36" s="161" t="s">
        <v>193</v>
      </c>
      <c r="Z36" s="151"/>
      <c r="AA36" s="151"/>
      <c r="AB36" s="151"/>
      <c r="AC36" s="151"/>
      <c r="AD36" s="151"/>
      <c r="AE36" s="151"/>
      <c r="AF36" s="151"/>
      <c r="AG36" s="151" t="s">
        <v>308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64" t="s">
        <v>683</v>
      </c>
      <c r="D37" s="265"/>
      <c r="E37" s="265"/>
      <c r="F37" s="265"/>
      <c r="G37" s="265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260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197" t="s">
        <v>803</v>
      </c>
      <c r="D38" s="195"/>
      <c r="E38" s="196">
        <v>418.2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262</v>
      </c>
      <c r="AH38" s="151">
        <v>5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73">
        <v>10</v>
      </c>
      <c r="B39" s="174" t="s">
        <v>804</v>
      </c>
      <c r="C39" s="189" t="s">
        <v>805</v>
      </c>
      <c r="D39" s="175" t="s">
        <v>254</v>
      </c>
      <c r="E39" s="176">
        <v>202.95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9.6600000000000002E-3</v>
      </c>
      <c r="O39" s="176">
        <f>ROUND(E39*N39,2)</f>
        <v>1.96</v>
      </c>
      <c r="P39" s="176">
        <v>0</v>
      </c>
      <c r="Q39" s="176">
        <f>ROUND(E39*P39,2)</f>
        <v>0</v>
      </c>
      <c r="R39" s="178" t="s">
        <v>255</v>
      </c>
      <c r="S39" s="178" t="s">
        <v>190</v>
      </c>
      <c r="T39" s="179" t="s">
        <v>256</v>
      </c>
      <c r="U39" s="161">
        <v>1.1539999999999999</v>
      </c>
      <c r="V39" s="161">
        <f>ROUND(E39*U39,2)</f>
        <v>234.2</v>
      </c>
      <c r="W39" s="161"/>
      <c r="X39" s="161" t="s">
        <v>257</v>
      </c>
      <c r="Y39" s="161" t="s">
        <v>193</v>
      </c>
      <c r="Z39" s="151"/>
      <c r="AA39" s="151"/>
      <c r="AB39" s="151"/>
      <c r="AC39" s="151"/>
      <c r="AD39" s="151"/>
      <c r="AE39" s="151"/>
      <c r="AF39" s="151"/>
      <c r="AG39" s="151" t="s">
        <v>308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5">
      <c r="A40" s="158"/>
      <c r="B40" s="159"/>
      <c r="C40" s="264" t="s">
        <v>679</v>
      </c>
      <c r="D40" s="265"/>
      <c r="E40" s="265"/>
      <c r="F40" s="265"/>
      <c r="G40" s="265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260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5">
      <c r="A41" s="158"/>
      <c r="B41" s="159"/>
      <c r="C41" s="197" t="s">
        <v>806</v>
      </c>
      <c r="D41" s="195"/>
      <c r="E41" s="196">
        <v>202.95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262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73">
        <v>11</v>
      </c>
      <c r="B42" s="174" t="s">
        <v>807</v>
      </c>
      <c r="C42" s="189" t="s">
        <v>808</v>
      </c>
      <c r="D42" s="175" t="s">
        <v>254</v>
      </c>
      <c r="E42" s="176">
        <v>202.95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 t="s">
        <v>255</v>
      </c>
      <c r="S42" s="178" t="s">
        <v>190</v>
      </c>
      <c r="T42" s="179" t="s">
        <v>256</v>
      </c>
      <c r="U42" s="161">
        <v>0</v>
      </c>
      <c r="V42" s="161">
        <f>ROUND(E42*U42,2)</f>
        <v>0</v>
      </c>
      <c r="W42" s="161"/>
      <c r="X42" s="161" t="s">
        <v>257</v>
      </c>
      <c r="Y42" s="161" t="s">
        <v>193</v>
      </c>
      <c r="Z42" s="151"/>
      <c r="AA42" s="151"/>
      <c r="AB42" s="151"/>
      <c r="AC42" s="151"/>
      <c r="AD42" s="151"/>
      <c r="AE42" s="151"/>
      <c r="AF42" s="151"/>
      <c r="AG42" s="151" t="s">
        <v>308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5">
      <c r="A43" s="158"/>
      <c r="B43" s="159"/>
      <c r="C43" s="264" t="s">
        <v>690</v>
      </c>
      <c r="D43" s="265"/>
      <c r="E43" s="265"/>
      <c r="F43" s="265"/>
      <c r="G43" s="265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260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5">
      <c r="A44" s="158"/>
      <c r="B44" s="159"/>
      <c r="C44" s="197" t="s">
        <v>809</v>
      </c>
      <c r="D44" s="195"/>
      <c r="E44" s="196">
        <v>202.95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262</v>
      </c>
      <c r="AH44" s="151">
        <v>5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73">
        <v>12</v>
      </c>
      <c r="B45" s="174" t="s">
        <v>810</v>
      </c>
      <c r="C45" s="189" t="s">
        <v>811</v>
      </c>
      <c r="D45" s="175" t="s">
        <v>265</v>
      </c>
      <c r="E45" s="176">
        <v>133.82400000000001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 t="s">
        <v>255</v>
      </c>
      <c r="S45" s="178" t="s">
        <v>190</v>
      </c>
      <c r="T45" s="179" t="s">
        <v>256</v>
      </c>
      <c r="U45" s="161">
        <v>0.83099999999999996</v>
      </c>
      <c r="V45" s="161">
        <f>ROUND(E45*U45,2)</f>
        <v>111.21</v>
      </c>
      <c r="W45" s="161"/>
      <c r="X45" s="161" t="s">
        <v>257</v>
      </c>
      <c r="Y45" s="161" t="s">
        <v>193</v>
      </c>
      <c r="Z45" s="151"/>
      <c r="AA45" s="151"/>
      <c r="AB45" s="151"/>
      <c r="AC45" s="151"/>
      <c r="AD45" s="151"/>
      <c r="AE45" s="151"/>
      <c r="AF45" s="151"/>
      <c r="AG45" s="151" t="s">
        <v>308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5">
      <c r="A46" s="158"/>
      <c r="B46" s="159"/>
      <c r="C46" s="264" t="s">
        <v>390</v>
      </c>
      <c r="D46" s="265"/>
      <c r="E46" s="265"/>
      <c r="F46" s="265"/>
      <c r="G46" s="265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260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80" t="str">
        <f>C46</f>
        <v>bez naložení do dopravní nádoby, ale s vyprázdněním dopravní nádoby na hromadu nebo na dopravní prostředek,</v>
      </c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197" t="s">
        <v>812</v>
      </c>
      <c r="D47" s="195"/>
      <c r="E47" s="196">
        <v>133.82400000000001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262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3">
        <v>13</v>
      </c>
      <c r="B48" s="174" t="s">
        <v>813</v>
      </c>
      <c r="C48" s="189" t="s">
        <v>814</v>
      </c>
      <c r="D48" s="175" t="s">
        <v>265</v>
      </c>
      <c r="E48" s="176">
        <v>33.456000000000003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 t="s">
        <v>255</v>
      </c>
      <c r="S48" s="178" t="s">
        <v>190</v>
      </c>
      <c r="T48" s="179" t="s">
        <v>256</v>
      </c>
      <c r="U48" s="161">
        <v>1.0920000000000001</v>
      </c>
      <c r="V48" s="161">
        <f>ROUND(E48*U48,2)</f>
        <v>36.53</v>
      </c>
      <c r="W48" s="161"/>
      <c r="X48" s="161" t="s">
        <v>257</v>
      </c>
      <c r="Y48" s="161" t="s">
        <v>193</v>
      </c>
      <c r="Z48" s="151"/>
      <c r="AA48" s="151"/>
      <c r="AB48" s="151"/>
      <c r="AC48" s="151"/>
      <c r="AD48" s="151"/>
      <c r="AE48" s="151"/>
      <c r="AF48" s="151"/>
      <c r="AG48" s="151" t="s">
        <v>308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264" t="s">
        <v>390</v>
      </c>
      <c r="D49" s="265"/>
      <c r="E49" s="265"/>
      <c r="F49" s="265"/>
      <c r="G49" s="265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260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80" t="str">
        <f>C49</f>
        <v>bez naložení do dopravní nádoby, ale s vyprázdněním dopravní nádoby na hromadu nebo na dopravní prostředek,</v>
      </c>
      <c r="BB49" s="151"/>
      <c r="BC49" s="151"/>
      <c r="BD49" s="151"/>
      <c r="BE49" s="151"/>
      <c r="BF49" s="151"/>
      <c r="BG49" s="151"/>
      <c r="BH49" s="151"/>
    </row>
    <row r="50" spans="1:60" outlineLevel="2" x14ac:dyDescent="0.25">
      <c r="A50" s="158"/>
      <c r="B50" s="159"/>
      <c r="C50" s="197" t="s">
        <v>815</v>
      </c>
      <c r="D50" s="195"/>
      <c r="E50" s="196">
        <v>33.456000000000003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262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73">
        <v>14</v>
      </c>
      <c r="B51" s="174" t="s">
        <v>394</v>
      </c>
      <c r="C51" s="189" t="s">
        <v>395</v>
      </c>
      <c r="D51" s="175" t="s">
        <v>265</v>
      </c>
      <c r="E51" s="176">
        <v>120.048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 t="s">
        <v>255</v>
      </c>
      <c r="S51" s="178" t="s">
        <v>190</v>
      </c>
      <c r="T51" s="179" t="s">
        <v>256</v>
      </c>
      <c r="U51" s="161">
        <v>0.01</v>
      </c>
      <c r="V51" s="161">
        <f>ROUND(E51*U51,2)</f>
        <v>1.2</v>
      </c>
      <c r="W51" s="161"/>
      <c r="X51" s="161" t="s">
        <v>257</v>
      </c>
      <c r="Y51" s="161" t="s">
        <v>193</v>
      </c>
      <c r="Z51" s="151"/>
      <c r="AA51" s="151"/>
      <c r="AB51" s="151"/>
      <c r="AC51" s="151"/>
      <c r="AD51" s="151"/>
      <c r="AE51" s="151"/>
      <c r="AF51" s="151"/>
      <c r="AG51" s="151" t="s">
        <v>308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264" t="s">
        <v>396</v>
      </c>
      <c r="D52" s="265"/>
      <c r="E52" s="265"/>
      <c r="F52" s="265"/>
      <c r="G52" s="265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260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5">
      <c r="A53" s="158"/>
      <c r="B53" s="159"/>
      <c r="C53" s="197" t="s">
        <v>816</v>
      </c>
      <c r="D53" s="195"/>
      <c r="E53" s="196">
        <v>334.56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262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5">
      <c r="A54" s="158"/>
      <c r="B54" s="159"/>
      <c r="C54" s="197" t="s">
        <v>817</v>
      </c>
      <c r="D54" s="195"/>
      <c r="E54" s="196">
        <v>-214.512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262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73">
        <v>15</v>
      </c>
      <c r="B55" s="174" t="s">
        <v>818</v>
      </c>
      <c r="C55" s="189" t="s">
        <v>819</v>
      </c>
      <c r="D55" s="175" t="s">
        <v>265</v>
      </c>
      <c r="E55" s="176">
        <v>83.64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 t="s">
        <v>255</v>
      </c>
      <c r="S55" s="178" t="s">
        <v>190</v>
      </c>
      <c r="T55" s="179" t="s">
        <v>256</v>
      </c>
      <c r="U55" s="161">
        <v>0</v>
      </c>
      <c r="V55" s="161">
        <f>ROUND(E55*U55,2)</f>
        <v>0</v>
      </c>
      <c r="W55" s="161"/>
      <c r="X55" s="161" t="s">
        <v>257</v>
      </c>
      <c r="Y55" s="161" t="s">
        <v>193</v>
      </c>
      <c r="Z55" s="151"/>
      <c r="AA55" s="151"/>
      <c r="AB55" s="151"/>
      <c r="AC55" s="151"/>
      <c r="AD55" s="151"/>
      <c r="AE55" s="151"/>
      <c r="AF55" s="151"/>
      <c r="AG55" s="151" t="s">
        <v>308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5">
      <c r="A56" s="158"/>
      <c r="B56" s="159"/>
      <c r="C56" s="264" t="s">
        <v>396</v>
      </c>
      <c r="D56" s="265"/>
      <c r="E56" s="265"/>
      <c r="F56" s="265"/>
      <c r="G56" s="265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260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5">
      <c r="A57" s="158"/>
      <c r="B57" s="159"/>
      <c r="C57" s="253" t="s">
        <v>820</v>
      </c>
      <c r="D57" s="254"/>
      <c r="E57" s="254"/>
      <c r="F57" s="254"/>
      <c r="G57" s="254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195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5">
      <c r="A58" s="158"/>
      <c r="B58" s="159"/>
      <c r="C58" s="197" t="s">
        <v>791</v>
      </c>
      <c r="D58" s="195"/>
      <c r="E58" s="196">
        <v>83.64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262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0" outlineLevel="1" x14ac:dyDescent="0.25">
      <c r="A59" s="173">
        <v>16</v>
      </c>
      <c r="B59" s="174" t="s">
        <v>399</v>
      </c>
      <c r="C59" s="189" t="s">
        <v>400</v>
      </c>
      <c r="D59" s="175" t="s">
        <v>265</v>
      </c>
      <c r="E59" s="176">
        <v>203.68799999999999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 t="s">
        <v>255</v>
      </c>
      <c r="S59" s="178" t="s">
        <v>190</v>
      </c>
      <c r="T59" s="179" t="s">
        <v>256</v>
      </c>
      <c r="U59" s="161">
        <v>0</v>
      </c>
      <c r="V59" s="161">
        <f>ROUND(E59*U59,2)</f>
        <v>0</v>
      </c>
      <c r="W59" s="161"/>
      <c r="X59" s="161" t="s">
        <v>257</v>
      </c>
      <c r="Y59" s="161" t="s">
        <v>193</v>
      </c>
      <c r="Z59" s="151"/>
      <c r="AA59" s="151"/>
      <c r="AB59" s="151"/>
      <c r="AC59" s="151"/>
      <c r="AD59" s="151"/>
      <c r="AE59" s="151"/>
      <c r="AF59" s="151"/>
      <c r="AG59" s="151" t="s">
        <v>308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5">
      <c r="A60" s="158"/>
      <c r="B60" s="159"/>
      <c r="C60" s="255" t="s">
        <v>401</v>
      </c>
      <c r="D60" s="256"/>
      <c r="E60" s="256"/>
      <c r="F60" s="256"/>
      <c r="G60" s="256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195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5">
      <c r="A61" s="158"/>
      <c r="B61" s="159"/>
      <c r="C61" s="197" t="s">
        <v>816</v>
      </c>
      <c r="D61" s="195"/>
      <c r="E61" s="196">
        <v>334.56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262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5">
      <c r="A62" s="158"/>
      <c r="B62" s="159"/>
      <c r="C62" s="197" t="s">
        <v>817</v>
      </c>
      <c r="D62" s="195"/>
      <c r="E62" s="196">
        <v>-214.512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262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5">
      <c r="A63" s="158"/>
      <c r="B63" s="159"/>
      <c r="C63" s="197" t="s">
        <v>821</v>
      </c>
      <c r="D63" s="195"/>
      <c r="E63" s="196">
        <v>83.64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262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73">
        <v>17</v>
      </c>
      <c r="B64" s="174" t="s">
        <v>402</v>
      </c>
      <c r="C64" s="189" t="s">
        <v>403</v>
      </c>
      <c r="D64" s="175" t="s">
        <v>265</v>
      </c>
      <c r="E64" s="176">
        <v>214.512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 t="s">
        <v>255</v>
      </c>
      <c r="S64" s="178" t="s">
        <v>190</v>
      </c>
      <c r="T64" s="179" t="s">
        <v>256</v>
      </c>
      <c r="U64" s="161">
        <v>0</v>
      </c>
      <c r="V64" s="161">
        <f>ROUND(E64*U64,2)</f>
        <v>0</v>
      </c>
      <c r="W64" s="161"/>
      <c r="X64" s="161" t="s">
        <v>257</v>
      </c>
      <c r="Y64" s="161" t="s">
        <v>193</v>
      </c>
      <c r="Z64" s="151"/>
      <c r="AA64" s="151"/>
      <c r="AB64" s="151"/>
      <c r="AC64" s="151"/>
      <c r="AD64" s="151"/>
      <c r="AE64" s="151"/>
      <c r="AF64" s="151"/>
      <c r="AG64" s="151" t="s">
        <v>308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5">
      <c r="A65" s="158"/>
      <c r="B65" s="159"/>
      <c r="C65" s="264" t="s">
        <v>404</v>
      </c>
      <c r="D65" s="265"/>
      <c r="E65" s="265"/>
      <c r="F65" s="265"/>
      <c r="G65" s="265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260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80" t="str">
        <f>C65</f>
        <v>sypaninou z vhodných hornin tř. 1 - 4 nebo materiálem, uloženým ve vzdálenosti do 30 m od vnějšího kraje objektu, pro jakoukoliv míru zhutnění,</v>
      </c>
      <c r="BB65" s="151"/>
      <c r="BC65" s="151"/>
      <c r="BD65" s="151"/>
      <c r="BE65" s="151"/>
      <c r="BF65" s="151"/>
      <c r="BG65" s="151"/>
      <c r="BH65" s="151"/>
    </row>
    <row r="66" spans="1:60" outlineLevel="2" x14ac:dyDescent="0.25">
      <c r="A66" s="158"/>
      <c r="B66" s="159"/>
      <c r="C66" s="197" t="s">
        <v>822</v>
      </c>
      <c r="D66" s="195"/>
      <c r="E66" s="196">
        <v>418.2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262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5">
      <c r="A67" s="158"/>
      <c r="B67" s="159"/>
      <c r="C67" s="197" t="s">
        <v>823</v>
      </c>
      <c r="D67" s="195"/>
      <c r="E67" s="196">
        <v>-10.199999999999999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262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5">
      <c r="A68" s="158"/>
      <c r="B68" s="159"/>
      <c r="C68" s="197" t="s">
        <v>824</v>
      </c>
      <c r="D68" s="195"/>
      <c r="E68" s="196">
        <v>-4.6239999999999997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262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5">
      <c r="A69" s="158"/>
      <c r="B69" s="159"/>
      <c r="C69" s="197" t="s">
        <v>825</v>
      </c>
      <c r="D69" s="195"/>
      <c r="E69" s="196">
        <v>-16.384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262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5">
      <c r="A70" s="158"/>
      <c r="B70" s="159"/>
      <c r="C70" s="197" t="s">
        <v>826</v>
      </c>
      <c r="D70" s="195"/>
      <c r="E70" s="196">
        <v>-172.48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262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73">
        <v>18</v>
      </c>
      <c r="B71" s="174" t="s">
        <v>827</v>
      </c>
      <c r="C71" s="189" t="s">
        <v>828</v>
      </c>
      <c r="D71" s="175" t="s">
        <v>265</v>
      </c>
      <c r="E71" s="176">
        <v>83.64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 t="s">
        <v>255</v>
      </c>
      <c r="S71" s="178" t="s">
        <v>190</v>
      </c>
      <c r="T71" s="179" t="s">
        <v>256</v>
      </c>
      <c r="U71" s="161">
        <v>0</v>
      </c>
      <c r="V71" s="161">
        <f>ROUND(E71*U71,2)</f>
        <v>0</v>
      </c>
      <c r="W71" s="161"/>
      <c r="X71" s="161" t="s">
        <v>257</v>
      </c>
      <c r="Y71" s="161" t="s">
        <v>193</v>
      </c>
      <c r="Z71" s="151"/>
      <c r="AA71" s="151"/>
      <c r="AB71" s="151"/>
      <c r="AC71" s="151"/>
      <c r="AD71" s="151"/>
      <c r="AE71" s="151"/>
      <c r="AF71" s="151"/>
      <c r="AG71" s="151" t="s">
        <v>308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197" t="s">
        <v>829</v>
      </c>
      <c r="D72" s="195"/>
      <c r="E72" s="196">
        <v>83.64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262</v>
      </c>
      <c r="AH72" s="151">
        <v>5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73">
        <v>19</v>
      </c>
      <c r="B73" s="174" t="s">
        <v>830</v>
      </c>
      <c r="C73" s="189" t="s">
        <v>831</v>
      </c>
      <c r="D73" s="175" t="s">
        <v>290</v>
      </c>
      <c r="E73" s="176">
        <v>120.048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 t="s">
        <v>255</v>
      </c>
      <c r="S73" s="178" t="s">
        <v>190</v>
      </c>
      <c r="T73" s="179" t="s">
        <v>256</v>
      </c>
      <c r="U73" s="161">
        <v>0</v>
      </c>
      <c r="V73" s="161">
        <f>ROUND(E73*U73,2)</f>
        <v>0</v>
      </c>
      <c r="W73" s="161"/>
      <c r="X73" s="161" t="s">
        <v>257</v>
      </c>
      <c r="Y73" s="161" t="s">
        <v>193</v>
      </c>
      <c r="Z73" s="151"/>
      <c r="AA73" s="151"/>
      <c r="AB73" s="151"/>
      <c r="AC73" s="151"/>
      <c r="AD73" s="151"/>
      <c r="AE73" s="151"/>
      <c r="AF73" s="151"/>
      <c r="AG73" s="151" t="s">
        <v>308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5">
      <c r="A74" s="158"/>
      <c r="B74" s="159"/>
      <c r="C74" s="197" t="s">
        <v>816</v>
      </c>
      <c r="D74" s="195"/>
      <c r="E74" s="196">
        <v>334.56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262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5">
      <c r="A75" s="158"/>
      <c r="B75" s="159"/>
      <c r="C75" s="197" t="s">
        <v>817</v>
      </c>
      <c r="D75" s="195"/>
      <c r="E75" s="196">
        <v>-214.512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262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73">
        <v>20</v>
      </c>
      <c r="B76" s="174" t="s">
        <v>411</v>
      </c>
      <c r="C76" s="189" t="s">
        <v>412</v>
      </c>
      <c r="D76" s="175" t="s">
        <v>243</v>
      </c>
      <c r="E76" s="176">
        <v>1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8"/>
      <c r="S76" s="178" t="s">
        <v>217</v>
      </c>
      <c r="T76" s="179" t="s">
        <v>191</v>
      </c>
      <c r="U76" s="161">
        <v>0</v>
      </c>
      <c r="V76" s="161">
        <f>ROUND(E76*U76,2)</f>
        <v>0</v>
      </c>
      <c r="W76" s="161"/>
      <c r="X76" s="161" t="s">
        <v>257</v>
      </c>
      <c r="Y76" s="161" t="s">
        <v>193</v>
      </c>
      <c r="Z76" s="151"/>
      <c r="AA76" s="151"/>
      <c r="AB76" s="151"/>
      <c r="AC76" s="151"/>
      <c r="AD76" s="151"/>
      <c r="AE76" s="151"/>
      <c r="AF76" s="151"/>
      <c r="AG76" s="151" t="s">
        <v>308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0.5" outlineLevel="2" x14ac:dyDescent="0.25">
      <c r="A77" s="158"/>
      <c r="B77" s="159"/>
      <c r="C77" s="255" t="s">
        <v>413</v>
      </c>
      <c r="D77" s="256"/>
      <c r="E77" s="256"/>
      <c r="F77" s="256"/>
      <c r="G77" s="256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195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80" t="str">
        <f>C77</f>
        <v>Zahrnuje čerpání vody před zahájením stavby a v průběhu stavby v dočasné čerpací jímce, včetně pohotovosti čerpací soustavy, včetně převedení čerpané vody potrubím.</v>
      </c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73">
        <v>21</v>
      </c>
      <c r="B78" s="174" t="s">
        <v>699</v>
      </c>
      <c r="C78" s="189" t="s">
        <v>700</v>
      </c>
      <c r="D78" s="175" t="s">
        <v>243</v>
      </c>
      <c r="E78" s="176">
        <v>1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/>
      <c r="S78" s="178" t="s">
        <v>217</v>
      </c>
      <c r="T78" s="179" t="s">
        <v>191</v>
      </c>
      <c r="U78" s="161">
        <v>0</v>
      </c>
      <c r="V78" s="161">
        <f>ROUND(E78*U78,2)</f>
        <v>0</v>
      </c>
      <c r="W78" s="161"/>
      <c r="X78" s="161" t="s">
        <v>257</v>
      </c>
      <c r="Y78" s="161" t="s">
        <v>193</v>
      </c>
      <c r="Z78" s="151"/>
      <c r="AA78" s="151"/>
      <c r="AB78" s="151"/>
      <c r="AC78" s="151"/>
      <c r="AD78" s="151"/>
      <c r="AE78" s="151"/>
      <c r="AF78" s="151"/>
      <c r="AG78" s="151" t="s">
        <v>308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2" x14ac:dyDescent="0.25">
      <c r="A79" s="158"/>
      <c r="B79" s="159"/>
      <c r="C79" s="255" t="s">
        <v>701</v>
      </c>
      <c r="D79" s="256"/>
      <c r="E79" s="256"/>
      <c r="F79" s="256"/>
      <c r="G79" s="256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195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5">
      <c r="A80" s="158"/>
      <c r="B80" s="159"/>
      <c r="C80" s="253" t="s">
        <v>702</v>
      </c>
      <c r="D80" s="254"/>
      <c r="E80" s="254"/>
      <c r="F80" s="254"/>
      <c r="G80" s="254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195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80" t="str">
        <f>C80</f>
        <v>šachtová korug. roura PP d400mm - 7,5 m vč.teleskopické roury d375mm a litinového poklopu D400 zahloubena cca 0,5m pod ZS</v>
      </c>
      <c r="BB80" s="151"/>
      <c r="BC80" s="151"/>
      <c r="BD80" s="151"/>
      <c r="BE80" s="151"/>
      <c r="BF80" s="151"/>
      <c r="BG80" s="151"/>
      <c r="BH80" s="151"/>
    </row>
    <row r="81" spans="1:60" outlineLevel="3" x14ac:dyDescent="0.25">
      <c r="A81" s="158"/>
      <c r="B81" s="159"/>
      <c r="C81" s="253" t="s">
        <v>703</v>
      </c>
      <c r="D81" s="254"/>
      <c r="E81" s="254"/>
      <c r="F81" s="254"/>
      <c r="G81" s="254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195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13" x14ac:dyDescent="0.25">
      <c r="A82" s="166" t="s">
        <v>185</v>
      </c>
      <c r="B82" s="167" t="s">
        <v>108</v>
      </c>
      <c r="C82" s="188" t="s">
        <v>109</v>
      </c>
      <c r="D82" s="168"/>
      <c r="E82" s="169"/>
      <c r="F82" s="170"/>
      <c r="G82" s="170">
        <f>SUMIF(AG83:AG83,"&lt;&gt;NOR",G83:G83)</f>
        <v>0</v>
      </c>
      <c r="H82" s="170"/>
      <c r="I82" s="170">
        <f>SUM(I83:I83)</f>
        <v>0</v>
      </c>
      <c r="J82" s="170"/>
      <c r="K82" s="170">
        <f>SUM(K83:K83)</f>
        <v>0</v>
      </c>
      <c r="L82" s="170"/>
      <c r="M82" s="170">
        <f>SUM(M83:M83)</f>
        <v>0</v>
      </c>
      <c r="N82" s="169"/>
      <c r="O82" s="169">
        <f>SUM(O83:O83)</f>
        <v>0</v>
      </c>
      <c r="P82" s="169"/>
      <c r="Q82" s="169">
        <f>SUM(Q83:Q83)</f>
        <v>0</v>
      </c>
      <c r="R82" s="170"/>
      <c r="S82" s="170"/>
      <c r="T82" s="171"/>
      <c r="U82" s="165"/>
      <c r="V82" s="165">
        <f>SUM(V83:V83)</f>
        <v>0</v>
      </c>
      <c r="W82" s="165"/>
      <c r="X82" s="165"/>
      <c r="Y82" s="165"/>
      <c r="AG82" t="s">
        <v>186</v>
      </c>
    </row>
    <row r="83" spans="1:60" outlineLevel="1" x14ac:dyDescent="0.25">
      <c r="A83" s="181">
        <v>22</v>
      </c>
      <c r="B83" s="182" t="s">
        <v>832</v>
      </c>
      <c r="C83" s="191" t="s">
        <v>833</v>
      </c>
      <c r="D83" s="183" t="s">
        <v>243</v>
      </c>
      <c r="E83" s="184">
        <v>1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217</v>
      </c>
      <c r="T83" s="187" t="s">
        <v>191</v>
      </c>
      <c r="U83" s="161">
        <v>0</v>
      </c>
      <c r="V83" s="161">
        <f>ROUND(E83*U83,2)</f>
        <v>0</v>
      </c>
      <c r="W83" s="161"/>
      <c r="X83" s="161" t="s">
        <v>257</v>
      </c>
      <c r="Y83" s="161" t="s">
        <v>193</v>
      </c>
      <c r="Z83" s="151"/>
      <c r="AA83" s="151"/>
      <c r="AB83" s="151"/>
      <c r="AC83" s="151"/>
      <c r="AD83" s="151"/>
      <c r="AE83" s="151"/>
      <c r="AF83" s="151"/>
      <c r="AG83" s="151" t="s">
        <v>308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13" x14ac:dyDescent="0.25">
      <c r="A84" s="166" t="s">
        <v>185</v>
      </c>
      <c r="B84" s="167" t="s">
        <v>110</v>
      </c>
      <c r="C84" s="188" t="s">
        <v>111</v>
      </c>
      <c r="D84" s="168"/>
      <c r="E84" s="169"/>
      <c r="F84" s="170"/>
      <c r="G84" s="170">
        <f>SUMIF(AG85:AG110,"&lt;&gt;NOR",G85:G110)</f>
        <v>0</v>
      </c>
      <c r="H84" s="170"/>
      <c r="I84" s="170">
        <f>SUM(I85:I110)</f>
        <v>0</v>
      </c>
      <c r="J84" s="170"/>
      <c r="K84" s="170">
        <f>SUM(K85:K110)</f>
        <v>0</v>
      </c>
      <c r="L84" s="170"/>
      <c r="M84" s="170">
        <f>SUM(M85:M110)</f>
        <v>0</v>
      </c>
      <c r="N84" s="169"/>
      <c r="O84" s="169">
        <f>SUM(O85:O110)</f>
        <v>80.930000000000007</v>
      </c>
      <c r="P84" s="169"/>
      <c r="Q84" s="169">
        <f>SUM(Q85:Q110)</f>
        <v>0</v>
      </c>
      <c r="R84" s="170"/>
      <c r="S84" s="170"/>
      <c r="T84" s="171"/>
      <c r="U84" s="165"/>
      <c r="V84" s="165">
        <f>SUM(V85:V110)</f>
        <v>6.83</v>
      </c>
      <c r="W84" s="165"/>
      <c r="X84" s="165"/>
      <c r="Y84" s="165"/>
      <c r="AG84" t="s">
        <v>186</v>
      </c>
    </row>
    <row r="85" spans="1:60" outlineLevel="1" x14ac:dyDescent="0.25">
      <c r="A85" s="173">
        <v>23</v>
      </c>
      <c r="B85" s="174" t="s">
        <v>414</v>
      </c>
      <c r="C85" s="189" t="s">
        <v>415</v>
      </c>
      <c r="D85" s="175" t="s">
        <v>329</v>
      </c>
      <c r="E85" s="176">
        <v>31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0.22106999999999999</v>
      </c>
      <c r="O85" s="176">
        <f>ROUND(E85*N85,2)</f>
        <v>6.85</v>
      </c>
      <c r="P85" s="176">
        <v>0</v>
      </c>
      <c r="Q85" s="176">
        <f>ROUND(E85*P85,2)</f>
        <v>0</v>
      </c>
      <c r="R85" s="178" t="s">
        <v>416</v>
      </c>
      <c r="S85" s="178" t="s">
        <v>190</v>
      </c>
      <c r="T85" s="179" t="s">
        <v>256</v>
      </c>
      <c r="U85" s="161">
        <v>0</v>
      </c>
      <c r="V85" s="161">
        <f>ROUND(E85*U85,2)</f>
        <v>0</v>
      </c>
      <c r="W85" s="161"/>
      <c r="X85" s="161" t="s">
        <v>257</v>
      </c>
      <c r="Y85" s="161" t="s">
        <v>193</v>
      </c>
      <c r="Z85" s="151"/>
      <c r="AA85" s="151"/>
      <c r="AB85" s="151"/>
      <c r="AC85" s="151"/>
      <c r="AD85" s="151"/>
      <c r="AE85" s="151"/>
      <c r="AF85" s="151"/>
      <c r="AG85" s="151" t="s">
        <v>308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5">
      <c r="A86" s="158"/>
      <c r="B86" s="159"/>
      <c r="C86" s="264" t="s">
        <v>417</v>
      </c>
      <c r="D86" s="265"/>
      <c r="E86" s="265"/>
      <c r="F86" s="265"/>
      <c r="G86" s="265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260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80" t="str">
        <f>C86</f>
        <v>se zřízením štěrkopískového lože pod trubky a s jejich obsypem v průměrném celkovém množství do 0,15 m3/m,</v>
      </c>
      <c r="BB86" s="151"/>
      <c r="BC86" s="151"/>
      <c r="BD86" s="151"/>
      <c r="BE86" s="151"/>
      <c r="BF86" s="151"/>
      <c r="BG86" s="151"/>
      <c r="BH86" s="151"/>
    </row>
    <row r="87" spans="1:60" outlineLevel="2" x14ac:dyDescent="0.25">
      <c r="A87" s="158"/>
      <c r="B87" s="159"/>
      <c r="C87" s="197" t="s">
        <v>834</v>
      </c>
      <c r="D87" s="195"/>
      <c r="E87" s="196">
        <v>31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262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73">
        <v>24</v>
      </c>
      <c r="B88" s="174" t="s">
        <v>419</v>
      </c>
      <c r="C88" s="189" t="s">
        <v>420</v>
      </c>
      <c r="D88" s="175" t="s">
        <v>265</v>
      </c>
      <c r="E88" s="176">
        <v>10.199999999999999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1.8180000000000001</v>
      </c>
      <c r="O88" s="176">
        <f>ROUND(E88*N88,2)</f>
        <v>18.54</v>
      </c>
      <c r="P88" s="176">
        <v>0</v>
      </c>
      <c r="Q88" s="176">
        <f>ROUND(E88*P88,2)</f>
        <v>0</v>
      </c>
      <c r="R88" s="178" t="s">
        <v>266</v>
      </c>
      <c r="S88" s="178" t="s">
        <v>190</v>
      </c>
      <c r="T88" s="179" t="s">
        <v>256</v>
      </c>
      <c r="U88" s="161">
        <v>0</v>
      </c>
      <c r="V88" s="161">
        <f>ROUND(E88*U88,2)</f>
        <v>0</v>
      </c>
      <c r="W88" s="161"/>
      <c r="X88" s="161" t="s">
        <v>257</v>
      </c>
      <c r="Y88" s="161" t="s">
        <v>193</v>
      </c>
      <c r="Z88" s="151"/>
      <c r="AA88" s="151"/>
      <c r="AB88" s="151"/>
      <c r="AC88" s="151"/>
      <c r="AD88" s="151"/>
      <c r="AE88" s="151"/>
      <c r="AF88" s="151"/>
      <c r="AG88" s="151" t="s">
        <v>308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5">
      <c r="A89" s="158"/>
      <c r="B89" s="159"/>
      <c r="C89" s="197" t="s">
        <v>835</v>
      </c>
      <c r="D89" s="195"/>
      <c r="E89" s="196">
        <v>10.199999999999999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262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73">
        <v>25</v>
      </c>
      <c r="B90" s="174" t="s">
        <v>424</v>
      </c>
      <c r="C90" s="189" t="s">
        <v>425</v>
      </c>
      <c r="D90" s="175" t="s">
        <v>265</v>
      </c>
      <c r="E90" s="176">
        <v>4.6239999999999997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2.5249999999999999</v>
      </c>
      <c r="O90" s="176">
        <f>ROUND(E90*N90,2)</f>
        <v>11.68</v>
      </c>
      <c r="P90" s="176">
        <v>0</v>
      </c>
      <c r="Q90" s="176">
        <f>ROUND(E90*P90,2)</f>
        <v>0</v>
      </c>
      <c r="R90" s="178" t="s">
        <v>270</v>
      </c>
      <c r="S90" s="178" t="s">
        <v>190</v>
      </c>
      <c r="T90" s="179" t="s">
        <v>256</v>
      </c>
      <c r="U90" s="161">
        <v>0</v>
      </c>
      <c r="V90" s="161">
        <f>ROUND(E90*U90,2)</f>
        <v>0</v>
      </c>
      <c r="W90" s="161"/>
      <c r="X90" s="161" t="s">
        <v>257</v>
      </c>
      <c r="Y90" s="161" t="s">
        <v>193</v>
      </c>
      <c r="Z90" s="151"/>
      <c r="AA90" s="151"/>
      <c r="AB90" s="151"/>
      <c r="AC90" s="151"/>
      <c r="AD90" s="151"/>
      <c r="AE90" s="151"/>
      <c r="AF90" s="151"/>
      <c r="AG90" s="151" t="s">
        <v>308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5">
      <c r="A91" s="158"/>
      <c r="B91" s="159"/>
      <c r="C91" s="264" t="s">
        <v>426</v>
      </c>
      <c r="D91" s="265"/>
      <c r="E91" s="265"/>
      <c r="F91" s="265"/>
      <c r="G91" s="265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260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5">
      <c r="A92" s="158"/>
      <c r="B92" s="159"/>
      <c r="C92" s="197" t="s">
        <v>836</v>
      </c>
      <c r="D92" s="195"/>
      <c r="E92" s="196">
        <v>4.6239999999999997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262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73">
        <v>26</v>
      </c>
      <c r="B93" s="174" t="s">
        <v>837</v>
      </c>
      <c r="C93" s="189" t="s">
        <v>838</v>
      </c>
      <c r="D93" s="175" t="s">
        <v>265</v>
      </c>
      <c r="E93" s="176">
        <v>16.384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2.5249999999999999</v>
      </c>
      <c r="O93" s="176">
        <f>ROUND(E93*N93,2)</f>
        <v>41.37</v>
      </c>
      <c r="P93" s="176">
        <v>0</v>
      </c>
      <c r="Q93" s="176">
        <f>ROUND(E93*P93,2)</f>
        <v>0</v>
      </c>
      <c r="R93" s="178" t="s">
        <v>270</v>
      </c>
      <c r="S93" s="178" t="s">
        <v>190</v>
      </c>
      <c r="T93" s="179" t="s">
        <v>256</v>
      </c>
      <c r="U93" s="161">
        <v>0</v>
      </c>
      <c r="V93" s="161">
        <f>ROUND(E93*U93,2)</f>
        <v>0</v>
      </c>
      <c r="W93" s="161"/>
      <c r="X93" s="161" t="s">
        <v>257</v>
      </c>
      <c r="Y93" s="161" t="s">
        <v>193</v>
      </c>
      <c r="Z93" s="151"/>
      <c r="AA93" s="151"/>
      <c r="AB93" s="151"/>
      <c r="AC93" s="151"/>
      <c r="AD93" s="151"/>
      <c r="AE93" s="151"/>
      <c r="AF93" s="151"/>
      <c r="AG93" s="151" t="s">
        <v>308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5">
      <c r="A94" s="158"/>
      <c r="B94" s="159"/>
      <c r="C94" s="264" t="s">
        <v>839</v>
      </c>
      <c r="D94" s="265"/>
      <c r="E94" s="265"/>
      <c r="F94" s="265"/>
      <c r="G94" s="265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260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5">
      <c r="A95" s="158"/>
      <c r="B95" s="159"/>
      <c r="C95" s="197" t="s">
        <v>840</v>
      </c>
      <c r="D95" s="195"/>
      <c r="E95" s="196">
        <v>16.384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262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73">
        <v>27</v>
      </c>
      <c r="B96" s="174" t="s">
        <v>430</v>
      </c>
      <c r="C96" s="189" t="s">
        <v>431</v>
      </c>
      <c r="D96" s="175" t="s">
        <v>254</v>
      </c>
      <c r="E96" s="176">
        <v>12.96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3.6400000000000002E-2</v>
      </c>
      <c r="O96" s="176">
        <f>ROUND(E96*N96,2)</f>
        <v>0.47</v>
      </c>
      <c r="P96" s="176">
        <v>0</v>
      </c>
      <c r="Q96" s="176">
        <f>ROUND(E96*P96,2)</f>
        <v>0</v>
      </c>
      <c r="R96" s="178" t="s">
        <v>270</v>
      </c>
      <c r="S96" s="178" t="s">
        <v>190</v>
      </c>
      <c r="T96" s="179" t="s">
        <v>256</v>
      </c>
      <c r="U96" s="161">
        <v>0.52700000000000002</v>
      </c>
      <c r="V96" s="161">
        <f>ROUND(E96*U96,2)</f>
        <v>6.83</v>
      </c>
      <c r="W96" s="161"/>
      <c r="X96" s="161" t="s">
        <v>257</v>
      </c>
      <c r="Y96" s="161" t="s">
        <v>193</v>
      </c>
      <c r="Z96" s="151"/>
      <c r="AA96" s="151"/>
      <c r="AB96" s="151"/>
      <c r="AC96" s="151"/>
      <c r="AD96" s="151"/>
      <c r="AE96" s="151"/>
      <c r="AF96" s="151"/>
      <c r="AG96" s="151" t="s">
        <v>308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0.5" outlineLevel="2" x14ac:dyDescent="0.25">
      <c r="A97" s="158"/>
      <c r="B97" s="159"/>
      <c r="C97" s="264" t="s">
        <v>432</v>
      </c>
      <c r="D97" s="265"/>
      <c r="E97" s="265"/>
      <c r="F97" s="265"/>
      <c r="G97" s="265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260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80" t="str">
        <f>C97</f>
        <v>svislé nebo šikmé (odkloněné) , půdorysně přímé nebo zalomené, stěn základových desek ve volných nebo zapažených jámách, rýhách, šachtách, včetně případných vzpěr,</v>
      </c>
      <c r="BB97" s="151"/>
      <c r="BC97" s="151"/>
      <c r="BD97" s="151"/>
      <c r="BE97" s="151"/>
      <c r="BF97" s="151"/>
      <c r="BG97" s="151"/>
      <c r="BH97" s="151"/>
    </row>
    <row r="98" spans="1:60" outlineLevel="2" x14ac:dyDescent="0.25">
      <c r="A98" s="158"/>
      <c r="B98" s="159"/>
      <c r="C98" s="197" t="s">
        <v>841</v>
      </c>
      <c r="D98" s="195"/>
      <c r="E98" s="196">
        <v>10.24</v>
      </c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262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5">
      <c r="A99" s="158"/>
      <c r="B99" s="159"/>
      <c r="C99" s="197" t="s">
        <v>842</v>
      </c>
      <c r="D99" s="195"/>
      <c r="E99" s="196">
        <v>2.72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262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73">
        <v>28</v>
      </c>
      <c r="B100" s="174" t="s">
        <v>436</v>
      </c>
      <c r="C100" s="189" t="s">
        <v>437</v>
      </c>
      <c r="D100" s="175" t="s">
        <v>254</v>
      </c>
      <c r="E100" s="176">
        <v>12.96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8" t="s">
        <v>270</v>
      </c>
      <c r="S100" s="178" t="s">
        <v>190</v>
      </c>
      <c r="T100" s="179" t="s">
        <v>256</v>
      </c>
      <c r="U100" s="161">
        <v>0</v>
      </c>
      <c r="V100" s="161">
        <f>ROUND(E100*U100,2)</f>
        <v>0</v>
      </c>
      <c r="W100" s="161"/>
      <c r="X100" s="161" t="s">
        <v>257</v>
      </c>
      <c r="Y100" s="161" t="s">
        <v>193</v>
      </c>
      <c r="Z100" s="151"/>
      <c r="AA100" s="151"/>
      <c r="AB100" s="151"/>
      <c r="AC100" s="151"/>
      <c r="AD100" s="151"/>
      <c r="AE100" s="151"/>
      <c r="AF100" s="151"/>
      <c r="AG100" s="151" t="s">
        <v>308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0.5" outlineLevel="2" x14ac:dyDescent="0.25">
      <c r="A101" s="158"/>
      <c r="B101" s="159"/>
      <c r="C101" s="264" t="s">
        <v>432</v>
      </c>
      <c r="D101" s="265"/>
      <c r="E101" s="265"/>
      <c r="F101" s="265"/>
      <c r="G101" s="265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260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80" t="str">
        <f>C101</f>
        <v>svislé nebo šikmé (odkloněné) , půdorysně přímé nebo zalomené, stěn základových desek ve volných nebo zapažených jámách, rýhách, šachtách, včetně případných vzpěr,</v>
      </c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5">
      <c r="A102" s="158"/>
      <c r="B102" s="159"/>
      <c r="C102" s="253" t="s">
        <v>278</v>
      </c>
      <c r="D102" s="254"/>
      <c r="E102" s="254"/>
      <c r="F102" s="254"/>
      <c r="G102" s="254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195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2" x14ac:dyDescent="0.25">
      <c r="A103" s="158"/>
      <c r="B103" s="159"/>
      <c r="C103" s="197" t="s">
        <v>843</v>
      </c>
      <c r="D103" s="195"/>
      <c r="E103" s="196">
        <v>12.96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262</v>
      </c>
      <c r="AH103" s="151">
        <v>5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73">
        <v>29</v>
      </c>
      <c r="B104" s="174" t="s">
        <v>844</v>
      </c>
      <c r="C104" s="189" t="s">
        <v>845</v>
      </c>
      <c r="D104" s="175" t="s">
        <v>290</v>
      </c>
      <c r="E104" s="176">
        <v>1.96608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1.0217400000000001</v>
      </c>
      <c r="O104" s="176">
        <f>ROUND(E104*N104,2)</f>
        <v>2.0099999999999998</v>
      </c>
      <c r="P104" s="176">
        <v>0</v>
      </c>
      <c r="Q104" s="176">
        <f>ROUND(E104*P104,2)</f>
        <v>0</v>
      </c>
      <c r="R104" s="178" t="s">
        <v>270</v>
      </c>
      <c r="S104" s="178" t="s">
        <v>256</v>
      </c>
      <c r="T104" s="179" t="s">
        <v>256</v>
      </c>
      <c r="U104" s="161">
        <v>0</v>
      </c>
      <c r="V104" s="161">
        <f>ROUND(E104*U104,2)</f>
        <v>0</v>
      </c>
      <c r="W104" s="161"/>
      <c r="X104" s="161" t="s">
        <v>257</v>
      </c>
      <c r="Y104" s="161" t="s">
        <v>193</v>
      </c>
      <c r="Z104" s="151"/>
      <c r="AA104" s="151"/>
      <c r="AB104" s="151"/>
      <c r="AC104" s="151"/>
      <c r="AD104" s="151"/>
      <c r="AE104" s="151"/>
      <c r="AF104" s="151"/>
      <c r="AG104" s="151" t="s">
        <v>308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2" x14ac:dyDescent="0.25">
      <c r="A105" s="158"/>
      <c r="B105" s="159"/>
      <c r="C105" s="264" t="s">
        <v>846</v>
      </c>
      <c r="D105" s="265"/>
      <c r="E105" s="265"/>
      <c r="F105" s="265"/>
      <c r="G105" s="265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260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5">
      <c r="A106" s="158"/>
      <c r="B106" s="159"/>
      <c r="C106" s="197" t="s">
        <v>847</v>
      </c>
      <c r="D106" s="195"/>
      <c r="E106" s="196">
        <v>1.96608</v>
      </c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262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73">
        <v>30</v>
      </c>
      <c r="B107" s="174" t="s">
        <v>439</v>
      </c>
      <c r="C107" s="189" t="s">
        <v>440</v>
      </c>
      <c r="D107" s="175" t="s">
        <v>254</v>
      </c>
      <c r="E107" s="176">
        <v>68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/>
      <c r="S107" s="178" t="s">
        <v>217</v>
      </c>
      <c r="T107" s="179" t="s">
        <v>191</v>
      </c>
      <c r="U107" s="161">
        <v>0</v>
      </c>
      <c r="V107" s="161">
        <f>ROUND(E107*U107,2)</f>
        <v>0</v>
      </c>
      <c r="W107" s="161"/>
      <c r="X107" s="161" t="s">
        <v>257</v>
      </c>
      <c r="Y107" s="161" t="s">
        <v>193</v>
      </c>
      <c r="Z107" s="151"/>
      <c r="AA107" s="151"/>
      <c r="AB107" s="151"/>
      <c r="AC107" s="151"/>
      <c r="AD107" s="151"/>
      <c r="AE107" s="151"/>
      <c r="AF107" s="151"/>
      <c r="AG107" s="151" t="s">
        <v>308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5">
      <c r="A108" s="158"/>
      <c r="B108" s="159"/>
      <c r="C108" s="197" t="s">
        <v>848</v>
      </c>
      <c r="D108" s="195"/>
      <c r="E108" s="196">
        <v>68</v>
      </c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262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73">
        <v>31</v>
      </c>
      <c r="B109" s="174" t="s">
        <v>444</v>
      </c>
      <c r="C109" s="189" t="s">
        <v>445</v>
      </c>
      <c r="D109" s="175" t="s">
        <v>329</v>
      </c>
      <c r="E109" s="176">
        <v>31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4.8000000000000001E-4</v>
      </c>
      <c r="O109" s="176">
        <f>ROUND(E109*N109,2)</f>
        <v>0.01</v>
      </c>
      <c r="P109" s="176">
        <v>0</v>
      </c>
      <c r="Q109" s="176">
        <f>ROUND(E109*P109,2)</f>
        <v>0</v>
      </c>
      <c r="R109" s="178" t="s">
        <v>446</v>
      </c>
      <c r="S109" s="178" t="s">
        <v>190</v>
      </c>
      <c r="T109" s="179" t="s">
        <v>256</v>
      </c>
      <c r="U109" s="161">
        <v>0</v>
      </c>
      <c r="V109" s="161">
        <f>ROUND(E109*U109,2)</f>
        <v>0</v>
      </c>
      <c r="W109" s="161"/>
      <c r="X109" s="161" t="s">
        <v>447</v>
      </c>
      <c r="Y109" s="161" t="s">
        <v>193</v>
      </c>
      <c r="Z109" s="151"/>
      <c r="AA109" s="151"/>
      <c r="AB109" s="151"/>
      <c r="AC109" s="151"/>
      <c r="AD109" s="151"/>
      <c r="AE109" s="151"/>
      <c r="AF109" s="151"/>
      <c r="AG109" s="151" t="s">
        <v>448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5">
      <c r="A110" s="158"/>
      <c r="B110" s="159"/>
      <c r="C110" s="197" t="s">
        <v>834</v>
      </c>
      <c r="D110" s="195"/>
      <c r="E110" s="196">
        <v>31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262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13" x14ac:dyDescent="0.25">
      <c r="A111" s="166" t="s">
        <v>185</v>
      </c>
      <c r="B111" s="167" t="s">
        <v>112</v>
      </c>
      <c r="C111" s="188" t="s">
        <v>113</v>
      </c>
      <c r="D111" s="168"/>
      <c r="E111" s="169"/>
      <c r="F111" s="170"/>
      <c r="G111" s="170">
        <f>SUMIF(AG112:AG114,"&lt;&gt;NOR",G112:G114)</f>
        <v>0</v>
      </c>
      <c r="H111" s="170"/>
      <c r="I111" s="170">
        <f>SUM(I112:I114)</f>
        <v>0</v>
      </c>
      <c r="J111" s="170"/>
      <c r="K111" s="170">
        <f>SUM(K112:K114)</f>
        <v>0</v>
      </c>
      <c r="L111" s="170"/>
      <c r="M111" s="170">
        <f>SUM(M112:M114)</f>
        <v>0</v>
      </c>
      <c r="N111" s="169"/>
      <c r="O111" s="169">
        <f>SUM(O112:O114)</f>
        <v>52.37</v>
      </c>
      <c r="P111" s="169"/>
      <c r="Q111" s="169">
        <f>SUM(Q112:Q114)</f>
        <v>0</v>
      </c>
      <c r="R111" s="170"/>
      <c r="S111" s="170"/>
      <c r="T111" s="171"/>
      <c r="U111" s="165"/>
      <c r="V111" s="165">
        <f>SUM(V112:V114)</f>
        <v>0</v>
      </c>
      <c r="W111" s="165"/>
      <c r="X111" s="165"/>
      <c r="Y111" s="165"/>
      <c r="AG111" t="s">
        <v>186</v>
      </c>
    </row>
    <row r="112" spans="1:60" outlineLevel="1" x14ac:dyDescent="0.25">
      <c r="A112" s="173">
        <v>32</v>
      </c>
      <c r="B112" s="174" t="s">
        <v>449</v>
      </c>
      <c r="C112" s="189" t="s">
        <v>450</v>
      </c>
      <c r="D112" s="175" t="s">
        <v>265</v>
      </c>
      <c r="E112" s="176">
        <v>20.736000000000001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2.52542</v>
      </c>
      <c r="O112" s="176">
        <f>ROUND(E112*N112,2)</f>
        <v>52.37</v>
      </c>
      <c r="P112" s="176">
        <v>0</v>
      </c>
      <c r="Q112" s="176">
        <f>ROUND(E112*P112,2)</f>
        <v>0</v>
      </c>
      <c r="R112" s="178" t="s">
        <v>354</v>
      </c>
      <c r="S112" s="178" t="s">
        <v>190</v>
      </c>
      <c r="T112" s="179" t="s">
        <v>256</v>
      </c>
      <c r="U112" s="161">
        <v>0</v>
      </c>
      <c r="V112" s="161">
        <f>ROUND(E112*U112,2)</f>
        <v>0</v>
      </c>
      <c r="W112" s="161"/>
      <c r="X112" s="161" t="s">
        <v>257</v>
      </c>
      <c r="Y112" s="161" t="s">
        <v>193</v>
      </c>
      <c r="Z112" s="151"/>
      <c r="AA112" s="151"/>
      <c r="AB112" s="151"/>
      <c r="AC112" s="151"/>
      <c r="AD112" s="151"/>
      <c r="AE112" s="151"/>
      <c r="AF112" s="151"/>
      <c r="AG112" s="151" t="s">
        <v>308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5">
      <c r="A113" s="158"/>
      <c r="B113" s="159"/>
      <c r="C113" s="264" t="s">
        <v>451</v>
      </c>
      <c r="D113" s="265"/>
      <c r="E113" s="265"/>
      <c r="F113" s="265"/>
      <c r="G113" s="265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260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5">
      <c r="A114" s="158"/>
      <c r="B114" s="159"/>
      <c r="C114" s="197" t="s">
        <v>849</v>
      </c>
      <c r="D114" s="195"/>
      <c r="E114" s="196">
        <v>20.736000000000001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262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13" x14ac:dyDescent="0.25">
      <c r="A115" s="166" t="s">
        <v>185</v>
      </c>
      <c r="B115" s="167" t="s">
        <v>114</v>
      </c>
      <c r="C115" s="188" t="s">
        <v>115</v>
      </c>
      <c r="D115" s="168"/>
      <c r="E115" s="169"/>
      <c r="F115" s="170"/>
      <c r="G115" s="170">
        <f>SUMIF(AG116:AG130,"&lt;&gt;NOR",G116:G130)</f>
        <v>0</v>
      </c>
      <c r="H115" s="170"/>
      <c r="I115" s="170">
        <f>SUM(I116:I130)</f>
        <v>0</v>
      </c>
      <c r="J115" s="170"/>
      <c r="K115" s="170">
        <f>SUM(K116:K130)</f>
        <v>0</v>
      </c>
      <c r="L115" s="170"/>
      <c r="M115" s="170">
        <f>SUM(M116:M130)</f>
        <v>0</v>
      </c>
      <c r="N115" s="169"/>
      <c r="O115" s="169">
        <f>SUM(O116:O130)</f>
        <v>133.69999999999999</v>
      </c>
      <c r="P115" s="169"/>
      <c r="Q115" s="169">
        <f>SUM(Q116:Q130)</f>
        <v>0</v>
      </c>
      <c r="R115" s="170"/>
      <c r="S115" s="170"/>
      <c r="T115" s="171"/>
      <c r="U115" s="165"/>
      <c r="V115" s="165">
        <f>SUM(V116:V130)</f>
        <v>0</v>
      </c>
      <c r="W115" s="165"/>
      <c r="X115" s="165"/>
      <c r="Y115" s="165"/>
      <c r="AG115" t="s">
        <v>186</v>
      </c>
    </row>
    <row r="116" spans="1:60" outlineLevel="1" x14ac:dyDescent="0.25">
      <c r="A116" s="173">
        <v>33</v>
      </c>
      <c r="B116" s="174" t="s">
        <v>454</v>
      </c>
      <c r="C116" s="189" t="s">
        <v>455</v>
      </c>
      <c r="D116" s="175" t="s">
        <v>265</v>
      </c>
      <c r="E116" s="176">
        <v>45.756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2.5772499999999998</v>
      </c>
      <c r="O116" s="176">
        <f>ROUND(E116*N116,2)</f>
        <v>117.92</v>
      </c>
      <c r="P116" s="176">
        <v>0</v>
      </c>
      <c r="Q116" s="176">
        <f>ROUND(E116*P116,2)</f>
        <v>0</v>
      </c>
      <c r="R116" s="178" t="s">
        <v>456</v>
      </c>
      <c r="S116" s="178" t="s">
        <v>190</v>
      </c>
      <c r="T116" s="179" t="s">
        <v>256</v>
      </c>
      <c r="U116" s="161">
        <v>0</v>
      </c>
      <c r="V116" s="161">
        <f>ROUND(E116*U116,2)</f>
        <v>0</v>
      </c>
      <c r="W116" s="161"/>
      <c r="X116" s="161" t="s">
        <v>257</v>
      </c>
      <c r="Y116" s="161" t="s">
        <v>193</v>
      </c>
      <c r="Z116" s="151"/>
      <c r="AA116" s="151"/>
      <c r="AB116" s="151"/>
      <c r="AC116" s="151"/>
      <c r="AD116" s="151"/>
      <c r="AE116" s="151"/>
      <c r="AF116" s="151"/>
      <c r="AG116" s="151" t="s">
        <v>308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20.5" outlineLevel="2" x14ac:dyDescent="0.25">
      <c r="A117" s="158"/>
      <c r="B117" s="159"/>
      <c r="C117" s="264" t="s">
        <v>457</v>
      </c>
      <c r="D117" s="265"/>
      <c r="E117" s="265"/>
      <c r="F117" s="265"/>
      <c r="G117" s="265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260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80" t="str">
        <f>C117</f>
        <v>čistíren odpadních vod (mimo budovy), nádrží, vodojemů, žlabů nebo kanálů, včetně pomocného pracovního lešení o výšce podlahy do 1900 mm a pro zatížení do 1,5 kPa,</v>
      </c>
      <c r="BB117" s="151"/>
      <c r="BC117" s="151"/>
      <c r="BD117" s="151"/>
      <c r="BE117" s="151"/>
      <c r="BF117" s="151"/>
      <c r="BG117" s="151"/>
      <c r="BH117" s="151"/>
    </row>
    <row r="118" spans="1:60" ht="20" outlineLevel="1" x14ac:dyDescent="0.25">
      <c r="A118" s="173">
        <v>34</v>
      </c>
      <c r="B118" s="174" t="s">
        <v>460</v>
      </c>
      <c r="C118" s="189" t="s">
        <v>461</v>
      </c>
      <c r="D118" s="175" t="s">
        <v>254</v>
      </c>
      <c r="E118" s="176">
        <v>228.8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21</v>
      </c>
      <c r="M118" s="178">
        <f>G118*(1+L118/100)</f>
        <v>0</v>
      </c>
      <c r="N118" s="176">
        <v>4.4350000000000001E-2</v>
      </c>
      <c r="O118" s="176">
        <f>ROUND(E118*N118,2)</f>
        <v>10.15</v>
      </c>
      <c r="P118" s="176">
        <v>0</v>
      </c>
      <c r="Q118" s="176">
        <f>ROUND(E118*P118,2)</f>
        <v>0</v>
      </c>
      <c r="R118" s="178" t="s">
        <v>456</v>
      </c>
      <c r="S118" s="178" t="s">
        <v>190</v>
      </c>
      <c r="T118" s="179" t="s">
        <v>256</v>
      </c>
      <c r="U118" s="161">
        <v>0</v>
      </c>
      <c r="V118" s="161">
        <f>ROUND(E118*U118,2)</f>
        <v>0</v>
      </c>
      <c r="W118" s="161"/>
      <c r="X118" s="161" t="s">
        <v>257</v>
      </c>
      <c r="Y118" s="161" t="s">
        <v>193</v>
      </c>
      <c r="Z118" s="151"/>
      <c r="AA118" s="151"/>
      <c r="AB118" s="151"/>
      <c r="AC118" s="151"/>
      <c r="AD118" s="151"/>
      <c r="AE118" s="151"/>
      <c r="AF118" s="151"/>
      <c r="AG118" s="151" t="s">
        <v>308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2" x14ac:dyDescent="0.25">
      <c r="A119" s="158"/>
      <c r="B119" s="159"/>
      <c r="C119" s="264" t="s">
        <v>462</v>
      </c>
      <c r="D119" s="265"/>
      <c r="E119" s="265"/>
      <c r="F119" s="265"/>
      <c r="G119" s="265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260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5">
      <c r="A120" s="158"/>
      <c r="B120" s="159"/>
      <c r="C120" s="266" t="s">
        <v>463</v>
      </c>
      <c r="D120" s="267"/>
      <c r="E120" s="267"/>
      <c r="F120" s="267"/>
      <c r="G120" s="267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260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5">
      <c r="A121" s="158"/>
      <c r="B121" s="159"/>
      <c r="C121" s="266" t="s">
        <v>464</v>
      </c>
      <c r="D121" s="267"/>
      <c r="E121" s="267"/>
      <c r="F121" s="267"/>
      <c r="G121" s="267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260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5">
      <c r="A122" s="158"/>
      <c r="B122" s="159"/>
      <c r="C122" s="197" t="s">
        <v>850</v>
      </c>
      <c r="D122" s="195"/>
      <c r="E122" s="196">
        <v>228.8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262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0" outlineLevel="1" x14ac:dyDescent="0.25">
      <c r="A123" s="173">
        <v>35</v>
      </c>
      <c r="B123" s="174" t="s">
        <v>468</v>
      </c>
      <c r="C123" s="189" t="s">
        <v>469</v>
      </c>
      <c r="D123" s="175" t="s">
        <v>254</v>
      </c>
      <c r="E123" s="176">
        <v>228.8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8" t="s">
        <v>456</v>
      </c>
      <c r="S123" s="178" t="s">
        <v>190</v>
      </c>
      <c r="T123" s="179" t="s">
        <v>256</v>
      </c>
      <c r="U123" s="161">
        <v>0</v>
      </c>
      <c r="V123" s="161">
        <f>ROUND(E123*U123,2)</f>
        <v>0</v>
      </c>
      <c r="W123" s="161"/>
      <c r="X123" s="161" t="s">
        <v>257</v>
      </c>
      <c r="Y123" s="161" t="s">
        <v>193</v>
      </c>
      <c r="Z123" s="151"/>
      <c r="AA123" s="151"/>
      <c r="AB123" s="151"/>
      <c r="AC123" s="151"/>
      <c r="AD123" s="151"/>
      <c r="AE123" s="151"/>
      <c r="AF123" s="151"/>
      <c r="AG123" s="151" t="s">
        <v>308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5">
      <c r="A124" s="158"/>
      <c r="B124" s="159"/>
      <c r="C124" s="264" t="s">
        <v>462</v>
      </c>
      <c r="D124" s="265"/>
      <c r="E124" s="265"/>
      <c r="F124" s="265"/>
      <c r="G124" s="265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260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5">
      <c r="A125" s="158"/>
      <c r="B125" s="159"/>
      <c r="C125" s="266" t="s">
        <v>463</v>
      </c>
      <c r="D125" s="267"/>
      <c r="E125" s="267"/>
      <c r="F125" s="267"/>
      <c r="G125" s="267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260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5">
      <c r="A126" s="158"/>
      <c r="B126" s="159"/>
      <c r="C126" s="266" t="s">
        <v>464</v>
      </c>
      <c r="D126" s="267"/>
      <c r="E126" s="267"/>
      <c r="F126" s="267"/>
      <c r="G126" s="267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260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5">
      <c r="A127" s="158"/>
      <c r="B127" s="159"/>
      <c r="C127" s="197" t="s">
        <v>851</v>
      </c>
      <c r="D127" s="195"/>
      <c r="E127" s="196">
        <v>228.8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262</v>
      </c>
      <c r="AH127" s="151">
        <v>5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5">
      <c r="A128" s="173">
        <v>36</v>
      </c>
      <c r="B128" s="174" t="s">
        <v>471</v>
      </c>
      <c r="C128" s="189" t="s">
        <v>472</v>
      </c>
      <c r="D128" s="175" t="s">
        <v>290</v>
      </c>
      <c r="E128" s="176">
        <v>5.4907199999999996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6">
        <v>1.02535</v>
      </c>
      <c r="O128" s="176">
        <f>ROUND(E128*N128,2)</f>
        <v>5.63</v>
      </c>
      <c r="P128" s="176">
        <v>0</v>
      </c>
      <c r="Q128" s="176">
        <f>ROUND(E128*P128,2)</f>
        <v>0</v>
      </c>
      <c r="R128" s="178" t="s">
        <v>456</v>
      </c>
      <c r="S128" s="178" t="s">
        <v>190</v>
      </c>
      <c r="T128" s="179" t="s">
        <v>256</v>
      </c>
      <c r="U128" s="161">
        <v>0</v>
      </c>
      <c r="V128" s="161">
        <f>ROUND(E128*U128,2)</f>
        <v>0</v>
      </c>
      <c r="W128" s="161"/>
      <c r="X128" s="161" t="s">
        <v>257</v>
      </c>
      <c r="Y128" s="161" t="s">
        <v>193</v>
      </c>
      <c r="Z128" s="151"/>
      <c r="AA128" s="151"/>
      <c r="AB128" s="151"/>
      <c r="AC128" s="151"/>
      <c r="AD128" s="151"/>
      <c r="AE128" s="151"/>
      <c r="AF128" s="151"/>
      <c r="AG128" s="151" t="s">
        <v>308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0.5" outlineLevel="2" x14ac:dyDescent="0.25">
      <c r="A129" s="158"/>
      <c r="B129" s="159"/>
      <c r="C129" s="264" t="s">
        <v>473</v>
      </c>
      <c r="D129" s="265"/>
      <c r="E129" s="265"/>
      <c r="F129" s="265"/>
      <c r="G129" s="265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260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80" t="str">
        <f>C129</f>
        <v>čistíren odpadních vod (mimo budovy), nádrží, vodojemů, žlabů nebo kanálů , včetně pomocného pracovního lešení o výšce podlahy do 1900 mm a pro zatížení do 1,5 kPa,</v>
      </c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5">
      <c r="A130" s="158"/>
      <c r="B130" s="159"/>
      <c r="C130" s="197" t="s">
        <v>852</v>
      </c>
      <c r="D130" s="195"/>
      <c r="E130" s="196">
        <v>5.4907199999999996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262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13" x14ac:dyDescent="0.25">
      <c r="A131" s="166" t="s">
        <v>185</v>
      </c>
      <c r="B131" s="167" t="s">
        <v>130</v>
      </c>
      <c r="C131" s="188" t="s">
        <v>131</v>
      </c>
      <c r="D131" s="168"/>
      <c r="E131" s="169"/>
      <c r="F131" s="170"/>
      <c r="G131" s="170">
        <f>SUMIF(AG132:AG142,"&lt;&gt;NOR",G132:G142)</f>
        <v>0</v>
      </c>
      <c r="H131" s="170"/>
      <c r="I131" s="170">
        <f>SUM(I132:I142)</f>
        <v>0</v>
      </c>
      <c r="J131" s="170"/>
      <c r="K131" s="170">
        <f>SUM(K132:K142)</f>
        <v>0</v>
      </c>
      <c r="L131" s="170"/>
      <c r="M131" s="170">
        <f>SUM(M132:M142)</f>
        <v>0</v>
      </c>
      <c r="N131" s="169"/>
      <c r="O131" s="169">
        <f>SUM(O132:O142)</f>
        <v>0.02</v>
      </c>
      <c r="P131" s="169"/>
      <c r="Q131" s="169">
        <f>SUM(Q132:Q142)</f>
        <v>0</v>
      </c>
      <c r="R131" s="170"/>
      <c r="S131" s="170"/>
      <c r="T131" s="171"/>
      <c r="U131" s="165"/>
      <c r="V131" s="165">
        <f>SUM(V132:V142)</f>
        <v>3.81</v>
      </c>
      <c r="W131" s="165"/>
      <c r="X131" s="165"/>
      <c r="Y131" s="165"/>
      <c r="AG131" t="s">
        <v>186</v>
      </c>
    </row>
    <row r="132" spans="1:60" outlineLevel="1" x14ac:dyDescent="0.25">
      <c r="A132" s="173">
        <v>37</v>
      </c>
      <c r="B132" s="174" t="s">
        <v>853</v>
      </c>
      <c r="C132" s="189" t="s">
        <v>854</v>
      </c>
      <c r="D132" s="175" t="s">
        <v>329</v>
      </c>
      <c r="E132" s="176">
        <v>22.4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6">
        <v>1.0499999999999999E-3</v>
      </c>
      <c r="O132" s="176">
        <f>ROUND(E132*N132,2)</f>
        <v>0.02</v>
      </c>
      <c r="P132" s="176">
        <v>0</v>
      </c>
      <c r="Q132" s="176">
        <f>ROUND(E132*P132,2)</f>
        <v>0</v>
      </c>
      <c r="R132" s="178" t="s">
        <v>456</v>
      </c>
      <c r="S132" s="178" t="s">
        <v>190</v>
      </c>
      <c r="T132" s="179" t="s">
        <v>256</v>
      </c>
      <c r="U132" s="161">
        <v>0.17</v>
      </c>
      <c r="V132" s="161">
        <f>ROUND(E132*U132,2)</f>
        <v>3.81</v>
      </c>
      <c r="W132" s="161"/>
      <c r="X132" s="161" t="s">
        <v>257</v>
      </c>
      <c r="Y132" s="161" t="s">
        <v>193</v>
      </c>
      <c r="Z132" s="151"/>
      <c r="AA132" s="151"/>
      <c r="AB132" s="151"/>
      <c r="AC132" s="151"/>
      <c r="AD132" s="151"/>
      <c r="AE132" s="151"/>
      <c r="AF132" s="151"/>
      <c r="AG132" s="151" t="s">
        <v>308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5">
      <c r="A133" s="158"/>
      <c r="B133" s="159"/>
      <c r="C133" s="197" t="s">
        <v>855</v>
      </c>
      <c r="D133" s="195"/>
      <c r="E133" s="196">
        <v>22.4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262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ht="20" outlineLevel="1" x14ac:dyDescent="0.25">
      <c r="A134" s="173">
        <v>38</v>
      </c>
      <c r="B134" s="174" t="s">
        <v>856</v>
      </c>
      <c r="C134" s="189" t="s">
        <v>857</v>
      </c>
      <c r="D134" s="175" t="s">
        <v>265</v>
      </c>
      <c r="E134" s="176">
        <v>126.72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8" t="s">
        <v>456</v>
      </c>
      <c r="S134" s="178" t="s">
        <v>190</v>
      </c>
      <c r="T134" s="179" t="s">
        <v>256</v>
      </c>
      <c r="U134" s="161">
        <v>0</v>
      </c>
      <c r="V134" s="161">
        <f>ROUND(E134*U134,2)</f>
        <v>0</v>
      </c>
      <c r="W134" s="161"/>
      <c r="X134" s="161" t="s">
        <v>257</v>
      </c>
      <c r="Y134" s="161" t="s">
        <v>193</v>
      </c>
      <c r="Z134" s="151"/>
      <c r="AA134" s="151"/>
      <c r="AB134" s="151"/>
      <c r="AC134" s="151"/>
      <c r="AD134" s="151"/>
      <c r="AE134" s="151"/>
      <c r="AF134" s="151"/>
      <c r="AG134" s="151" t="s">
        <v>308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5">
      <c r="A135" s="158"/>
      <c r="B135" s="159"/>
      <c r="C135" s="264" t="s">
        <v>858</v>
      </c>
      <c r="D135" s="265"/>
      <c r="E135" s="265"/>
      <c r="F135" s="265"/>
      <c r="G135" s="265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260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5">
      <c r="A136" s="158"/>
      <c r="B136" s="159"/>
      <c r="C136" s="253" t="s">
        <v>859</v>
      </c>
      <c r="D136" s="254"/>
      <c r="E136" s="254"/>
      <c r="F136" s="254"/>
      <c r="G136" s="254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195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5">
      <c r="A137" s="158"/>
      <c r="B137" s="159"/>
      <c r="C137" s="253" t="s">
        <v>860</v>
      </c>
      <c r="D137" s="254"/>
      <c r="E137" s="254"/>
      <c r="F137" s="254"/>
      <c r="G137" s="254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195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2" x14ac:dyDescent="0.25">
      <c r="A138" s="158"/>
      <c r="B138" s="159"/>
      <c r="C138" s="197" t="s">
        <v>861</v>
      </c>
      <c r="D138" s="195"/>
      <c r="E138" s="196">
        <v>126.72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262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5">
      <c r="A139" s="173">
        <v>39</v>
      </c>
      <c r="B139" s="174" t="s">
        <v>862</v>
      </c>
      <c r="C139" s="189" t="s">
        <v>863</v>
      </c>
      <c r="D139" s="175" t="s">
        <v>265</v>
      </c>
      <c r="E139" s="176">
        <v>126.72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8" t="s">
        <v>446</v>
      </c>
      <c r="S139" s="178" t="s">
        <v>190</v>
      </c>
      <c r="T139" s="179" t="s">
        <v>256</v>
      </c>
      <c r="U139" s="161">
        <v>0</v>
      </c>
      <c r="V139" s="161">
        <f>ROUND(E139*U139,2)</f>
        <v>0</v>
      </c>
      <c r="W139" s="161"/>
      <c r="X139" s="161" t="s">
        <v>447</v>
      </c>
      <c r="Y139" s="161" t="s">
        <v>193</v>
      </c>
      <c r="Z139" s="151"/>
      <c r="AA139" s="151"/>
      <c r="AB139" s="151"/>
      <c r="AC139" s="151"/>
      <c r="AD139" s="151"/>
      <c r="AE139" s="151"/>
      <c r="AF139" s="151"/>
      <c r="AG139" s="151" t="s">
        <v>448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5">
      <c r="A140" s="158"/>
      <c r="B140" s="159"/>
      <c r="C140" s="197" t="s">
        <v>864</v>
      </c>
      <c r="D140" s="195"/>
      <c r="E140" s="196">
        <v>126.72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262</v>
      </c>
      <c r="AH140" s="151">
        <v>5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5">
      <c r="A141" s="173">
        <v>40</v>
      </c>
      <c r="B141" s="174" t="s">
        <v>865</v>
      </c>
      <c r="C141" s="189" t="s">
        <v>866</v>
      </c>
      <c r="D141" s="175" t="s">
        <v>265</v>
      </c>
      <c r="E141" s="176">
        <v>126.72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21</v>
      </c>
      <c r="M141" s="178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8" t="s">
        <v>446</v>
      </c>
      <c r="S141" s="178" t="s">
        <v>190</v>
      </c>
      <c r="T141" s="179" t="s">
        <v>256</v>
      </c>
      <c r="U141" s="161">
        <v>0</v>
      </c>
      <c r="V141" s="161">
        <f>ROUND(E141*U141,2)</f>
        <v>0</v>
      </c>
      <c r="W141" s="161"/>
      <c r="X141" s="161" t="s">
        <v>447</v>
      </c>
      <c r="Y141" s="161" t="s">
        <v>193</v>
      </c>
      <c r="Z141" s="151"/>
      <c r="AA141" s="151"/>
      <c r="AB141" s="151"/>
      <c r="AC141" s="151"/>
      <c r="AD141" s="151"/>
      <c r="AE141" s="151"/>
      <c r="AF141" s="151"/>
      <c r="AG141" s="151" t="s">
        <v>448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2" x14ac:dyDescent="0.25">
      <c r="A142" s="158"/>
      <c r="B142" s="159"/>
      <c r="C142" s="197" t="s">
        <v>864</v>
      </c>
      <c r="D142" s="195"/>
      <c r="E142" s="196">
        <v>126.72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262</v>
      </c>
      <c r="AH142" s="151">
        <v>5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13" x14ac:dyDescent="0.25">
      <c r="A143" s="166" t="s">
        <v>185</v>
      </c>
      <c r="B143" s="167" t="s">
        <v>134</v>
      </c>
      <c r="C143" s="188" t="s">
        <v>135</v>
      </c>
      <c r="D143" s="168"/>
      <c r="E143" s="169"/>
      <c r="F143" s="170"/>
      <c r="G143" s="170">
        <f>SUMIF(AG144:AG149,"&lt;&gt;NOR",G144:G149)</f>
        <v>0</v>
      </c>
      <c r="H143" s="170"/>
      <c r="I143" s="170">
        <f>SUM(I144:I149)</f>
        <v>0</v>
      </c>
      <c r="J143" s="170"/>
      <c r="K143" s="170">
        <f>SUM(K144:K149)</f>
        <v>0</v>
      </c>
      <c r="L143" s="170"/>
      <c r="M143" s="170">
        <f>SUM(M144:M149)</f>
        <v>0</v>
      </c>
      <c r="N143" s="169"/>
      <c r="O143" s="169">
        <f>SUM(O144:O149)</f>
        <v>0</v>
      </c>
      <c r="P143" s="169"/>
      <c r="Q143" s="169">
        <f>SUM(Q144:Q149)</f>
        <v>0</v>
      </c>
      <c r="R143" s="170"/>
      <c r="S143" s="170"/>
      <c r="T143" s="171"/>
      <c r="U143" s="165"/>
      <c r="V143" s="165">
        <f>SUM(V144:V149)</f>
        <v>0</v>
      </c>
      <c r="W143" s="165"/>
      <c r="X143" s="165"/>
      <c r="Y143" s="165"/>
      <c r="AG143" t="s">
        <v>186</v>
      </c>
    </row>
    <row r="144" spans="1:60" outlineLevel="1" x14ac:dyDescent="0.25">
      <c r="A144" s="173">
        <v>41</v>
      </c>
      <c r="B144" s="174" t="s">
        <v>867</v>
      </c>
      <c r="C144" s="189" t="s">
        <v>868</v>
      </c>
      <c r="D144" s="175" t="s">
        <v>282</v>
      </c>
      <c r="E144" s="176">
        <v>1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8"/>
      <c r="S144" s="178" t="s">
        <v>217</v>
      </c>
      <c r="T144" s="179" t="s">
        <v>191</v>
      </c>
      <c r="U144" s="161">
        <v>0</v>
      </c>
      <c r="V144" s="161">
        <f>ROUND(E144*U144,2)</f>
        <v>0</v>
      </c>
      <c r="W144" s="161"/>
      <c r="X144" s="161" t="s">
        <v>257</v>
      </c>
      <c r="Y144" s="161" t="s">
        <v>193</v>
      </c>
      <c r="Z144" s="151"/>
      <c r="AA144" s="151"/>
      <c r="AB144" s="151"/>
      <c r="AC144" s="151"/>
      <c r="AD144" s="151"/>
      <c r="AE144" s="151"/>
      <c r="AF144" s="151"/>
      <c r="AG144" s="151" t="s">
        <v>308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2" x14ac:dyDescent="0.25">
      <c r="A145" s="158"/>
      <c r="B145" s="159"/>
      <c r="C145" s="255" t="s">
        <v>487</v>
      </c>
      <c r="D145" s="256"/>
      <c r="E145" s="256"/>
      <c r="F145" s="256"/>
      <c r="G145" s="256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195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5">
      <c r="A146" s="173">
        <v>42</v>
      </c>
      <c r="B146" s="174" t="s">
        <v>869</v>
      </c>
      <c r="C146" s="189" t="s">
        <v>870</v>
      </c>
      <c r="D146" s="175" t="s">
        <v>282</v>
      </c>
      <c r="E146" s="176">
        <v>1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6">
        <v>0</v>
      </c>
      <c r="O146" s="176">
        <f>ROUND(E146*N146,2)</f>
        <v>0</v>
      </c>
      <c r="P146" s="176">
        <v>0</v>
      </c>
      <c r="Q146" s="176">
        <f>ROUND(E146*P146,2)</f>
        <v>0</v>
      </c>
      <c r="R146" s="178"/>
      <c r="S146" s="178" t="s">
        <v>217</v>
      </c>
      <c r="T146" s="179" t="s">
        <v>191</v>
      </c>
      <c r="U146" s="161">
        <v>0</v>
      </c>
      <c r="V146" s="161">
        <f>ROUND(E146*U146,2)</f>
        <v>0</v>
      </c>
      <c r="W146" s="161"/>
      <c r="X146" s="161" t="s">
        <v>257</v>
      </c>
      <c r="Y146" s="161" t="s">
        <v>193</v>
      </c>
      <c r="Z146" s="151"/>
      <c r="AA146" s="151"/>
      <c r="AB146" s="151"/>
      <c r="AC146" s="151"/>
      <c r="AD146" s="151"/>
      <c r="AE146" s="151"/>
      <c r="AF146" s="151"/>
      <c r="AG146" s="151" t="s">
        <v>308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2" x14ac:dyDescent="0.25">
      <c r="A147" s="158"/>
      <c r="B147" s="159"/>
      <c r="C147" s="255" t="s">
        <v>487</v>
      </c>
      <c r="D147" s="256"/>
      <c r="E147" s="256"/>
      <c r="F147" s="256"/>
      <c r="G147" s="256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195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5">
      <c r="A148" s="173">
        <v>43</v>
      </c>
      <c r="B148" s="174" t="s">
        <v>871</v>
      </c>
      <c r="C148" s="189" t="s">
        <v>872</v>
      </c>
      <c r="D148" s="175" t="s">
        <v>282</v>
      </c>
      <c r="E148" s="176">
        <v>1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21</v>
      </c>
      <c r="M148" s="178">
        <f>G148*(1+L148/100)</f>
        <v>0</v>
      </c>
      <c r="N148" s="176">
        <v>0</v>
      </c>
      <c r="O148" s="176">
        <f>ROUND(E148*N148,2)</f>
        <v>0</v>
      </c>
      <c r="P148" s="176">
        <v>0</v>
      </c>
      <c r="Q148" s="176">
        <f>ROUND(E148*P148,2)</f>
        <v>0</v>
      </c>
      <c r="R148" s="178"/>
      <c r="S148" s="178" t="s">
        <v>217</v>
      </c>
      <c r="T148" s="179" t="s">
        <v>191</v>
      </c>
      <c r="U148" s="161">
        <v>0</v>
      </c>
      <c r="V148" s="161">
        <f>ROUND(E148*U148,2)</f>
        <v>0</v>
      </c>
      <c r="W148" s="161"/>
      <c r="X148" s="161" t="s">
        <v>257</v>
      </c>
      <c r="Y148" s="161" t="s">
        <v>193</v>
      </c>
      <c r="Z148" s="151"/>
      <c r="AA148" s="151"/>
      <c r="AB148" s="151"/>
      <c r="AC148" s="151"/>
      <c r="AD148" s="151"/>
      <c r="AE148" s="151"/>
      <c r="AF148" s="151"/>
      <c r="AG148" s="151" t="s">
        <v>308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5">
      <c r="A149" s="158"/>
      <c r="B149" s="159"/>
      <c r="C149" s="255" t="s">
        <v>487</v>
      </c>
      <c r="D149" s="256"/>
      <c r="E149" s="256"/>
      <c r="F149" s="256"/>
      <c r="G149" s="256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195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13" x14ac:dyDescent="0.25">
      <c r="A150" s="166" t="s">
        <v>185</v>
      </c>
      <c r="B150" s="167" t="s">
        <v>136</v>
      </c>
      <c r="C150" s="188" t="s">
        <v>137</v>
      </c>
      <c r="D150" s="168"/>
      <c r="E150" s="169"/>
      <c r="F150" s="170"/>
      <c r="G150" s="170">
        <f>SUMIF(AG151:AG152,"&lt;&gt;NOR",G151:G152)</f>
        <v>0</v>
      </c>
      <c r="H150" s="170"/>
      <c r="I150" s="170">
        <f>SUM(I151:I152)</f>
        <v>0</v>
      </c>
      <c r="J150" s="170"/>
      <c r="K150" s="170">
        <f>SUM(K151:K152)</f>
        <v>0</v>
      </c>
      <c r="L150" s="170"/>
      <c r="M150" s="170">
        <f>SUM(M151:M152)</f>
        <v>0</v>
      </c>
      <c r="N150" s="169"/>
      <c r="O150" s="169">
        <f>SUM(O151:O152)</f>
        <v>0</v>
      </c>
      <c r="P150" s="169"/>
      <c r="Q150" s="169">
        <f>SUM(Q151:Q152)</f>
        <v>0</v>
      </c>
      <c r="R150" s="170"/>
      <c r="S150" s="170"/>
      <c r="T150" s="171"/>
      <c r="U150" s="165"/>
      <c r="V150" s="165">
        <f>SUM(V151:V152)</f>
        <v>112.82</v>
      </c>
      <c r="W150" s="165"/>
      <c r="X150" s="165"/>
      <c r="Y150" s="165"/>
      <c r="AG150" t="s">
        <v>186</v>
      </c>
    </row>
    <row r="151" spans="1:60" ht="40" outlineLevel="1" x14ac:dyDescent="0.25">
      <c r="A151" s="173">
        <v>44</v>
      </c>
      <c r="B151" s="174" t="s">
        <v>492</v>
      </c>
      <c r="C151" s="189" t="s">
        <v>493</v>
      </c>
      <c r="D151" s="175" t="s">
        <v>290</v>
      </c>
      <c r="E151" s="176">
        <v>271.20060000000001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21</v>
      </c>
      <c r="M151" s="178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8" t="s">
        <v>456</v>
      </c>
      <c r="S151" s="178" t="s">
        <v>190</v>
      </c>
      <c r="T151" s="179" t="s">
        <v>256</v>
      </c>
      <c r="U151" s="161">
        <v>0.41599999999999998</v>
      </c>
      <c r="V151" s="161">
        <f>ROUND(E151*U151,2)</f>
        <v>112.82</v>
      </c>
      <c r="W151" s="161"/>
      <c r="X151" s="161" t="s">
        <v>291</v>
      </c>
      <c r="Y151" s="161" t="s">
        <v>193</v>
      </c>
      <c r="Z151" s="151"/>
      <c r="AA151" s="151"/>
      <c r="AB151" s="151"/>
      <c r="AC151" s="151"/>
      <c r="AD151" s="151"/>
      <c r="AE151" s="151"/>
      <c r="AF151" s="151"/>
      <c r="AG151" s="151" t="s">
        <v>292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5">
      <c r="A152" s="158"/>
      <c r="B152" s="159"/>
      <c r="C152" s="264" t="s">
        <v>494</v>
      </c>
      <c r="D152" s="265"/>
      <c r="E152" s="265"/>
      <c r="F152" s="265"/>
      <c r="G152" s="265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260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ht="13" x14ac:dyDescent="0.25">
      <c r="A153" s="166" t="s">
        <v>185</v>
      </c>
      <c r="B153" s="167" t="s">
        <v>143</v>
      </c>
      <c r="C153" s="188" t="s">
        <v>144</v>
      </c>
      <c r="D153" s="168"/>
      <c r="E153" s="169"/>
      <c r="F153" s="170"/>
      <c r="G153" s="170">
        <f>SUMIF(AG154:AG168,"&lt;&gt;NOR",G154:G168)</f>
        <v>0</v>
      </c>
      <c r="H153" s="170"/>
      <c r="I153" s="170">
        <f>SUM(I154:I168)</f>
        <v>0</v>
      </c>
      <c r="J153" s="170"/>
      <c r="K153" s="170">
        <f>SUM(K154:K168)</f>
        <v>0</v>
      </c>
      <c r="L153" s="170"/>
      <c r="M153" s="170">
        <f>SUM(M154:M168)</f>
        <v>0</v>
      </c>
      <c r="N153" s="169"/>
      <c r="O153" s="169">
        <f>SUM(O154:O168)</f>
        <v>0</v>
      </c>
      <c r="P153" s="169"/>
      <c r="Q153" s="169">
        <f>SUM(Q154:Q168)</f>
        <v>0</v>
      </c>
      <c r="R153" s="170"/>
      <c r="S153" s="170"/>
      <c r="T153" s="171"/>
      <c r="U153" s="165"/>
      <c r="V153" s="165">
        <f>SUM(V154:V168)</f>
        <v>13.420000000000002</v>
      </c>
      <c r="W153" s="165"/>
      <c r="X153" s="165"/>
      <c r="Y153" s="165"/>
      <c r="AG153" t="s">
        <v>186</v>
      </c>
    </row>
    <row r="154" spans="1:60" outlineLevel="1" x14ac:dyDescent="0.25">
      <c r="A154" s="173">
        <v>45</v>
      </c>
      <c r="B154" s="174" t="s">
        <v>873</v>
      </c>
      <c r="C154" s="189" t="s">
        <v>874</v>
      </c>
      <c r="D154" s="175" t="s">
        <v>329</v>
      </c>
      <c r="E154" s="176">
        <v>9.6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8"/>
      <c r="S154" s="178" t="s">
        <v>217</v>
      </c>
      <c r="T154" s="179" t="s">
        <v>191</v>
      </c>
      <c r="U154" s="161">
        <v>0.76</v>
      </c>
      <c r="V154" s="161">
        <f>ROUND(E154*U154,2)</f>
        <v>7.3</v>
      </c>
      <c r="W154" s="161"/>
      <c r="X154" s="161" t="s">
        <v>257</v>
      </c>
      <c r="Y154" s="161" t="s">
        <v>193</v>
      </c>
      <c r="Z154" s="151"/>
      <c r="AA154" s="151"/>
      <c r="AB154" s="151"/>
      <c r="AC154" s="151"/>
      <c r="AD154" s="151"/>
      <c r="AE154" s="151"/>
      <c r="AF154" s="151"/>
      <c r="AG154" s="151" t="s">
        <v>308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2" x14ac:dyDescent="0.25">
      <c r="A155" s="158"/>
      <c r="B155" s="159"/>
      <c r="C155" s="197" t="s">
        <v>875</v>
      </c>
      <c r="D155" s="195"/>
      <c r="E155" s="196">
        <v>9.6</v>
      </c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262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0" outlineLevel="1" x14ac:dyDescent="0.25">
      <c r="A156" s="173">
        <v>46</v>
      </c>
      <c r="B156" s="174" t="s">
        <v>876</v>
      </c>
      <c r="C156" s="189" t="s">
        <v>630</v>
      </c>
      <c r="D156" s="175" t="s">
        <v>329</v>
      </c>
      <c r="E156" s="176">
        <v>29.5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21</v>
      </c>
      <c r="M156" s="178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8"/>
      <c r="S156" s="178" t="s">
        <v>217</v>
      </c>
      <c r="T156" s="179" t="s">
        <v>191</v>
      </c>
      <c r="U156" s="161">
        <v>0</v>
      </c>
      <c r="V156" s="161">
        <f>ROUND(E156*U156,2)</f>
        <v>0</v>
      </c>
      <c r="W156" s="161"/>
      <c r="X156" s="161" t="s">
        <v>257</v>
      </c>
      <c r="Y156" s="161" t="s">
        <v>193</v>
      </c>
      <c r="Z156" s="151"/>
      <c r="AA156" s="151"/>
      <c r="AB156" s="151"/>
      <c r="AC156" s="151"/>
      <c r="AD156" s="151"/>
      <c r="AE156" s="151"/>
      <c r="AF156" s="151"/>
      <c r="AG156" s="151" t="s">
        <v>308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2" x14ac:dyDescent="0.25">
      <c r="A157" s="158"/>
      <c r="B157" s="159"/>
      <c r="C157" s="255" t="s">
        <v>631</v>
      </c>
      <c r="D157" s="256"/>
      <c r="E157" s="256"/>
      <c r="F157" s="256"/>
      <c r="G157" s="256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195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5">
      <c r="A158" s="158"/>
      <c r="B158" s="159"/>
      <c r="C158" s="253" t="s">
        <v>877</v>
      </c>
      <c r="D158" s="254"/>
      <c r="E158" s="254"/>
      <c r="F158" s="254"/>
      <c r="G158" s="254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195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80" t="str">
        <f>C158</f>
        <v>- kotvení přivařením k ocelovým nosníkům lávky a pomocí kotevních plechů tl.4mm a vrtaných kotev k ŽB konstrukci</v>
      </c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5">
      <c r="A159" s="158"/>
      <c r="B159" s="159"/>
      <c r="C159" s="253" t="s">
        <v>633</v>
      </c>
      <c r="D159" s="254"/>
      <c r="E159" s="254"/>
      <c r="F159" s="254"/>
      <c r="G159" s="254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195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5">
      <c r="A160" s="158"/>
      <c r="B160" s="159"/>
      <c r="C160" s="253" t="s">
        <v>634</v>
      </c>
      <c r="D160" s="254"/>
      <c r="E160" s="254"/>
      <c r="F160" s="254"/>
      <c r="G160" s="254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195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5">
      <c r="A161" s="173">
        <v>47</v>
      </c>
      <c r="B161" s="174" t="s">
        <v>878</v>
      </c>
      <c r="C161" s="189" t="s">
        <v>879</v>
      </c>
      <c r="D161" s="175" t="s">
        <v>329</v>
      </c>
      <c r="E161" s="176">
        <v>0.65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6">
        <v>0</v>
      </c>
      <c r="O161" s="176">
        <f>ROUND(E161*N161,2)</f>
        <v>0</v>
      </c>
      <c r="P161" s="176">
        <v>0</v>
      </c>
      <c r="Q161" s="176">
        <f>ROUND(E161*P161,2)</f>
        <v>0</v>
      </c>
      <c r="R161" s="178"/>
      <c r="S161" s="178" t="s">
        <v>217</v>
      </c>
      <c r="T161" s="179" t="s">
        <v>191</v>
      </c>
      <c r="U161" s="161">
        <v>0.76</v>
      </c>
      <c r="V161" s="161">
        <f>ROUND(E161*U161,2)</f>
        <v>0.49</v>
      </c>
      <c r="W161" s="161"/>
      <c r="X161" s="161" t="s">
        <v>257</v>
      </c>
      <c r="Y161" s="161" t="s">
        <v>193</v>
      </c>
      <c r="Z161" s="151"/>
      <c r="AA161" s="151"/>
      <c r="AB161" s="151"/>
      <c r="AC161" s="151"/>
      <c r="AD161" s="151"/>
      <c r="AE161" s="151"/>
      <c r="AF161" s="151"/>
      <c r="AG161" s="151" t="s">
        <v>308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2" x14ac:dyDescent="0.25">
      <c r="A162" s="158"/>
      <c r="B162" s="159"/>
      <c r="C162" s="197" t="s">
        <v>880</v>
      </c>
      <c r="D162" s="195"/>
      <c r="E162" s="196">
        <v>0.65</v>
      </c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262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5">
      <c r="A163" s="173">
        <v>48</v>
      </c>
      <c r="B163" s="174" t="s">
        <v>881</v>
      </c>
      <c r="C163" s="189" t="s">
        <v>879</v>
      </c>
      <c r="D163" s="175" t="s">
        <v>329</v>
      </c>
      <c r="E163" s="176">
        <v>3.6</v>
      </c>
      <c r="F163" s="177"/>
      <c r="G163" s="178">
        <f>ROUND(E163*F163,2)</f>
        <v>0</v>
      </c>
      <c r="H163" s="177"/>
      <c r="I163" s="178">
        <f>ROUND(E163*H163,2)</f>
        <v>0</v>
      </c>
      <c r="J163" s="177"/>
      <c r="K163" s="178">
        <f>ROUND(E163*J163,2)</f>
        <v>0</v>
      </c>
      <c r="L163" s="178">
        <v>21</v>
      </c>
      <c r="M163" s="178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8"/>
      <c r="S163" s="178" t="s">
        <v>217</v>
      </c>
      <c r="T163" s="179" t="s">
        <v>191</v>
      </c>
      <c r="U163" s="161">
        <v>0.76</v>
      </c>
      <c r="V163" s="161">
        <f>ROUND(E163*U163,2)</f>
        <v>2.74</v>
      </c>
      <c r="W163" s="161"/>
      <c r="X163" s="161" t="s">
        <v>257</v>
      </c>
      <c r="Y163" s="161" t="s">
        <v>193</v>
      </c>
      <c r="Z163" s="151"/>
      <c r="AA163" s="151"/>
      <c r="AB163" s="151"/>
      <c r="AC163" s="151"/>
      <c r="AD163" s="151"/>
      <c r="AE163" s="151"/>
      <c r="AF163" s="151"/>
      <c r="AG163" s="151" t="s">
        <v>308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2" x14ac:dyDescent="0.25">
      <c r="A164" s="158"/>
      <c r="B164" s="159"/>
      <c r="C164" s="197" t="s">
        <v>882</v>
      </c>
      <c r="D164" s="195"/>
      <c r="E164" s="196">
        <v>3.6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262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5">
      <c r="A165" s="173">
        <v>49</v>
      </c>
      <c r="B165" s="174" t="s">
        <v>883</v>
      </c>
      <c r="C165" s="189" t="s">
        <v>496</v>
      </c>
      <c r="D165" s="175" t="s">
        <v>254</v>
      </c>
      <c r="E165" s="176">
        <v>3.8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8"/>
      <c r="S165" s="178" t="s">
        <v>217</v>
      </c>
      <c r="T165" s="179" t="s">
        <v>191</v>
      </c>
      <c r="U165" s="161">
        <v>0.76</v>
      </c>
      <c r="V165" s="161">
        <f>ROUND(E165*U165,2)</f>
        <v>2.89</v>
      </c>
      <c r="W165" s="161"/>
      <c r="X165" s="161" t="s">
        <v>257</v>
      </c>
      <c r="Y165" s="161" t="s">
        <v>193</v>
      </c>
      <c r="Z165" s="151"/>
      <c r="AA165" s="151"/>
      <c r="AB165" s="151"/>
      <c r="AC165" s="151"/>
      <c r="AD165" s="151"/>
      <c r="AE165" s="151"/>
      <c r="AF165" s="151"/>
      <c r="AG165" s="151" t="s">
        <v>308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2" x14ac:dyDescent="0.25">
      <c r="A166" s="158"/>
      <c r="B166" s="159"/>
      <c r="C166" s="255" t="s">
        <v>512</v>
      </c>
      <c r="D166" s="256"/>
      <c r="E166" s="256"/>
      <c r="F166" s="256"/>
      <c r="G166" s="256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195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5">
      <c r="A167" s="158"/>
      <c r="B167" s="159"/>
      <c r="C167" s="253" t="s">
        <v>513</v>
      </c>
      <c r="D167" s="254"/>
      <c r="E167" s="254"/>
      <c r="F167" s="254"/>
      <c r="G167" s="254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195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3" x14ac:dyDescent="0.25">
      <c r="A168" s="158"/>
      <c r="B168" s="159"/>
      <c r="C168" s="253" t="s">
        <v>511</v>
      </c>
      <c r="D168" s="254"/>
      <c r="E168" s="254"/>
      <c r="F168" s="254"/>
      <c r="G168" s="254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1"/>
      <c r="AA168" s="151"/>
      <c r="AB168" s="151"/>
      <c r="AC168" s="151"/>
      <c r="AD168" s="151"/>
      <c r="AE168" s="151"/>
      <c r="AF168" s="151"/>
      <c r="AG168" s="151" t="s">
        <v>195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80" t="str">
        <f>C168</f>
        <v>- kotvení do nosných profilů lávky - šroub M10x160 osadit pomocí tmelu do otvoru d12mm a hloubky 120mm podle pokynů výrobce</v>
      </c>
      <c r="BB168" s="151"/>
      <c r="BC168" s="151"/>
      <c r="BD168" s="151"/>
      <c r="BE168" s="151"/>
      <c r="BF168" s="151"/>
      <c r="BG168" s="151"/>
      <c r="BH168" s="151"/>
    </row>
    <row r="169" spans="1:60" x14ac:dyDescent="0.25">
      <c r="A169" s="3"/>
      <c r="B169" s="4"/>
      <c r="C169" s="192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E169">
        <v>15</v>
      </c>
      <c r="AF169">
        <v>21</v>
      </c>
      <c r="AG169" t="s">
        <v>171</v>
      </c>
    </row>
    <row r="170" spans="1:60" ht="13" x14ac:dyDescent="0.25">
      <c r="A170" s="154"/>
      <c r="B170" s="155" t="s">
        <v>29</v>
      </c>
      <c r="C170" s="193"/>
      <c r="D170" s="156"/>
      <c r="E170" s="157"/>
      <c r="F170" s="157"/>
      <c r="G170" s="172">
        <f>G8+G82+G84+G111+G115+G131+G143+G150+G153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E170">
        <f>SUMIF(L7:L168,AE169,G7:G168)</f>
        <v>0</v>
      </c>
      <c r="AF170">
        <f>SUMIF(L7:L168,AF169,G7:G168)</f>
        <v>0</v>
      </c>
      <c r="AG170" t="s">
        <v>248</v>
      </c>
    </row>
    <row r="171" spans="1:60" x14ac:dyDescent="0.25">
      <c r="C171" s="194"/>
      <c r="D171" s="10"/>
      <c r="AG171" t="s">
        <v>251</v>
      </c>
    </row>
    <row r="172" spans="1:60" x14ac:dyDescent="0.25">
      <c r="D172" s="10"/>
    </row>
    <row r="173" spans="1:60" x14ac:dyDescent="0.25">
      <c r="D173" s="10"/>
    </row>
    <row r="174" spans="1:60" x14ac:dyDescent="0.25">
      <c r="D174" s="10"/>
    </row>
    <row r="175" spans="1:60" x14ac:dyDescent="0.25">
      <c r="D175" s="10"/>
    </row>
    <row r="176" spans="1:60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4KNeKnZqLvP5H2MSuIW/ef1RM/TP27lXBihyPXY9K6NEc2UP4yCa4hmKpJofOn7tRx5FrNKbYG+sMPmAjiufNw==" saltValue="NSVaj9SqHgw22F8YSRAL+A==" spinCount="100000" sheet="1" formatRows="0"/>
  <mergeCells count="59">
    <mergeCell ref="C11:G11"/>
    <mergeCell ref="A1:G1"/>
    <mergeCell ref="C2:G2"/>
    <mergeCell ref="C3:G3"/>
    <mergeCell ref="C4:G4"/>
    <mergeCell ref="C10:G10"/>
    <mergeCell ref="C43:G43"/>
    <mergeCell ref="C14:G14"/>
    <mergeCell ref="C17:G17"/>
    <mergeCell ref="C18:G18"/>
    <mergeCell ref="C21:G21"/>
    <mergeCell ref="C24:G24"/>
    <mergeCell ref="C25:G25"/>
    <mergeCell ref="C28:G28"/>
    <mergeCell ref="C31:G31"/>
    <mergeCell ref="C34:G34"/>
    <mergeCell ref="C37:G37"/>
    <mergeCell ref="C40:G40"/>
    <mergeCell ref="C86:G86"/>
    <mergeCell ref="C46:G46"/>
    <mergeCell ref="C49:G49"/>
    <mergeCell ref="C52:G52"/>
    <mergeCell ref="C56:G56"/>
    <mergeCell ref="C57:G57"/>
    <mergeCell ref="C60:G60"/>
    <mergeCell ref="C65:G65"/>
    <mergeCell ref="C77:G77"/>
    <mergeCell ref="C79:G79"/>
    <mergeCell ref="C80:G80"/>
    <mergeCell ref="C81:G81"/>
    <mergeCell ref="C124:G124"/>
    <mergeCell ref="C91:G91"/>
    <mergeCell ref="C94:G94"/>
    <mergeCell ref="C97:G97"/>
    <mergeCell ref="C101:G101"/>
    <mergeCell ref="C102:G102"/>
    <mergeCell ref="C105:G105"/>
    <mergeCell ref="C113:G113"/>
    <mergeCell ref="C117:G117"/>
    <mergeCell ref="C119:G119"/>
    <mergeCell ref="C120:G120"/>
    <mergeCell ref="C121:G121"/>
    <mergeCell ref="C158:G158"/>
    <mergeCell ref="C125:G125"/>
    <mergeCell ref="C126:G126"/>
    <mergeCell ref="C129:G129"/>
    <mergeCell ref="C135:G135"/>
    <mergeCell ref="C136:G136"/>
    <mergeCell ref="C137:G137"/>
    <mergeCell ref="C145:G145"/>
    <mergeCell ref="C147:G147"/>
    <mergeCell ref="C149:G149"/>
    <mergeCell ref="C152:G152"/>
    <mergeCell ref="C157:G157"/>
    <mergeCell ref="C159:G159"/>
    <mergeCell ref="C160:G160"/>
    <mergeCell ref="C166:G166"/>
    <mergeCell ref="C167:G167"/>
    <mergeCell ref="C168:G1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4" customWidth="1"/>
    <col min="3" max="3" width="63.36328125" style="124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57" t="s">
        <v>158</v>
      </c>
      <c r="B1" s="257"/>
      <c r="C1" s="257"/>
      <c r="D1" s="257"/>
      <c r="E1" s="257"/>
      <c r="F1" s="257"/>
      <c r="G1" s="257"/>
      <c r="AG1" t="s">
        <v>159</v>
      </c>
    </row>
    <row r="2" spans="1:60" ht="25" customHeight="1" x14ac:dyDescent="0.25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160</v>
      </c>
    </row>
    <row r="3" spans="1:60" ht="25" customHeight="1" x14ac:dyDescent="0.25">
      <c r="A3" s="143" t="s">
        <v>8</v>
      </c>
      <c r="B3" s="49" t="s">
        <v>50</v>
      </c>
      <c r="C3" s="258" t="s">
        <v>51</v>
      </c>
      <c r="D3" s="259"/>
      <c r="E3" s="259"/>
      <c r="F3" s="259"/>
      <c r="G3" s="260"/>
      <c r="AC3" s="124" t="s">
        <v>160</v>
      </c>
      <c r="AG3" t="s">
        <v>161</v>
      </c>
    </row>
    <row r="4" spans="1:60" ht="25" customHeight="1" x14ac:dyDescent="0.25">
      <c r="A4" s="144" t="s">
        <v>9</v>
      </c>
      <c r="B4" s="145" t="s">
        <v>68</v>
      </c>
      <c r="C4" s="261" t="s">
        <v>69</v>
      </c>
      <c r="D4" s="262"/>
      <c r="E4" s="262"/>
      <c r="F4" s="262"/>
      <c r="G4" s="263"/>
      <c r="AG4" t="s">
        <v>162</v>
      </c>
    </row>
    <row r="5" spans="1:60" x14ac:dyDescent="0.25">
      <c r="D5" s="10"/>
    </row>
    <row r="6" spans="1:60" ht="37.5" x14ac:dyDescent="0.25">
      <c r="A6" s="147" t="s">
        <v>163</v>
      </c>
      <c r="B6" s="149" t="s">
        <v>164</v>
      </c>
      <c r="C6" s="149" t="s">
        <v>165</v>
      </c>
      <c r="D6" s="148" t="s">
        <v>166</v>
      </c>
      <c r="E6" s="147" t="s">
        <v>167</v>
      </c>
      <c r="F6" s="146" t="s">
        <v>168</v>
      </c>
      <c r="G6" s="147" t="s">
        <v>29</v>
      </c>
      <c r="H6" s="150" t="s">
        <v>30</v>
      </c>
      <c r="I6" s="150" t="s">
        <v>169</v>
      </c>
      <c r="J6" s="150" t="s">
        <v>31</v>
      </c>
      <c r="K6" s="150" t="s">
        <v>170</v>
      </c>
      <c r="L6" s="150" t="s">
        <v>171</v>
      </c>
      <c r="M6" s="150" t="s">
        <v>172</v>
      </c>
      <c r="N6" s="150" t="s">
        <v>173</v>
      </c>
      <c r="O6" s="150" t="s">
        <v>174</v>
      </c>
      <c r="P6" s="150" t="s">
        <v>175</v>
      </c>
      <c r="Q6" s="150" t="s">
        <v>176</v>
      </c>
      <c r="R6" s="150" t="s">
        <v>177</v>
      </c>
      <c r="S6" s="150" t="s">
        <v>178</v>
      </c>
      <c r="T6" s="150" t="s">
        <v>179</v>
      </c>
      <c r="U6" s="150" t="s">
        <v>180</v>
      </c>
      <c r="V6" s="150" t="s">
        <v>181</v>
      </c>
      <c r="W6" s="150" t="s">
        <v>182</v>
      </c>
      <c r="X6" s="150" t="s">
        <v>183</v>
      </c>
      <c r="Y6" s="150" t="s">
        <v>184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13" x14ac:dyDescent="0.25">
      <c r="A8" s="166" t="s">
        <v>185</v>
      </c>
      <c r="B8" s="167" t="s">
        <v>106</v>
      </c>
      <c r="C8" s="188" t="s">
        <v>107</v>
      </c>
      <c r="D8" s="168"/>
      <c r="E8" s="169"/>
      <c r="F8" s="170"/>
      <c r="G8" s="170">
        <f>SUMIF(AG9:AG151,"&lt;&gt;NOR",G9:G151)</f>
        <v>0</v>
      </c>
      <c r="H8" s="170"/>
      <c r="I8" s="170">
        <f>SUM(I9:I151)</f>
        <v>0</v>
      </c>
      <c r="J8" s="170"/>
      <c r="K8" s="170">
        <f>SUM(K9:K151)</f>
        <v>0</v>
      </c>
      <c r="L8" s="170"/>
      <c r="M8" s="170">
        <f>SUM(M9:M151)</f>
        <v>0</v>
      </c>
      <c r="N8" s="169"/>
      <c r="O8" s="169">
        <f>SUM(O9:O151)</f>
        <v>141</v>
      </c>
      <c r="P8" s="169"/>
      <c r="Q8" s="169">
        <f>SUM(Q9:Q151)</f>
        <v>0</v>
      </c>
      <c r="R8" s="170"/>
      <c r="S8" s="170"/>
      <c r="T8" s="171"/>
      <c r="U8" s="165"/>
      <c r="V8" s="165">
        <f>SUM(V9:V151)</f>
        <v>58.86</v>
      </c>
      <c r="W8" s="165"/>
      <c r="X8" s="165"/>
      <c r="Y8" s="165"/>
      <c r="AG8" t="s">
        <v>186</v>
      </c>
    </row>
    <row r="9" spans="1:60" outlineLevel="1" x14ac:dyDescent="0.25">
      <c r="A9" s="173">
        <v>1</v>
      </c>
      <c r="B9" s="174" t="s">
        <v>884</v>
      </c>
      <c r="C9" s="189" t="s">
        <v>885</v>
      </c>
      <c r="D9" s="175" t="s">
        <v>265</v>
      </c>
      <c r="E9" s="176">
        <v>48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255</v>
      </c>
      <c r="S9" s="178" t="s">
        <v>190</v>
      </c>
      <c r="T9" s="179" t="s">
        <v>256</v>
      </c>
      <c r="U9" s="161">
        <v>0.1</v>
      </c>
      <c r="V9" s="161">
        <f>ROUND(E9*U9,2)</f>
        <v>4.8</v>
      </c>
      <c r="W9" s="161"/>
      <c r="X9" s="161" t="s">
        <v>257</v>
      </c>
      <c r="Y9" s="161" t="s">
        <v>193</v>
      </c>
      <c r="Z9" s="151"/>
      <c r="AA9" s="151"/>
      <c r="AB9" s="151"/>
      <c r="AC9" s="151"/>
      <c r="AD9" s="151"/>
      <c r="AE9" s="151"/>
      <c r="AF9" s="151"/>
      <c r="AG9" s="151" t="s">
        <v>258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64" t="s">
        <v>886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260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0" t="str">
        <f>C10</f>
        <v>nebo lesní půdy, s vodorovným přemístěním na hromady v místě upotřebení nebo na dočasné či trvalé skládky se složením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5">
      <c r="A11" s="158"/>
      <c r="B11" s="159"/>
      <c r="C11" s="197" t="s">
        <v>887</v>
      </c>
      <c r="D11" s="195"/>
      <c r="E11" s="196">
        <v>48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262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3">
        <v>2</v>
      </c>
      <c r="B12" s="174" t="s">
        <v>888</v>
      </c>
      <c r="C12" s="189" t="s">
        <v>889</v>
      </c>
      <c r="D12" s="175" t="s">
        <v>265</v>
      </c>
      <c r="E12" s="176">
        <v>85.481999999999999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 t="s">
        <v>255</v>
      </c>
      <c r="S12" s="178" t="s">
        <v>190</v>
      </c>
      <c r="T12" s="179" t="s">
        <v>256</v>
      </c>
      <c r="U12" s="161">
        <v>0.13</v>
      </c>
      <c r="V12" s="161">
        <f>ROUND(E12*U12,2)</f>
        <v>11.11</v>
      </c>
      <c r="W12" s="161"/>
      <c r="X12" s="161" t="s">
        <v>257</v>
      </c>
      <c r="Y12" s="161" t="s">
        <v>193</v>
      </c>
      <c r="Z12" s="151"/>
      <c r="AA12" s="151"/>
      <c r="AB12" s="151"/>
      <c r="AC12" s="151"/>
      <c r="AD12" s="151"/>
      <c r="AE12" s="151"/>
      <c r="AF12" s="151"/>
      <c r="AG12" s="151" t="s">
        <v>258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0.5" outlineLevel="2" x14ac:dyDescent="0.25">
      <c r="A13" s="158"/>
      <c r="B13" s="159"/>
      <c r="C13" s="264" t="s">
        <v>890</v>
      </c>
      <c r="D13" s="265"/>
      <c r="E13" s="265"/>
      <c r="F13" s="265"/>
      <c r="G13" s="265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260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0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3" t="s">
        <v>891</v>
      </c>
      <c r="D14" s="254"/>
      <c r="E14" s="254"/>
      <c r="F14" s="254"/>
      <c r="G14" s="254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195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5">
      <c r="A15" s="158"/>
      <c r="B15" s="159"/>
      <c r="C15" s="197" t="s">
        <v>892</v>
      </c>
      <c r="D15" s="195"/>
      <c r="E15" s="196">
        <v>0.81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262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5">
      <c r="A16" s="158"/>
      <c r="B16" s="159"/>
      <c r="C16" s="197" t="s">
        <v>893</v>
      </c>
      <c r="D16" s="195"/>
      <c r="E16" s="196">
        <v>1.62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262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5">
      <c r="A17" s="158"/>
      <c r="B17" s="159"/>
      <c r="C17" s="197" t="s">
        <v>894</v>
      </c>
      <c r="D17" s="195"/>
      <c r="E17" s="196">
        <v>10.368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262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5">
      <c r="A18" s="158"/>
      <c r="B18" s="159"/>
      <c r="C18" s="197" t="s">
        <v>895</v>
      </c>
      <c r="D18" s="195"/>
      <c r="E18" s="196">
        <v>3.8879999999999999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262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5">
      <c r="A19" s="158"/>
      <c r="B19" s="159"/>
      <c r="C19" s="197" t="s">
        <v>896</v>
      </c>
      <c r="D19" s="195"/>
      <c r="E19" s="196">
        <v>4.7519999999999998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262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5">
      <c r="A20" s="158"/>
      <c r="B20" s="159"/>
      <c r="C20" s="197" t="s">
        <v>897</v>
      </c>
      <c r="D20" s="195"/>
      <c r="E20" s="196">
        <v>10.179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262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5">
      <c r="A21" s="158"/>
      <c r="B21" s="159"/>
      <c r="C21" s="197" t="s">
        <v>898</v>
      </c>
      <c r="D21" s="195"/>
      <c r="E21" s="196">
        <v>5.94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262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5">
      <c r="A22" s="158"/>
      <c r="B22" s="159"/>
      <c r="C22" s="197" t="s">
        <v>899</v>
      </c>
      <c r="D22" s="195"/>
      <c r="E22" s="196">
        <v>2.5920000000000001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262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5">
      <c r="A23" s="158"/>
      <c r="B23" s="159"/>
      <c r="C23" s="197" t="s">
        <v>900</v>
      </c>
      <c r="D23" s="195"/>
      <c r="E23" s="196">
        <v>8.64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262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5">
      <c r="A24" s="158"/>
      <c r="B24" s="159"/>
      <c r="C24" s="197" t="s">
        <v>901</v>
      </c>
      <c r="D24" s="195"/>
      <c r="E24" s="196">
        <v>18.954000000000001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262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5">
      <c r="A25" s="158"/>
      <c r="B25" s="159"/>
      <c r="C25" s="197" t="s">
        <v>902</v>
      </c>
      <c r="D25" s="195"/>
      <c r="E25" s="196">
        <v>8.5050000000000008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262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5">
      <c r="A26" s="158"/>
      <c r="B26" s="159"/>
      <c r="C26" s="197" t="s">
        <v>903</v>
      </c>
      <c r="D26" s="195"/>
      <c r="E26" s="196">
        <v>2.2679999999999998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262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5">
      <c r="A27" s="158"/>
      <c r="B27" s="159"/>
      <c r="C27" s="197" t="s">
        <v>904</v>
      </c>
      <c r="D27" s="195"/>
      <c r="E27" s="196">
        <v>6.9660000000000002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262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3">
        <v>3</v>
      </c>
      <c r="B28" s="174" t="s">
        <v>905</v>
      </c>
      <c r="C28" s="189" t="s">
        <v>906</v>
      </c>
      <c r="D28" s="175" t="s">
        <v>265</v>
      </c>
      <c r="E28" s="176">
        <v>142.47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 t="s">
        <v>255</v>
      </c>
      <c r="S28" s="178" t="s">
        <v>190</v>
      </c>
      <c r="T28" s="179" t="s">
        <v>256</v>
      </c>
      <c r="U28" s="161">
        <v>0.16</v>
      </c>
      <c r="V28" s="161">
        <f>ROUND(E28*U28,2)</f>
        <v>22.8</v>
      </c>
      <c r="W28" s="161"/>
      <c r="X28" s="161" t="s">
        <v>257</v>
      </c>
      <c r="Y28" s="161" t="s">
        <v>193</v>
      </c>
      <c r="Z28" s="151"/>
      <c r="AA28" s="151"/>
      <c r="AB28" s="151"/>
      <c r="AC28" s="151"/>
      <c r="AD28" s="151"/>
      <c r="AE28" s="151"/>
      <c r="AF28" s="151"/>
      <c r="AG28" s="151" t="s">
        <v>308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0.5" outlineLevel="2" x14ac:dyDescent="0.25">
      <c r="A29" s="158"/>
      <c r="B29" s="159"/>
      <c r="C29" s="264" t="s">
        <v>890</v>
      </c>
      <c r="D29" s="265"/>
      <c r="E29" s="265"/>
      <c r="F29" s="265"/>
      <c r="G29" s="265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260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80" t="str">
        <f>C29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253" t="s">
        <v>907</v>
      </c>
      <c r="D30" s="254"/>
      <c r="E30" s="254"/>
      <c r="F30" s="254"/>
      <c r="G30" s="254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195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197" t="s">
        <v>908</v>
      </c>
      <c r="D31" s="195"/>
      <c r="E31" s="196">
        <v>1.35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262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5">
      <c r="A32" s="158"/>
      <c r="B32" s="159"/>
      <c r="C32" s="197" t="s">
        <v>909</v>
      </c>
      <c r="D32" s="195"/>
      <c r="E32" s="196">
        <v>2.7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262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5">
      <c r="A33" s="158"/>
      <c r="B33" s="159"/>
      <c r="C33" s="197" t="s">
        <v>910</v>
      </c>
      <c r="D33" s="195"/>
      <c r="E33" s="196">
        <v>17.28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262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5">
      <c r="A34" s="158"/>
      <c r="B34" s="159"/>
      <c r="C34" s="197" t="s">
        <v>911</v>
      </c>
      <c r="D34" s="195"/>
      <c r="E34" s="196">
        <v>6.48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262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5">
      <c r="A35" s="158"/>
      <c r="B35" s="159"/>
      <c r="C35" s="197" t="s">
        <v>912</v>
      </c>
      <c r="D35" s="195"/>
      <c r="E35" s="196">
        <v>7.92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262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5">
      <c r="A36" s="158"/>
      <c r="B36" s="159"/>
      <c r="C36" s="197" t="s">
        <v>913</v>
      </c>
      <c r="D36" s="195"/>
      <c r="E36" s="196">
        <v>16.965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262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5">
      <c r="A37" s="158"/>
      <c r="B37" s="159"/>
      <c r="C37" s="197" t="s">
        <v>914</v>
      </c>
      <c r="D37" s="195"/>
      <c r="E37" s="196">
        <v>9.9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262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5">
      <c r="A38" s="158"/>
      <c r="B38" s="159"/>
      <c r="C38" s="197" t="s">
        <v>915</v>
      </c>
      <c r="D38" s="195"/>
      <c r="E38" s="196">
        <v>4.32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262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5">
      <c r="A39" s="158"/>
      <c r="B39" s="159"/>
      <c r="C39" s="197" t="s">
        <v>916</v>
      </c>
      <c r="D39" s="195"/>
      <c r="E39" s="196">
        <v>14.4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262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5">
      <c r="A40" s="158"/>
      <c r="B40" s="159"/>
      <c r="C40" s="197" t="s">
        <v>917</v>
      </c>
      <c r="D40" s="195"/>
      <c r="E40" s="196">
        <v>31.59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262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5">
      <c r="A41" s="158"/>
      <c r="B41" s="159"/>
      <c r="C41" s="197" t="s">
        <v>918</v>
      </c>
      <c r="D41" s="195"/>
      <c r="E41" s="196">
        <v>14.175000000000001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262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5">
      <c r="A42" s="158"/>
      <c r="B42" s="159"/>
      <c r="C42" s="197" t="s">
        <v>919</v>
      </c>
      <c r="D42" s="195"/>
      <c r="E42" s="196">
        <v>3.78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262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5">
      <c r="A43" s="158"/>
      <c r="B43" s="159"/>
      <c r="C43" s="197" t="s">
        <v>920</v>
      </c>
      <c r="D43" s="195"/>
      <c r="E43" s="196">
        <v>11.61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262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73">
        <v>4</v>
      </c>
      <c r="B44" s="174" t="s">
        <v>921</v>
      </c>
      <c r="C44" s="189" t="s">
        <v>922</v>
      </c>
      <c r="D44" s="175" t="s">
        <v>265</v>
      </c>
      <c r="E44" s="176">
        <v>56.988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 t="s">
        <v>255</v>
      </c>
      <c r="S44" s="178" t="s">
        <v>190</v>
      </c>
      <c r="T44" s="179" t="s">
        <v>256</v>
      </c>
      <c r="U44" s="161">
        <v>0</v>
      </c>
      <c r="V44" s="161">
        <f>ROUND(E44*U44,2)</f>
        <v>0</v>
      </c>
      <c r="W44" s="161"/>
      <c r="X44" s="161" t="s">
        <v>257</v>
      </c>
      <c r="Y44" s="161" t="s">
        <v>193</v>
      </c>
      <c r="Z44" s="151"/>
      <c r="AA44" s="151"/>
      <c r="AB44" s="151"/>
      <c r="AC44" s="151"/>
      <c r="AD44" s="151"/>
      <c r="AE44" s="151"/>
      <c r="AF44" s="151"/>
      <c r="AG44" s="151" t="s">
        <v>308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0.5" outlineLevel="2" x14ac:dyDescent="0.25">
      <c r="A45" s="158"/>
      <c r="B45" s="159"/>
      <c r="C45" s="264" t="s">
        <v>890</v>
      </c>
      <c r="D45" s="265"/>
      <c r="E45" s="265"/>
      <c r="F45" s="265"/>
      <c r="G45" s="265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260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80" t="str">
        <f>C45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5" s="151"/>
      <c r="BC45" s="151"/>
      <c r="BD45" s="151"/>
      <c r="BE45" s="151"/>
      <c r="BF45" s="151"/>
      <c r="BG45" s="151"/>
      <c r="BH45" s="151"/>
    </row>
    <row r="46" spans="1:60" outlineLevel="2" x14ac:dyDescent="0.25">
      <c r="A46" s="158"/>
      <c r="B46" s="159"/>
      <c r="C46" s="253" t="s">
        <v>923</v>
      </c>
      <c r="D46" s="254"/>
      <c r="E46" s="254"/>
      <c r="F46" s="254"/>
      <c r="G46" s="254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195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197" t="s">
        <v>924</v>
      </c>
      <c r="D47" s="195"/>
      <c r="E47" s="196">
        <v>0.54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262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5">
      <c r="A48" s="158"/>
      <c r="B48" s="159"/>
      <c r="C48" s="197" t="s">
        <v>925</v>
      </c>
      <c r="D48" s="195"/>
      <c r="E48" s="196">
        <v>1.08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262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5">
      <c r="A49" s="158"/>
      <c r="B49" s="159"/>
      <c r="C49" s="197" t="s">
        <v>926</v>
      </c>
      <c r="D49" s="195"/>
      <c r="E49" s="196">
        <v>6.9119999999999999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262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5">
      <c r="A50" s="158"/>
      <c r="B50" s="159"/>
      <c r="C50" s="197" t="s">
        <v>927</v>
      </c>
      <c r="D50" s="195"/>
      <c r="E50" s="196">
        <v>2.5920000000000001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262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5">
      <c r="A51" s="158"/>
      <c r="B51" s="159"/>
      <c r="C51" s="197" t="s">
        <v>928</v>
      </c>
      <c r="D51" s="195"/>
      <c r="E51" s="196">
        <v>3.1680000000000001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262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5">
      <c r="A52" s="158"/>
      <c r="B52" s="159"/>
      <c r="C52" s="197" t="s">
        <v>929</v>
      </c>
      <c r="D52" s="195"/>
      <c r="E52" s="196">
        <v>6.7859999999999996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262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5">
      <c r="A53" s="158"/>
      <c r="B53" s="159"/>
      <c r="C53" s="197" t="s">
        <v>930</v>
      </c>
      <c r="D53" s="195"/>
      <c r="E53" s="196">
        <v>3.96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262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5">
      <c r="A54" s="158"/>
      <c r="B54" s="159"/>
      <c r="C54" s="197" t="s">
        <v>931</v>
      </c>
      <c r="D54" s="195"/>
      <c r="E54" s="196">
        <v>1.728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262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5">
      <c r="A55" s="158"/>
      <c r="B55" s="159"/>
      <c r="C55" s="197" t="s">
        <v>932</v>
      </c>
      <c r="D55" s="195"/>
      <c r="E55" s="196">
        <v>5.76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262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5">
      <c r="A56" s="158"/>
      <c r="B56" s="159"/>
      <c r="C56" s="197" t="s">
        <v>933</v>
      </c>
      <c r="D56" s="195"/>
      <c r="E56" s="196">
        <v>12.635999999999999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262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5">
      <c r="A57" s="158"/>
      <c r="B57" s="159"/>
      <c r="C57" s="197" t="s">
        <v>934</v>
      </c>
      <c r="D57" s="195"/>
      <c r="E57" s="196">
        <v>5.67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262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5">
      <c r="A58" s="158"/>
      <c r="B58" s="159"/>
      <c r="C58" s="197" t="s">
        <v>935</v>
      </c>
      <c r="D58" s="195"/>
      <c r="E58" s="196">
        <v>1.512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262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5">
      <c r="A59" s="158"/>
      <c r="B59" s="159"/>
      <c r="C59" s="197" t="s">
        <v>936</v>
      </c>
      <c r="D59" s="195"/>
      <c r="E59" s="196">
        <v>4.6440000000000001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262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73">
        <v>5</v>
      </c>
      <c r="B60" s="174" t="s">
        <v>937</v>
      </c>
      <c r="C60" s="189" t="s">
        <v>938</v>
      </c>
      <c r="D60" s="175" t="s">
        <v>265</v>
      </c>
      <c r="E60" s="176">
        <v>142.47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939</v>
      </c>
      <c r="T60" s="179" t="s">
        <v>256</v>
      </c>
      <c r="U60" s="161">
        <v>0.08</v>
      </c>
      <c r="V60" s="161">
        <f>ROUND(E60*U60,2)</f>
        <v>11.4</v>
      </c>
      <c r="W60" s="161"/>
      <c r="X60" s="161" t="s">
        <v>257</v>
      </c>
      <c r="Y60" s="161" t="s">
        <v>193</v>
      </c>
      <c r="Z60" s="151"/>
      <c r="AA60" s="151"/>
      <c r="AB60" s="151"/>
      <c r="AC60" s="151"/>
      <c r="AD60" s="151"/>
      <c r="AE60" s="151"/>
      <c r="AF60" s="151"/>
      <c r="AG60" s="151" t="s">
        <v>308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5">
      <c r="A61" s="158"/>
      <c r="B61" s="159"/>
      <c r="C61" s="197" t="s">
        <v>940</v>
      </c>
      <c r="D61" s="195"/>
      <c r="E61" s="196">
        <v>142.47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262</v>
      </c>
      <c r="AH61" s="151">
        <v>5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73">
        <v>6</v>
      </c>
      <c r="B62" s="174" t="s">
        <v>941</v>
      </c>
      <c r="C62" s="189" t="s">
        <v>942</v>
      </c>
      <c r="D62" s="175" t="s">
        <v>265</v>
      </c>
      <c r="E62" s="176">
        <v>56.988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8"/>
      <c r="S62" s="178" t="s">
        <v>939</v>
      </c>
      <c r="T62" s="179" t="s">
        <v>256</v>
      </c>
      <c r="U62" s="161">
        <v>0.15</v>
      </c>
      <c r="V62" s="161">
        <f>ROUND(E62*U62,2)</f>
        <v>8.5500000000000007</v>
      </c>
      <c r="W62" s="161"/>
      <c r="X62" s="161" t="s">
        <v>257</v>
      </c>
      <c r="Y62" s="161" t="s">
        <v>193</v>
      </c>
      <c r="Z62" s="151"/>
      <c r="AA62" s="151"/>
      <c r="AB62" s="151"/>
      <c r="AC62" s="151"/>
      <c r="AD62" s="151"/>
      <c r="AE62" s="151"/>
      <c r="AF62" s="151"/>
      <c r="AG62" s="151" t="s">
        <v>308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5">
      <c r="A63" s="158"/>
      <c r="B63" s="159"/>
      <c r="C63" s="197" t="s">
        <v>943</v>
      </c>
      <c r="D63" s="195"/>
      <c r="E63" s="196">
        <v>56.988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262</v>
      </c>
      <c r="AH63" s="151">
        <v>5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73">
        <v>7</v>
      </c>
      <c r="B64" s="174" t="s">
        <v>944</v>
      </c>
      <c r="C64" s="189" t="s">
        <v>945</v>
      </c>
      <c r="D64" s="175" t="s">
        <v>254</v>
      </c>
      <c r="E64" s="176">
        <v>633.20000000000005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9.8999999999999999E-4</v>
      </c>
      <c r="O64" s="176">
        <f>ROUND(E64*N64,2)</f>
        <v>0.63</v>
      </c>
      <c r="P64" s="176">
        <v>0</v>
      </c>
      <c r="Q64" s="176">
        <f>ROUND(E64*P64,2)</f>
        <v>0</v>
      </c>
      <c r="R64" s="178" t="s">
        <v>255</v>
      </c>
      <c r="S64" s="178" t="s">
        <v>190</v>
      </c>
      <c r="T64" s="179" t="s">
        <v>256</v>
      </c>
      <c r="U64" s="161">
        <v>0</v>
      </c>
      <c r="V64" s="161">
        <f>ROUND(E64*U64,2)</f>
        <v>0</v>
      </c>
      <c r="W64" s="161"/>
      <c r="X64" s="161" t="s">
        <v>257</v>
      </c>
      <c r="Y64" s="161" t="s">
        <v>193</v>
      </c>
      <c r="Z64" s="151"/>
      <c r="AA64" s="151"/>
      <c r="AB64" s="151"/>
      <c r="AC64" s="151"/>
      <c r="AD64" s="151"/>
      <c r="AE64" s="151"/>
      <c r="AF64" s="151"/>
      <c r="AG64" s="151" t="s">
        <v>308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5">
      <c r="A65" s="158"/>
      <c r="B65" s="159"/>
      <c r="C65" s="264" t="s">
        <v>946</v>
      </c>
      <c r="D65" s="265"/>
      <c r="E65" s="265"/>
      <c r="F65" s="265"/>
      <c r="G65" s="265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260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5">
      <c r="A66" s="158"/>
      <c r="B66" s="159"/>
      <c r="C66" s="253" t="s">
        <v>947</v>
      </c>
      <c r="D66" s="254"/>
      <c r="E66" s="254"/>
      <c r="F66" s="254"/>
      <c r="G66" s="254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195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5">
      <c r="A67" s="158"/>
      <c r="B67" s="159"/>
      <c r="C67" s="197" t="s">
        <v>948</v>
      </c>
      <c r="D67" s="195"/>
      <c r="E67" s="196">
        <v>6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262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5">
      <c r="A68" s="158"/>
      <c r="B68" s="159"/>
      <c r="C68" s="197" t="s">
        <v>949</v>
      </c>
      <c r="D68" s="195"/>
      <c r="E68" s="196">
        <v>12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262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5">
      <c r="A69" s="158"/>
      <c r="B69" s="159"/>
      <c r="C69" s="197" t="s">
        <v>950</v>
      </c>
      <c r="D69" s="195"/>
      <c r="E69" s="196">
        <v>76.8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262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5">
      <c r="A70" s="158"/>
      <c r="B70" s="159"/>
      <c r="C70" s="197" t="s">
        <v>951</v>
      </c>
      <c r="D70" s="195"/>
      <c r="E70" s="196">
        <v>28.8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262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5">
      <c r="A71" s="158"/>
      <c r="B71" s="159"/>
      <c r="C71" s="197" t="s">
        <v>952</v>
      </c>
      <c r="D71" s="195"/>
      <c r="E71" s="196">
        <v>35.200000000000003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262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5">
      <c r="A72" s="158"/>
      <c r="B72" s="159"/>
      <c r="C72" s="197" t="s">
        <v>953</v>
      </c>
      <c r="D72" s="195"/>
      <c r="E72" s="196">
        <v>75.400000000000006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262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5">
      <c r="A73" s="158"/>
      <c r="B73" s="159"/>
      <c r="C73" s="197" t="s">
        <v>954</v>
      </c>
      <c r="D73" s="195"/>
      <c r="E73" s="196">
        <v>44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262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5">
      <c r="A74" s="158"/>
      <c r="B74" s="159"/>
      <c r="C74" s="197" t="s">
        <v>955</v>
      </c>
      <c r="D74" s="195"/>
      <c r="E74" s="196">
        <v>19.2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262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5">
      <c r="A75" s="158"/>
      <c r="B75" s="159"/>
      <c r="C75" s="197" t="s">
        <v>956</v>
      </c>
      <c r="D75" s="195"/>
      <c r="E75" s="196">
        <v>64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262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5">
      <c r="A76" s="158"/>
      <c r="B76" s="159"/>
      <c r="C76" s="197" t="s">
        <v>957</v>
      </c>
      <c r="D76" s="195"/>
      <c r="E76" s="196">
        <v>140.4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262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5">
      <c r="A77" s="158"/>
      <c r="B77" s="159"/>
      <c r="C77" s="197" t="s">
        <v>958</v>
      </c>
      <c r="D77" s="195"/>
      <c r="E77" s="196">
        <v>63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262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5">
      <c r="A78" s="158"/>
      <c r="B78" s="159"/>
      <c r="C78" s="197" t="s">
        <v>959</v>
      </c>
      <c r="D78" s="195"/>
      <c r="E78" s="196">
        <v>16.8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262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5">
      <c r="A79" s="158"/>
      <c r="B79" s="159"/>
      <c r="C79" s="197" t="s">
        <v>960</v>
      </c>
      <c r="D79" s="195"/>
      <c r="E79" s="196">
        <v>51.6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262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73">
        <v>8</v>
      </c>
      <c r="B80" s="174" t="s">
        <v>961</v>
      </c>
      <c r="C80" s="189" t="s">
        <v>962</v>
      </c>
      <c r="D80" s="175" t="s">
        <v>254</v>
      </c>
      <c r="E80" s="176">
        <v>633.20000000000005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 t="s">
        <v>255</v>
      </c>
      <c r="S80" s="178" t="s">
        <v>190</v>
      </c>
      <c r="T80" s="179" t="s">
        <v>256</v>
      </c>
      <c r="U80" s="161">
        <v>0</v>
      </c>
      <c r="V80" s="161">
        <f>ROUND(E80*U80,2)</f>
        <v>0</v>
      </c>
      <c r="W80" s="161"/>
      <c r="X80" s="161" t="s">
        <v>257</v>
      </c>
      <c r="Y80" s="161" t="s">
        <v>193</v>
      </c>
      <c r="Z80" s="151"/>
      <c r="AA80" s="151"/>
      <c r="AB80" s="151"/>
      <c r="AC80" s="151"/>
      <c r="AD80" s="151"/>
      <c r="AE80" s="151"/>
      <c r="AF80" s="151"/>
      <c r="AG80" s="151" t="s">
        <v>308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5">
      <c r="A81" s="158"/>
      <c r="B81" s="159"/>
      <c r="C81" s="264" t="s">
        <v>963</v>
      </c>
      <c r="D81" s="265"/>
      <c r="E81" s="265"/>
      <c r="F81" s="265"/>
      <c r="G81" s="265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260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5">
      <c r="A82" s="158"/>
      <c r="B82" s="159"/>
      <c r="C82" s="197" t="s">
        <v>964</v>
      </c>
      <c r="D82" s="195"/>
      <c r="E82" s="196">
        <v>633.20000000000005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262</v>
      </c>
      <c r="AH82" s="151">
        <v>5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73">
        <v>9</v>
      </c>
      <c r="B83" s="174" t="s">
        <v>965</v>
      </c>
      <c r="C83" s="189" t="s">
        <v>966</v>
      </c>
      <c r="D83" s="175" t="s">
        <v>265</v>
      </c>
      <c r="E83" s="176">
        <v>142.47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 t="s">
        <v>255</v>
      </c>
      <c r="S83" s="178" t="s">
        <v>190</v>
      </c>
      <c r="T83" s="179" t="s">
        <v>256</v>
      </c>
      <c r="U83" s="161">
        <v>0</v>
      </c>
      <c r="V83" s="161">
        <f>ROUND(E83*U83,2)</f>
        <v>0</v>
      </c>
      <c r="W83" s="161"/>
      <c r="X83" s="161" t="s">
        <v>257</v>
      </c>
      <c r="Y83" s="161" t="s">
        <v>193</v>
      </c>
      <c r="Z83" s="151"/>
      <c r="AA83" s="151"/>
      <c r="AB83" s="151"/>
      <c r="AC83" s="151"/>
      <c r="AD83" s="151"/>
      <c r="AE83" s="151"/>
      <c r="AF83" s="151"/>
      <c r="AG83" s="151" t="s">
        <v>967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5">
      <c r="A84" s="158"/>
      <c r="B84" s="159"/>
      <c r="C84" s="264" t="s">
        <v>390</v>
      </c>
      <c r="D84" s="265"/>
      <c r="E84" s="265"/>
      <c r="F84" s="265"/>
      <c r="G84" s="265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260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80" t="str">
        <f>C84</f>
        <v>bez naložení do dopravní nádoby, ale s vyprázdněním dopravní nádoby na hromadu nebo na dopravní prostředek,</v>
      </c>
      <c r="BB84" s="151"/>
      <c r="BC84" s="151"/>
      <c r="BD84" s="151"/>
      <c r="BE84" s="151"/>
      <c r="BF84" s="151"/>
      <c r="BG84" s="151"/>
      <c r="BH84" s="151"/>
    </row>
    <row r="85" spans="1:60" outlineLevel="2" x14ac:dyDescent="0.25">
      <c r="A85" s="158"/>
      <c r="B85" s="159"/>
      <c r="C85" s="197" t="s">
        <v>908</v>
      </c>
      <c r="D85" s="195"/>
      <c r="E85" s="196">
        <v>1.35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262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5">
      <c r="A86" s="158"/>
      <c r="B86" s="159"/>
      <c r="C86" s="197" t="s">
        <v>909</v>
      </c>
      <c r="D86" s="195"/>
      <c r="E86" s="196">
        <v>2.7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262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5">
      <c r="A87" s="158"/>
      <c r="B87" s="159"/>
      <c r="C87" s="197" t="s">
        <v>910</v>
      </c>
      <c r="D87" s="195"/>
      <c r="E87" s="196">
        <v>17.28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262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5">
      <c r="A88" s="158"/>
      <c r="B88" s="159"/>
      <c r="C88" s="197" t="s">
        <v>911</v>
      </c>
      <c r="D88" s="195"/>
      <c r="E88" s="196">
        <v>6.48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262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5">
      <c r="A89" s="158"/>
      <c r="B89" s="159"/>
      <c r="C89" s="197" t="s">
        <v>912</v>
      </c>
      <c r="D89" s="195"/>
      <c r="E89" s="196">
        <v>7.92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262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3" x14ac:dyDescent="0.25">
      <c r="A90" s="158"/>
      <c r="B90" s="159"/>
      <c r="C90" s="197" t="s">
        <v>913</v>
      </c>
      <c r="D90" s="195"/>
      <c r="E90" s="196">
        <v>16.965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262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5">
      <c r="A91" s="158"/>
      <c r="B91" s="159"/>
      <c r="C91" s="197" t="s">
        <v>914</v>
      </c>
      <c r="D91" s="195"/>
      <c r="E91" s="196">
        <v>9.9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262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5">
      <c r="A92" s="158"/>
      <c r="B92" s="159"/>
      <c r="C92" s="197" t="s">
        <v>915</v>
      </c>
      <c r="D92" s="195"/>
      <c r="E92" s="196">
        <v>4.32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262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5">
      <c r="A93" s="158"/>
      <c r="B93" s="159"/>
      <c r="C93" s="197" t="s">
        <v>916</v>
      </c>
      <c r="D93" s="195"/>
      <c r="E93" s="196">
        <v>14.4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262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5">
      <c r="A94" s="158"/>
      <c r="B94" s="159"/>
      <c r="C94" s="197" t="s">
        <v>917</v>
      </c>
      <c r="D94" s="195"/>
      <c r="E94" s="196">
        <v>31.59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262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5">
      <c r="A95" s="158"/>
      <c r="B95" s="159"/>
      <c r="C95" s="197" t="s">
        <v>918</v>
      </c>
      <c r="D95" s="195"/>
      <c r="E95" s="196">
        <v>14.175000000000001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262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5">
      <c r="A96" s="158"/>
      <c r="B96" s="159"/>
      <c r="C96" s="197" t="s">
        <v>919</v>
      </c>
      <c r="D96" s="195"/>
      <c r="E96" s="196">
        <v>3.78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262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5">
      <c r="A97" s="158"/>
      <c r="B97" s="159"/>
      <c r="C97" s="197" t="s">
        <v>920</v>
      </c>
      <c r="D97" s="195"/>
      <c r="E97" s="196">
        <v>11.61</v>
      </c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262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73">
        <v>10</v>
      </c>
      <c r="B98" s="174" t="s">
        <v>394</v>
      </c>
      <c r="C98" s="189" t="s">
        <v>395</v>
      </c>
      <c r="D98" s="175" t="s">
        <v>265</v>
      </c>
      <c r="E98" s="176">
        <v>106.0335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 t="s">
        <v>255</v>
      </c>
      <c r="S98" s="178" t="s">
        <v>190</v>
      </c>
      <c r="T98" s="179" t="s">
        <v>256</v>
      </c>
      <c r="U98" s="161">
        <v>0</v>
      </c>
      <c r="V98" s="161">
        <f>ROUND(E98*U98,2)</f>
        <v>0</v>
      </c>
      <c r="W98" s="161"/>
      <c r="X98" s="161" t="s">
        <v>257</v>
      </c>
      <c r="Y98" s="161" t="s">
        <v>193</v>
      </c>
      <c r="Z98" s="151"/>
      <c r="AA98" s="151"/>
      <c r="AB98" s="151"/>
      <c r="AC98" s="151"/>
      <c r="AD98" s="151"/>
      <c r="AE98" s="151"/>
      <c r="AF98" s="151"/>
      <c r="AG98" s="151" t="s">
        <v>308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2" x14ac:dyDescent="0.25">
      <c r="A99" s="158"/>
      <c r="B99" s="159"/>
      <c r="C99" s="264" t="s">
        <v>396</v>
      </c>
      <c r="D99" s="265"/>
      <c r="E99" s="265"/>
      <c r="F99" s="265"/>
      <c r="G99" s="265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260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5">
      <c r="A100" s="158"/>
      <c r="B100" s="159"/>
      <c r="C100" s="253" t="s">
        <v>820</v>
      </c>
      <c r="D100" s="254"/>
      <c r="E100" s="254"/>
      <c r="F100" s="254"/>
      <c r="G100" s="254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195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5">
      <c r="A101" s="158"/>
      <c r="B101" s="159"/>
      <c r="C101" s="197" t="s">
        <v>968</v>
      </c>
      <c r="D101" s="195"/>
      <c r="E101" s="196">
        <v>284.94</v>
      </c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262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5">
      <c r="A102" s="158"/>
      <c r="B102" s="159"/>
      <c r="C102" s="197" t="s">
        <v>969</v>
      </c>
      <c r="D102" s="195"/>
      <c r="E102" s="196">
        <v>-178.90649999999999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262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0" outlineLevel="1" x14ac:dyDescent="0.25">
      <c r="A103" s="173">
        <v>11</v>
      </c>
      <c r="B103" s="174" t="s">
        <v>399</v>
      </c>
      <c r="C103" s="189" t="s">
        <v>400</v>
      </c>
      <c r="D103" s="175" t="s">
        <v>265</v>
      </c>
      <c r="E103" s="176">
        <v>106.0335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8" t="s">
        <v>255</v>
      </c>
      <c r="S103" s="178" t="s">
        <v>190</v>
      </c>
      <c r="T103" s="179" t="s">
        <v>256</v>
      </c>
      <c r="U103" s="161">
        <v>0</v>
      </c>
      <c r="V103" s="161">
        <f>ROUND(E103*U103,2)</f>
        <v>0</v>
      </c>
      <c r="W103" s="161"/>
      <c r="X103" s="161" t="s">
        <v>257</v>
      </c>
      <c r="Y103" s="161" t="s">
        <v>193</v>
      </c>
      <c r="Z103" s="151"/>
      <c r="AA103" s="151"/>
      <c r="AB103" s="151"/>
      <c r="AC103" s="151"/>
      <c r="AD103" s="151"/>
      <c r="AE103" s="151"/>
      <c r="AF103" s="151"/>
      <c r="AG103" s="151" t="s">
        <v>308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5">
      <c r="A104" s="158"/>
      <c r="B104" s="159"/>
      <c r="C104" s="255" t="s">
        <v>970</v>
      </c>
      <c r="D104" s="256"/>
      <c r="E104" s="256"/>
      <c r="F104" s="256"/>
      <c r="G104" s="256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195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2" x14ac:dyDescent="0.25">
      <c r="A105" s="158"/>
      <c r="B105" s="159"/>
      <c r="C105" s="197" t="s">
        <v>968</v>
      </c>
      <c r="D105" s="195"/>
      <c r="E105" s="196">
        <v>284.94</v>
      </c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262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5">
      <c r="A106" s="158"/>
      <c r="B106" s="159"/>
      <c r="C106" s="197" t="s">
        <v>969</v>
      </c>
      <c r="D106" s="195"/>
      <c r="E106" s="196">
        <v>-178.90649999999999</v>
      </c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262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73">
        <v>12</v>
      </c>
      <c r="B107" s="174" t="s">
        <v>971</v>
      </c>
      <c r="C107" s="189" t="s">
        <v>972</v>
      </c>
      <c r="D107" s="175" t="s">
        <v>265</v>
      </c>
      <c r="E107" s="176">
        <v>178.90649999999999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 t="s">
        <v>255</v>
      </c>
      <c r="S107" s="178" t="s">
        <v>190</v>
      </c>
      <c r="T107" s="179" t="s">
        <v>256</v>
      </c>
      <c r="U107" s="161">
        <v>0</v>
      </c>
      <c r="V107" s="161">
        <f>ROUND(E107*U107,2)</f>
        <v>0</v>
      </c>
      <c r="W107" s="161"/>
      <c r="X107" s="161" t="s">
        <v>257</v>
      </c>
      <c r="Y107" s="161" t="s">
        <v>193</v>
      </c>
      <c r="Z107" s="151"/>
      <c r="AA107" s="151"/>
      <c r="AB107" s="151"/>
      <c r="AC107" s="151"/>
      <c r="AD107" s="151"/>
      <c r="AE107" s="151"/>
      <c r="AF107" s="151"/>
      <c r="AG107" s="151" t="s">
        <v>308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5">
      <c r="A108" s="158"/>
      <c r="B108" s="159"/>
      <c r="C108" s="264" t="s">
        <v>973</v>
      </c>
      <c r="D108" s="265"/>
      <c r="E108" s="265"/>
      <c r="F108" s="265"/>
      <c r="G108" s="265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260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5">
      <c r="A109" s="158"/>
      <c r="B109" s="159"/>
      <c r="C109" s="197" t="s">
        <v>974</v>
      </c>
      <c r="D109" s="195"/>
      <c r="E109" s="196">
        <v>0.81</v>
      </c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262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5">
      <c r="A110" s="158"/>
      <c r="B110" s="159"/>
      <c r="C110" s="197" t="s">
        <v>975</v>
      </c>
      <c r="D110" s="195"/>
      <c r="E110" s="196">
        <v>2.7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262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5">
      <c r="A111" s="158"/>
      <c r="B111" s="159"/>
      <c r="C111" s="197" t="s">
        <v>976</v>
      </c>
      <c r="D111" s="195"/>
      <c r="E111" s="196">
        <v>23.76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262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5">
      <c r="A112" s="158"/>
      <c r="B112" s="159"/>
      <c r="C112" s="197" t="s">
        <v>977</v>
      </c>
      <c r="D112" s="195"/>
      <c r="E112" s="196">
        <v>7.02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262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5">
      <c r="A113" s="158"/>
      <c r="B113" s="159"/>
      <c r="C113" s="197" t="s">
        <v>978</v>
      </c>
      <c r="D113" s="195"/>
      <c r="E113" s="196">
        <v>10.89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262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5">
      <c r="A114" s="158"/>
      <c r="B114" s="159"/>
      <c r="C114" s="197" t="s">
        <v>979</v>
      </c>
      <c r="D114" s="195"/>
      <c r="E114" s="196">
        <v>21.402000000000001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262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5">
      <c r="A115" s="158"/>
      <c r="B115" s="159"/>
      <c r="C115" s="197" t="s">
        <v>980</v>
      </c>
      <c r="D115" s="195"/>
      <c r="E115" s="196">
        <v>7.92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262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5">
      <c r="A116" s="158"/>
      <c r="B116" s="159"/>
      <c r="C116" s="197" t="s">
        <v>981</v>
      </c>
      <c r="D116" s="195"/>
      <c r="E116" s="196">
        <v>4.68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262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5">
      <c r="A117" s="158"/>
      <c r="B117" s="159"/>
      <c r="C117" s="197" t="s">
        <v>982</v>
      </c>
      <c r="D117" s="195"/>
      <c r="E117" s="196">
        <v>20.16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262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5">
      <c r="A118" s="158"/>
      <c r="B118" s="159"/>
      <c r="C118" s="197" t="s">
        <v>983</v>
      </c>
      <c r="D118" s="195"/>
      <c r="E118" s="196">
        <v>42.12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262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5">
      <c r="A119" s="158"/>
      <c r="B119" s="159"/>
      <c r="C119" s="197" t="s">
        <v>984</v>
      </c>
      <c r="D119" s="195"/>
      <c r="E119" s="196">
        <v>17.954999999999998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262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5">
      <c r="A120" s="158"/>
      <c r="B120" s="159"/>
      <c r="C120" s="197" t="s">
        <v>985</v>
      </c>
      <c r="D120" s="195"/>
      <c r="E120" s="196">
        <v>4.59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262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5">
      <c r="A121" s="158"/>
      <c r="B121" s="159"/>
      <c r="C121" s="197" t="s">
        <v>986</v>
      </c>
      <c r="D121" s="195"/>
      <c r="E121" s="196">
        <v>14.8995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262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5">
      <c r="A122" s="173">
        <v>13</v>
      </c>
      <c r="B122" s="174" t="s">
        <v>987</v>
      </c>
      <c r="C122" s="189" t="s">
        <v>988</v>
      </c>
      <c r="D122" s="175" t="s">
        <v>265</v>
      </c>
      <c r="E122" s="176">
        <v>82.564890000000005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1.7</v>
      </c>
      <c r="O122" s="176">
        <f>ROUND(E122*N122,2)</f>
        <v>140.36000000000001</v>
      </c>
      <c r="P122" s="176">
        <v>0</v>
      </c>
      <c r="Q122" s="176">
        <f>ROUND(E122*P122,2)</f>
        <v>0</v>
      </c>
      <c r="R122" s="178" t="s">
        <v>255</v>
      </c>
      <c r="S122" s="178" t="s">
        <v>190</v>
      </c>
      <c r="T122" s="179" t="s">
        <v>256</v>
      </c>
      <c r="U122" s="161">
        <v>0</v>
      </c>
      <c r="V122" s="161">
        <f>ROUND(E122*U122,2)</f>
        <v>0</v>
      </c>
      <c r="W122" s="161"/>
      <c r="X122" s="161" t="s">
        <v>257</v>
      </c>
      <c r="Y122" s="161" t="s">
        <v>193</v>
      </c>
      <c r="Z122" s="151"/>
      <c r="AA122" s="151"/>
      <c r="AB122" s="151"/>
      <c r="AC122" s="151"/>
      <c r="AD122" s="151"/>
      <c r="AE122" s="151"/>
      <c r="AF122" s="151"/>
      <c r="AG122" s="151" t="s">
        <v>308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0.5" outlineLevel="2" x14ac:dyDescent="0.25">
      <c r="A123" s="158"/>
      <c r="B123" s="159"/>
      <c r="C123" s="264" t="s">
        <v>989</v>
      </c>
      <c r="D123" s="265"/>
      <c r="E123" s="265"/>
      <c r="F123" s="265"/>
      <c r="G123" s="265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260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80" t="str">
        <f>C123</f>
        <v>sypaninou z vhodných hornin tř. 1 - 4 nebo materiálem připraveným podél výkopu ve vzdálenosti do 3 m od jeho kraje, pro jakoukoliv hloubku výkopu a jakoukoliv míru zhutnění,</v>
      </c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5">
      <c r="A124" s="158"/>
      <c r="B124" s="159"/>
      <c r="C124" s="197" t="s">
        <v>990</v>
      </c>
      <c r="D124" s="195"/>
      <c r="E124" s="196">
        <v>1.62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262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5">
      <c r="A125" s="158"/>
      <c r="B125" s="159"/>
      <c r="C125" s="197" t="s">
        <v>991</v>
      </c>
      <c r="D125" s="195"/>
      <c r="E125" s="196">
        <v>2.25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262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5">
      <c r="A126" s="158"/>
      <c r="B126" s="159"/>
      <c r="C126" s="197" t="s">
        <v>992</v>
      </c>
      <c r="D126" s="195"/>
      <c r="E126" s="196">
        <v>8.64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262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3" x14ac:dyDescent="0.25">
      <c r="A127" s="158"/>
      <c r="B127" s="159"/>
      <c r="C127" s="197" t="s">
        <v>993</v>
      </c>
      <c r="D127" s="195"/>
      <c r="E127" s="196">
        <v>4.8600000000000003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262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3" x14ac:dyDescent="0.25">
      <c r="A128" s="158"/>
      <c r="B128" s="159"/>
      <c r="C128" s="197" t="s">
        <v>994</v>
      </c>
      <c r="D128" s="195"/>
      <c r="E128" s="196">
        <v>3.96</v>
      </c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262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5">
      <c r="A129" s="158"/>
      <c r="B129" s="159"/>
      <c r="C129" s="197" t="s">
        <v>995</v>
      </c>
      <c r="D129" s="195"/>
      <c r="E129" s="196">
        <v>9.9179999999999993</v>
      </c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262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5">
      <c r="A130" s="158"/>
      <c r="B130" s="159"/>
      <c r="C130" s="197" t="s">
        <v>996</v>
      </c>
      <c r="D130" s="195"/>
      <c r="E130" s="196">
        <v>9.9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262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3" x14ac:dyDescent="0.25">
      <c r="A131" s="158"/>
      <c r="B131" s="159"/>
      <c r="C131" s="197" t="s">
        <v>997</v>
      </c>
      <c r="D131" s="195"/>
      <c r="E131" s="196">
        <v>3.24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262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5">
      <c r="A132" s="158"/>
      <c r="B132" s="159"/>
      <c r="C132" s="197" t="s">
        <v>998</v>
      </c>
      <c r="D132" s="195"/>
      <c r="E132" s="196">
        <v>7.2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262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5">
      <c r="A133" s="158"/>
      <c r="B133" s="159"/>
      <c r="C133" s="197" t="s">
        <v>999</v>
      </c>
      <c r="D133" s="195"/>
      <c r="E133" s="196">
        <v>17.55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262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5">
      <c r="A134" s="158"/>
      <c r="B134" s="159"/>
      <c r="C134" s="197" t="s">
        <v>1000</v>
      </c>
      <c r="D134" s="195"/>
      <c r="E134" s="196">
        <v>8.5050000000000008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262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5">
      <c r="A135" s="158"/>
      <c r="B135" s="159"/>
      <c r="C135" s="197" t="s">
        <v>1001</v>
      </c>
      <c r="D135" s="195"/>
      <c r="E135" s="196">
        <v>2.4300000000000002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262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5">
      <c r="A136" s="158"/>
      <c r="B136" s="159"/>
      <c r="C136" s="197" t="s">
        <v>1002</v>
      </c>
      <c r="D136" s="195"/>
      <c r="E136" s="196">
        <v>6.3855000000000004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262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5">
      <c r="A137" s="158"/>
      <c r="B137" s="159"/>
      <c r="C137" s="197" t="s">
        <v>1003</v>
      </c>
      <c r="D137" s="195"/>
      <c r="E137" s="196">
        <v>-0.27489000000000002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262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5">
      <c r="A138" s="158"/>
      <c r="B138" s="159"/>
      <c r="C138" s="197" t="s">
        <v>1004</v>
      </c>
      <c r="D138" s="195"/>
      <c r="E138" s="196">
        <v>-0.83055999999999996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262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3" x14ac:dyDescent="0.25">
      <c r="A139" s="158"/>
      <c r="B139" s="159"/>
      <c r="C139" s="197" t="s">
        <v>1005</v>
      </c>
      <c r="D139" s="195"/>
      <c r="E139" s="196">
        <v>-2.5761099999999999</v>
      </c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262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5">
      <c r="A140" s="158"/>
      <c r="B140" s="159"/>
      <c r="C140" s="197" t="s">
        <v>1006</v>
      </c>
      <c r="D140" s="195"/>
      <c r="E140" s="196">
        <v>-0.21206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262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5">
      <c r="A141" s="173">
        <v>14</v>
      </c>
      <c r="B141" s="174" t="s">
        <v>830</v>
      </c>
      <c r="C141" s="189" t="s">
        <v>831</v>
      </c>
      <c r="D141" s="175" t="s">
        <v>290</v>
      </c>
      <c r="E141" s="176">
        <v>106.0335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21</v>
      </c>
      <c r="M141" s="178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8" t="s">
        <v>255</v>
      </c>
      <c r="S141" s="178" t="s">
        <v>190</v>
      </c>
      <c r="T141" s="179" t="s">
        <v>256</v>
      </c>
      <c r="U141" s="161">
        <v>0</v>
      </c>
      <c r="V141" s="161">
        <f>ROUND(E141*U141,2)</f>
        <v>0</v>
      </c>
      <c r="W141" s="161"/>
      <c r="X141" s="161" t="s">
        <v>257</v>
      </c>
      <c r="Y141" s="161" t="s">
        <v>193</v>
      </c>
      <c r="Z141" s="151"/>
      <c r="AA141" s="151"/>
      <c r="AB141" s="151"/>
      <c r="AC141" s="151"/>
      <c r="AD141" s="151"/>
      <c r="AE141" s="151"/>
      <c r="AF141" s="151"/>
      <c r="AG141" s="151" t="s">
        <v>308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2" x14ac:dyDescent="0.25">
      <c r="A142" s="158"/>
      <c r="B142" s="159"/>
      <c r="C142" s="197" t="s">
        <v>968</v>
      </c>
      <c r="D142" s="195"/>
      <c r="E142" s="196">
        <v>284.94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262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5">
      <c r="A143" s="158"/>
      <c r="B143" s="159"/>
      <c r="C143" s="197" t="s">
        <v>969</v>
      </c>
      <c r="D143" s="195"/>
      <c r="E143" s="196">
        <v>-178.90649999999999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262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5">
      <c r="A144" s="173">
        <v>15</v>
      </c>
      <c r="B144" s="174" t="s">
        <v>411</v>
      </c>
      <c r="C144" s="189" t="s">
        <v>532</v>
      </c>
      <c r="D144" s="175" t="s">
        <v>243</v>
      </c>
      <c r="E144" s="176">
        <v>1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8"/>
      <c r="S144" s="178" t="s">
        <v>217</v>
      </c>
      <c r="T144" s="179" t="s">
        <v>191</v>
      </c>
      <c r="U144" s="161">
        <v>0.2</v>
      </c>
      <c r="V144" s="161">
        <f>ROUND(E144*U144,2)</f>
        <v>0.2</v>
      </c>
      <c r="W144" s="161"/>
      <c r="X144" s="161" t="s">
        <v>257</v>
      </c>
      <c r="Y144" s="161" t="s">
        <v>193</v>
      </c>
      <c r="Z144" s="151"/>
      <c r="AA144" s="151"/>
      <c r="AB144" s="151"/>
      <c r="AC144" s="151"/>
      <c r="AD144" s="151"/>
      <c r="AE144" s="151"/>
      <c r="AF144" s="151"/>
      <c r="AG144" s="151" t="s">
        <v>308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2" x14ac:dyDescent="0.25">
      <c r="A145" s="158"/>
      <c r="B145" s="159"/>
      <c r="C145" s="255" t="s">
        <v>535</v>
      </c>
      <c r="D145" s="256"/>
      <c r="E145" s="256"/>
      <c r="F145" s="256"/>
      <c r="G145" s="256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195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5">
      <c r="A146" s="158"/>
      <c r="B146" s="159"/>
      <c r="C146" s="253" t="s">
        <v>536</v>
      </c>
      <c r="D146" s="254"/>
      <c r="E146" s="254"/>
      <c r="F146" s="254"/>
      <c r="G146" s="254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195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5">
      <c r="A147" s="181">
        <v>16</v>
      </c>
      <c r="B147" s="182" t="s">
        <v>1007</v>
      </c>
      <c r="C147" s="191" t="s">
        <v>1008</v>
      </c>
      <c r="D147" s="183" t="s">
        <v>559</v>
      </c>
      <c r="E147" s="184">
        <v>2</v>
      </c>
      <c r="F147" s="185"/>
      <c r="G147" s="186">
        <f>ROUND(E147*F147,2)</f>
        <v>0</v>
      </c>
      <c r="H147" s="185"/>
      <c r="I147" s="186">
        <f>ROUND(E147*H147,2)</f>
        <v>0</v>
      </c>
      <c r="J147" s="185"/>
      <c r="K147" s="186">
        <f>ROUND(E147*J147,2)</f>
        <v>0</v>
      </c>
      <c r="L147" s="186">
        <v>21</v>
      </c>
      <c r="M147" s="186">
        <f>G147*(1+L147/100)</f>
        <v>0</v>
      </c>
      <c r="N147" s="184">
        <v>0</v>
      </c>
      <c r="O147" s="184">
        <f>ROUND(E147*N147,2)</f>
        <v>0</v>
      </c>
      <c r="P147" s="184">
        <v>0</v>
      </c>
      <c r="Q147" s="184">
        <f>ROUND(E147*P147,2)</f>
        <v>0</v>
      </c>
      <c r="R147" s="186"/>
      <c r="S147" s="186" t="s">
        <v>217</v>
      </c>
      <c r="T147" s="187" t="s">
        <v>191</v>
      </c>
      <c r="U147" s="161">
        <v>0</v>
      </c>
      <c r="V147" s="161">
        <f>ROUND(E147*U147,2)</f>
        <v>0</v>
      </c>
      <c r="W147" s="161"/>
      <c r="X147" s="161" t="s">
        <v>257</v>
      </c>
      <c r="Y147" s="161" t="s">
        <v>193</v>
      </c>
      <c r="Z147" s="151"/>
      <c r="AA147" s="151"/>
      <c r="AB147" s="151"/>
      <c r="AC147" s="151"/>
      <c r="AD147" s="151"/>
      <c r="AE147" s="151"/>
      <c r="AF147" s="151"/>
      <c r="AG147" s="151" t="s">
        <v>258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0" outlineLevel="1" x14ac:dyDescent="0.25">
      <c r="A148" s="173">
        <v>17</v>
      </c>
      <c r="B148" s="174" t="s">
        <v>1009</v>
      </c>
      <c r="C148" s="189" t="s">
        <v>1010</v>
      </c>
      <c r="D148" s="175" t="s">
        <v>254</v>
      </c>
      <c r="E148" s="176">
        <v>240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21</v>
      </c>
      <c r="M148" s="178">
        <f>G148*(1+L148/100)</f>
        <v>0</v>
      </c>
      <c r="N148" s="176">
        <v>3.0000000000000001E-5</v>
      </c>
      <c r="O148" s="176">
        <f>ROUND(E148*N148,2)</f>
        <v>0.01</v>
      </c>
      <c r="P148" s="176">
        <v>0</v>
      </c>
      <c r="Q148" s="176">
        <f>ROUND(E148*P148,2)</f>
        <v>0</v>
      </c>
      <c r="R148" s="178" t="s">
        <v>602</v>
      </c>
      <c r="S148" s="178" t="s">
        <v>190</v>
      </c>
      <c r="T148" s="179" t="s">
        <v>603</v>
      </c>
      <c r="U148" s="161">
        <v>0</v>
      </c>
      <c r="V148" s="161">
        <f>ROUND(E148*U148,2)</f>
        <v>0</v>
      </c>
      <c r="W148" s="161"/>
      <c r="X148" s="161" t="s">
        <v>604</v>
      </c>
      <c r="Y148" s="161" t="s">
        <v>193</v>
      </c>
      <c r="Z148" s="151"/>
      <c r="AA148" s="151"/>
      <c r="AB148" s="151"/>
      <c r="AC148" s="151"/>
      <c r="AD148" s="151"/>
      <c r="AE148" s="151"/>
      <c r="AF148" s="151"/>
      <c r="AG148" s="151" t="s">
        <v>605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5">
      <c r="A149" s="158"/>
      <c r="B149" s="159"/>
      <c r="C149" s="264" t="s">
        <v>1011</v>
      </c>
      <c r="D149" s="265"/>
      <c r="E149" s="265"/>
      <c r="F149" s="265"/>
      <c r="G149" s="265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260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80" t="str">
        <f>C149</f>
        <v>vč. urovnání ornice, naložení na skládce, vodorovným přemístěním ornice na místo rozprostření, založení trávníku osetím a dodávky travního semene.</v>
      </c>
      <c r="BB149" s="151"/>
      <c r="BC149" s="151"/>
      <c r="BD149" s="151"/>
      <c r="BE149" s="151"/>
      <c r="BF149" s="151"/>
      <c r="BG149" s="151"/>
      <c r="BH149" s="151"/>
    </row>
    <row r="150" spans="1:60" outlineLevel="2" x14ac:dyDescent="0.25">
      <c r="A150" s="158"/>
      <c r="B150" s="159"/>
      <c r="C150" s="253" t="s">
        <v>1012</v>
      </c>
      <c r="D150" s="254"/>
      <c r="E150" s="254"/>
      <c r="F150" s="254"/>
      <c r="G150" s="254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195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2" x14ac:dyDescent="0.25">
      <c r="A151" s="158"/>
      <c r="B151" s="159"/>
      <c r="C151" s="197" t="s">
        <v>1013</v>
      </c>
      <c r="D151" s="195"/>
      <c r="E151" s="196">
        <v>240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262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13" x14ac:dyDescent="0.25">
      <c r="A152" s="166" t="s">
        <v>185</v>
      </c>
      <c r="B152" s="167" t="s">
        <v>110</v>
      </c>
      <c r="C152" s="188" t="s">
        <v>111</v>
      </c>
      <c r="D152" s="168"/>
      <c r="E152" s="169"/>
      <c r="F152" s="170"/>
      <c r="G152" s="170">
        <f>SUMIF(AG153:AG181,"&lt;&gt;NOR",G153:G181)</f>
        <v>0</v>
      </c>
      <c r="H152" s="170"/>
      <c r="I152" s="170">
        <f>SUM(I153:I181)</f>
        <v>0</v>
      </c>
      <c r="J152" s="170"/>
      <c r="K152" s="170">
        <f>SUM(K153:K181)</f>
        <v>0</v>
      </c>
      <c r="L152" s="170"/>
      <c r="M152" s="170">
        <f>SUM(M153:M181)</f>
        <v>0</v>
      </c>
      <c r="N152" s="169"/>
      <c r="O152" s="169">
        <f>SUM(O153:O181)</f>
        <v>48.18</v>
      </c>
      <c r="P152" s="169"/>
      <c r="Q152" s="169">
        <f>SUM(Q153:Q181)</f>
        <v>0</v>
      </c>
      <c r="R152" s="170"/>
      <c r="S152" s="170"/>
      <c r="T152" s="171"/>
      <c r="U152" s="165"/>
      <c r="V152" s="165">
        <f>SUM(V153:V181)</f>
        <v>41.33</v>
      </c>
      <c r="W152" s="165"/>
      <c r="X152" s="165"/>
      <c r="Y152" s="165"/>
      <c r="AG152" t="s">
        <v>186</v>
      </c>
    </row>
    <row r="153" spans="1:60" outlineLevel="1" x14ac:dyDescent="0.25">
      <c r="A153" s="173">
        <v>18</v>
      </c>
      <c r="B153" s="174" t="s">
        <v>414</v>
      </c>
      <c r="C153" s="189" t="s">
        <v>415</v>
      </c>
      <c r="D153" s="175" t="s">
        <v>329</v>
      </c>
      <c r="E153" s="176">
        <v>217.5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21</v>
      </c>
      <c r="M153" s="178">
        <f>G153*(1+L153/100)</f>
        <v>0</v>
      </c>
      <c r="N153" s="176">
        <v>0.22106999999999999</v>
      </c>
      <c r="O153" s="176">
        <f>ROUND(E153*N153,2)</f>
        <v>48.08</v>
      </c>
      <c r="P153" s="176">
        <v>0</v>
      </c>
      <c r="Q153" s="176">
        <f>ROUND(E153*P153,2)</f>
        <v>0</v>
      </c>
      <c r="R153" s="178" t="s">
        <v>416</v>
      </c>
      <c r="S153" s="178" t="s">
        <v>190</v>
      </c>
      <c r="T153" s="179" t="s">
        <v>256</v>
      </c>
      <c r="U153" s="161">
        <v>0.19</v>
      </c>
      <c r="V153" s="161">
        <f>ROUND(E153*U153,2)</f>
        <v>41.33</v>
      </c>
      <c r="W153" s="161"/>
      <c r="X153" s="161" t="s">
        <v>257</v>
      </c>
      <c r="Y153" s="161" t="s">
        <v>193</v>
      </c>
      <c r="Z153" s="151"/>
      <c r="AA153" s="151"/>
      <c r="AB153" s="151"/>
      <c r="AC153" s="151"/>
      <c r="AD153" s="151"/>
      <c r="AE153" s="151"/>
      <c r="AF153" s="151"/>
      <c r="AG153" s="151" t="s">
        <v>308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2" x14ac:dyDescent="0.25">
      <c r="A154" s="158"/>
      <c r="B154" s="159"/>
      <c r="C154" s="264" t="s">
        <v>417</v>
      </c>
      <c r="D154" s="265"/>
      <c r="E154" s="265"/>
      <c r="F154" s="265"/>
      <c r="G154" s="265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260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80" t="str">
        <f>C154</f>
        <v>se zřízením štěrkopískového lože pod trubky a s jejich obsypem v průměrném celkovém množství do 0,15 m3/m,</v>
      </c>
      <c r="BB154" s="151"/>
      <c r="BC154" s="151"/>
      <c r="BD154" s="151"/>
      <c r="BE154" s="151"/>
      <c r="BF154" s="151"/>
      <c r="BG154" s="151"/>
      <c r="BH154" s="151"/>
    </row>
    <row r="155" spans="1:60" outlineLevel="2" x14ac:dyDescent="0.25">
      <c r="A155" s="158"/>
      <c r="B155" s="159"/>
      <c r="C155" s="197" t="s">
        <v>1014</v>
      </c>
      <c r="D155" s="195"/>
      <c r="E155" s="196">
        <v>3</v>
      </c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262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5">
      <c r="A156" s="158"/>
      <c r="B156" s="159"/>
      <c r="C156" s="197" t="s">
        <v>1015</v>
      </c>
      <c r="D156" s="195"/>
      <c r="E156" s="196">
        <v>5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262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5">
      <c r="A157" s="158"/>
      <c r="B157" s="159"/>
      <c r="C157" s="197" t="s">
        <v>1016</v>
      </c>
      <c r="D157" s="195"/>
      <c r="E157" s="196">
        <v>24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262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5">
      <c r="A158" s="158"/>
      <c r="B158" s="159"/>
      <c r="C158" s="197" t="s">
        <v>1017</v>
      </c>
      <c r="D158" s="195"/>
      <c r="E158" s="196">
        <v>12</v>
      </c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262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5">
      <c r="A159" s="158"/>
      <c r="B159" s="159"/>
      <c r="C159" s="197" t="s">
        <v>1018</v>
      </c>
      <c r="D159" s="195"/>
      <c r="E159" s="196">
        <v>11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262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5">
      <c r="A160" s="158"/>
      <c r="B160" s="159"/>
      <c r="C160" s="197" t="s">
        <v>1019</v>
      </c>
      <c r="D160" s="195"/>
      <c r="E160" s="196">
        <v>29</v>
      </c>
      <c r="F160" s="161"/>
      <c r="G160" s="161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262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5">
      <c r="A161" s="158"/>
      <c r="B161" s="159"/>
      <c r="C161" s="197" t="s">
        <v>1020</v>
      </c>
      <c r="D161" s="195"/>
      <c r="E161" s="196">
        <v>22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262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5">
      <c r="A162" s="158"/>
      <c r="B162" s="159"/>
      <c r="C162" s="197" t="s">
        <v>1021</v>
      </c>
      <c r="D162" s="195"/>
      <c r="E162" s="196">
        <v>8</v>
      </c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262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5">
      <c r="A163" s="158"/>
      <c r="B163" s="159"/>
      <c r="C163" s="197" t="s">
        <v>1022</v>
      </c>
      <c r="D163" s="195"/>
      <c r="E163" s="196">
        <v>16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262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5">
      <c r="A164" s="158"/>
      <c r="B164" s="159"/>
      <c r="C164" s="197" t="s">
        <v>1023</v>
      </c>
      <c r="D164" s="195"/>
      <c r="E164" s="196">
        <v>39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262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5">
      <c r="A165" s="158"/>
      <c r="B165" s="159"/>
      <c r="C165" s="197" t="s">
        <v>1024</v>
      </c>
      <c r="D165" s="195"/>
      <c r="E165" s="196">
        <v>21</v>
      </c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262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5">
      <c r="A166" s="158"/>
      <c r="B166" s="159"/>
      <c r="C166" s="197" t="s">
        <v>1025</v>
      </c>
      <c r="D166" s="195"/>
      <c r="E166" s="196">
        <v>6</v>
      </c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262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5">
      <c r="A167" s="158"/>
      <c r="B167" s="159"/>
      <c r="C167" s="197" t="s">
        <v>1026</v>
      </c>
      <c r="D167" s="195"/>
      <c r="E167" s="196">
        <v>21.5</v>
      </c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262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5">
      <c r="A168" s="173">
        <v>19</v>
      </c>
      <c r="B168" s="174" t="s">
        <v>1027</v>
      </c>
      <c r="C168" s="189" t="s">
        <v>445</v>
      </c>
      <c r="D168" s="175" t="s">
        <v>329</v>
      </c>
      <c r="E168" s="176">
        <v>217.5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6">
        <v>4.8000000000000001E-4</v>
      </c>
      <c r="O168" s="176">
        <f>ROUND(E168*N168,2)</f>
        <v>0.1</v>
      </c>
      <c r="P168" s="176">
        <v>0</v>
      </c>
      <c r="Q168" s="176">
        <f>ROUND(E168*P168,2)</f>
        <v>0</v>
      </c>
      <c r="R168" s="178" t="s">
        <v>446</v>
      </c>
      <c r="S168" s="178" t="s">
        <v>190</v>
      </c>
      <c r="T168" s="179" t="s">
        <v>256</v>
      </c>
      <c r="U168" s="161">
        <v>0</v>
      </c>
      <c r="V168" s="161">
        <f>ROUND(E168*U168,2)</f>
        <v>0</v>
      </c>
      <c r="W168" s="161"/>
      <c r="X168" s="161" t="s">
        <v>447</v>
      </c>
      <c r="Y168" s="161" t="s">
        <v>193</v>
      </c>
      <c r="Z168" s="151"/>
      <c r="AA168" s="151"/>
      <c r="AB168" s="151"/>
      <c r="AC168" s="151"/>
      <c r="AD168" s="151"/>
      <c r="AE168" s="151"/>
      <c r="AF168" s="151"/>
      <c r="AG168" s="151" t="s">
        <v>575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2" x14ac:dyDescent="0.25">
      <c r="A169" s="158"/>
      <c r="B169" s="159"/>
      <c r="C169" s="197" t="s">
        <v>1014</v>
      </c>
      <c r="D169" s="195"/>
      <c r="E169" s="196">
        <v>3</v>
      </c>
      <c r="F169" s="161"/>
      <c r="G169" s="16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262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3" x14ac:dyDescent="0.25">
      <c r="A170" s="158"/>
      <c r="B170" s="159"/>
      <c r="C170" s="197" t="s">
        <v>1015</v>
      </c>
      <c r="D170" s="195"/>
      <c r="E170" s="196">
        <v>5</v>
      </c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262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5">
      <c r="A171" s="158"/>
      <c r="B171" s="159"/>
      <c r="C171" s="197" t="s">
        <v>1016</v>
      </c>
      <c r="D171" s="195"/>
      <c r="E171" s="196">
        <v>24</v>
      </c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262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5">
      <c r="A172" s="158"/>
      <c r="B172" s="159"/>
      <c r="C172" s="197" t="s">
        <v>1017</v>
      </c>
      <c r="D172" s="195"/>
      <c r="E172" s="196">
        <v>12</v>
      </c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262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5">
      <c r="A173" s="158"/>
      <c r="B173" s="159"/>
      <c r="C173" s="197" t="s">
        <v>1018</v>
      </c>
      <c r="D173" s="195"/>
      <c r="E173" s="196">
        <v>11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262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5">
      <c r="A174" s="158"/>
      <c r="B174" s="159"/>
      <c r="C174" s="197" t="s">
        <v>1019</v>
      </c>
      <c r="D174" s="195"/>
      <c r="E174" s="196">
        <v>29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262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5">
      <c r="A175" s="158"/>
      <c r="B175" s="159"/>
      <c r="C175" s="197" t="s">
        <v>1020</v>
      </c>
      <c r="D175" s="195"/>
      <c r="E175" s="196">
        <v>22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262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5">
      <c r="A176" s="158"/>
      <c r="B176" s="159"/>
      <c r="C176" s="197" t="s">
        <v>1021</v>
      </c>
      <c r="D176" s="195"/>
      <c r="E176" s="196">
        <v>8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262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5">
      <c r="A177" s="158"/>
      <c r="B177" s="159"/>
      <c r="C177" s="197" t="s">
        <v>1022</v>
      </c>
      <c r="D177" s="195"/>
      <c r="E177" s="196">
        <v>16</v>
      </c>
      <c r="F177" s="161"/>
      <c r="G177" s="16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262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5">
      <c r="A178" s="158"/>
      <c r="B178" s="159"/>
      <c r="C178" s="197" t="s">
        <v>1023</v>
      </c>
      <c r="D178" s="195"/>
      <c r="E178" s="196">
        <v>39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262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5">
      <c r="A179" s="158"/>
      <c r="B179" s="159"/>
      <c r="C179" s="197" t="s">
        <v>1024</v>
      </c>
      <c r="D179" s="195"/>
      <c r="E179" s="196">
        <v>21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262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5">
      <c r="A180" s="158"/>
      <c r="B180" s="159"/>
      <c r="C180" s="197" t="s">
        <v>1025</v>
      </c>
      <c r="D180" s="195"/>
      <c r="E180" s="196">
        <v>6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262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5">
      <c r="A181" s="158"/>
      <c r="B181" s="159"/>
      <c r="C181" s="197" t="s">
        <v>1026</v>
      </c>
      <c r="D181" s="195"/>
      <c r="E181" s="196">
        <v>21.5</v>
      </c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262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13" x14ac:dyDescent="0.25">
      <c r="A182" s="166" t="s">
        <v>185</v>
      </c>
      <c r="B182" s="167" t="s">
        <v>112</v>
      </c>
      <c r="C182" s="188" t="s">
        <v>113</v>
      </c>
      <c r="D182" s="168"/>
      <c r="E182" s="169"/>
      <c r="F182" s="170"/>
      <c r="G182" s="170">
        <f>SUMIF(AG183:AG196,"&lt;&gt;NOR",G183:G196)</f>
        <v>0</v>
      </c>
      <c r="H182" s="170"/>
      <c r="I182" s="170">
        <f>SUM(I183:I196)</f>
        <v>0</v>
      </c>
      <c r="J182" s="170"/>
      <c r="K182" s="170">
        <f>SUM(K183:K196)</f>
        <v>0</v>
      </c>
      <c r="L182" s="170"/>
      <c r="M182" s="170">
        <f>SUM(M183:M196)</f>
        <v>0</v>
      </c>
      <c r="N182" s="169"/>
      <c r="O182" s="169">
        <f>SUM(O183:O196)</f>
        <v>0.91</v>
      </c>
      <c r="P182" s="169"/>
      <c r="Q182" s="169">
        <f>SUM(Q183:Q196)</f>
        <v>0</v>
      </c>
      <c r="R182" s="170"/>
      <c r="S182" s="170"/>
      <c r="T182" s="171"/>
      <c r="U182" s="165"/>
      <c r="V182" s="165">
        <f>SUM(V183:V196)</f>
        <v>26.74</v>
      </c>
      <c r="W182" s="165"/>
      <c r="X182" s="165"/>
      <c r="Y182" s="165"/>
      <c r="AG182" t="s">
        <v>186</v>
      </c>
    </row>
    <row r="183" spans="1:60" outlineLevel="1" x14ac:dyDescent="0.25">
      <c r="A183" s="173">
        <v>20</v>
      </c>
      <c r="B183" s="174" t="s">
        <v>1028</v>
      </c>
      <c r="C183" s="189" t="s">
        <v>1029</v>
      </c>
      <c r="D183" s="175" t="s">
        <v>290</v>
      </c>
      <c r="E183" s="176">
        <v>0.1547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21</v>
      </c>
      <c r="M183" s="178">
        <f>G183*(1+L183/100)</f>
        <v>0</v>
      </c>
      <c r="N183" s="176">
        <v>1.0565500000000001</v>
      </c>
      <c r="O183" s="176">
        <f>ROUND(E183*N183,2)</f>
        <v>0.16</v>
      </c>
      <c r="P183" s="176">
        <v>0</v>
      </c>
      <c r="Q183" s="176">
        <f>ROUND(E183*P183,2)</f>
        <v>0</v>
      </c>
      <c r="R183" s="178" t="s">
        <v>270</v>
      </c>
      <c r="S183" s="178" t="s">
        <v>190</v>
      </c>
      <c r="T183" s="179" t="s">
        <v>256</v>
      </c>
      <c r="U183" s="161">
        <v>15.231</v>
      </c>
      <c r="V183" s="161">
        <f>ROUND(E183*U183,2)</f>
        <v>2.36</v>
      </c>
      <c r="W183" s="161"/>
      <c r="X183" s="161" t="s">
        <v>257</v>
      </c>
      <c r="Y183" s="161" t="s">
        <v>193</v>
      </c>
      <c r="Z183" s="151"/>
      <c r="AA183" s="151"/>
      <c r="AB183" s="151"/>
      <c r="AC183" s="151"/>
      <c r="AD183" s="151"/>
      <c r="AE183" s="151"/>
      <c r="AF183" s="151"/>
      <c r="AG183" s="151" t="s">
        <v>258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2" x14ac:dyDescent="0.25">
      <c r="A184" s="158"/>
      <c r="B184" s="159"/>
      <c r="C184" s="264" t="s">
        <v>1030</v>
      </c>
      <c r="D184" s="265"/>
      <c r="E184" s="265"/>
      <c r="F184" s="265"/>
      <c r="G184" s="265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260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2" x14ac:dyDescent="0.25">
      <c r="A185" s="158"/>
      <c r="B185" s="159"/>
      <c r="C185" s="253" t="s">
        <v>1031</v>
      </c>
      <c r="D185" s="254"/>
      <c r="E185" s="254"/>
      <c r="F185" s="254"/>
      <c r="G185" s="254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195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5">
      <c r="A186" s="158"/>
      <c r="B186" s="159"/>
      <c r="C186" s="253" t="s">
        <v>1032</v>
      </c>
      <c r="D186" s="254"/>
      <c r="E186" s="254"/>
      <c r="F186" s="254"/>
      <c r="G186" s="254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195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ht="20" outlineLevel="1" x14ac:dyDescent="0.25">
      <c r="A187" s="173">
        <v>21</v>
      </c>
      <c r="B187" s="174" t="s">
        <v>738</v>
      </c>
      <c r="C187" s="189" t="s">
        <v>739</v>
      </c>
      <c r="D187" s="175" t="s">
        <v>254</v>
      </c>
      <c r="E187" s="176">
        <v>11.7776</v>
      </c>
      <c r="F187" s="177"/>
      <c r="G187" s="178">
        <f>ROUND(E187*F187,2)</f>
        <v>0</v>
      </c>
      <c r="H187" s="177"/>
      <c r="I187" s="178">
        <f>ROUND(E187*H187,2)</f>
        <v>0</v>
      </c>
      <c r="J187" s="177"/>
      <c r="K187" s="178">
        <f>ROUND(E187*J187,2)</f>
        <v>0</v>
      </c>
      <c r="L187" s="178">
        <v>21</v>
      </c>
      <c r="M187" s="178">
        <f>G187*(1+L187/100)</f>
        <v>0</v>
      </c>
      <c r="N187" s="176">
        <v>6.3310000000000005E-2</v>
      </c>
      <c r="O187" s="176">
        <f>ROUND(E187*N187,2)</f>
        <v>0.75</v>
      </c>
      <c r="P187" s="176">
        <v>0</v>
      </c>
      <c r="Q187" s="176">
        <f>ROUND(E187*P187,2)</f>
        <v>0</v>
      </c>
      <c r="R187" s="178" t="s">
        <v>456</v>
      </c>
      <c r="S187" s="178" t="s">
        <v>190</v>
      </c>
      <c r="T187" s="179" t="s">
        <v>256</v>
      </c>
      <c r="U187" s="161">
        <v>1.57</v>
      </c>
      <c r="V187" s="161">
        <f>ROUND(E187*U187,2)</f>
        <v>18.489999999999998</v>
      </c>
      <c r="W187" s="161"/>
      <c r="X187" s="161" t="s">
        <v>257</v>
      </c>
      <c r="Y187" s="161" t="s">
        <v>193</v>
      </c>
      <c r="Z187" s="151"/>
      <c r="AA187" s="151"/>
      <c r="AB187" s="151"/>
      <c r="AC187" s="151"/>
      <c r="AD187" s="151"/>
      <c r="AE187" s="151"/>
      <c r="AF187" s="151"/>
      <c r="AG187" s="151" t="s">
        <v>258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5">
      <c r="A188" s="158"/>
      <c r="B188" s="159"/>
      <c r="C188" s="264" t="s">
        <v>462</v>
      </c>
      <c r="D188" s="265"/>
      <c r="E188" s="265"/>
      <c r="F188" s="265"/>
      <c r="G188" s="265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260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5">
      <c r="A189" s="158"/>
      <c r="B189" s="159"/>
      <c r="C189" s="266" t="s">
        <v>463</v>
      </c>
      <c r="D189" s="267"/>
      <c r="E189" s="267"/>
      <c r="F189" s="267"/>
      <c r="G189" s="267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260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5">
      <c r="A190" s="158"/>
      <c r="B190" s="159"/>
      <c r="C190" s="266" t="s">
        <v>464</v>
      </c>
      <c r="D190" s="267"/>
      <c r="E190" s="267"/>
      <c r="F190" s="267"/>
      <c r="G190" s="267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260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2" x14ac:dyDescent="0.25">
      <c r="A191" s="158"/>
      <c r="B191" s="159"/>
      <c r="C191" s="197" t="s">
        <v>1033</v>
      </c>
      <c r="D191" s="195"/>
      <c r="E191" s="196">
        <v>11.7776</v>
      </c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262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20" outlineLevel="1" x14ac:dyDescent="0.25">
      <c r="A192" s="173">
        <v>22</v>
      </c>
      <c r="B192" s="174" t="s">
        <v>741</v>
      </c>
      <c r="C192" s="189" t="s">
        <v>742</v>
      </c>
      <c r="D192" s="175" t="s">
        <v>254</v>
      </c>
      <c r="E192" s="176">
        <v>11.7776</v>
      </c>
      <c r="F192" s="177"/>
      <c r="G192" s="178">
        <f>ROUND(E192*F192,2)</f>
        <v>0</v>
      </c>
      <c r="H192" s="177"/>
      <c r="I192" s="178">
        <f>ROUND(E192*H192,2)</f>
        <v>0</v>
      </c>
      <c r="J192" s="177"/>
      <c r="K192" s="178">
        <f>ROUND(E192*J192,2)</f>
        <v>0</v>
      </c>
      <c r="L192" s="178">
        <v>21</v>
      </c>
      <c r="M192" s="178">
        <f>G192*(1+L192/100)</f>
        <v>0</v>
      </c>
      <c r="N192" s="176">
        <v>0</v>
      </c>
      <c r="O192" s="176">
        <f>ROUND(E192*N192,2)</f>
        <v>0</v>
      </c>
      <c r="P192" s="176">
        <v>0</v>
      </c>
      <c r="Q192" s="176">
        <f>ROUND(E192*P192,2)</f>
        <v>0</v>
      </c>
      <c r="R192" s="178" t="s">
        <v>456</v>
      </c>
      <c r="S192" s="178" t="s">
        <v>190</v>
      </c>
      <c r="T192" s="179" t="s">
        <v>256</v>
      </c>
      <c r="U192" s="161">
        <v>0.5</v>
      </c>
      <c r="V192" s="161">
        <f>ROUND(E192*U192,2)</f>
        <v>5.89</v>
      </c>
      <c r="W192" s="161"/>
      <c r="X192" s="161" t="s">
        <v>257</v>
      </c>
      <c r="Y192" s="161" t="s">
        <v>193</v>
      </c>
      <c r="Z192" s="151"/>
      <c r="AA192" s="151"/>
      <c r="AB192" s="151"/>
      <c r="AC192" s="151"/>
      <c r="AD192" s="151"/>
      <c r="AE192" s="151"/>
      <c r="AF192" s="151"/>
      <c r="AG192" s="151" t="s">
        <v>258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2" x14ac:dyDescent="0.25">
      <c r="A193" s="158"/>
      <c r="B193" s="159"/>
      <c r="C193" s="264" t="s">
        <v>462</v>
      </c>
      <c r="D193" s="265"/>
      <c r="E193" s="265"/>
      <c r="F193" s="265"/>
      <c r="G193" s="265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260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5">
      <c r="A194" s="158"/>
      <c r="B194" s="159"/>
      <c r="C194" s="266" t="s">
        <v>463</v>
      </c>
      <c r="D194" s="267"/>
      <c r="E194" s="267"/>
      <c r="F194" s="267"/>
      <c r="G194" s="267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260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5">
      <c r="A195" s="158"/>
      <c r="B195" s="159"/>
      <c r="C195" s="266" t="s">
        <v>464</v>
      </c>
      <c r="D195" s="267"/>
      <c r="E195" s="267"/>
      <c r="F195" s="267"/>
      <c r="G195" s="267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260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2" x14ac:dyDescent="0.25">
      <c r="A196" s="158"/>
      <c r="B196" s="159"/>
      <c r="C196" s="197" t="s">
        <v>1034</v>
      </c>
      <c r="D196" s="195"/>
      <c r="E196" s="196">
        <v>11.7776</v>
      </c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262</v>
      </c>
      <c r="AH196" s="151">
        <v>5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ht="13" x14ac:dyDescent="0.25">
      <c r="A197" s="166" t="s">
        <v>185</v>
      </c>
      <c r="B197" s="167" t="s">
        <v>116</v>
      </c>
      <c r="C197" s="188" t="s">
        <v>117</v>
      </c>
      <c r="D197" s="168"/>
      <c r="E197" s="169"/>
      <c r="F197" s="170"/>
      <c r="G197" s="170">
        <f>SUMIF(AG198:AG212,"&lt;&gt;NOR",G198:G212)</f>
        <v>0</v>
      </c>
      <c r="H197" s="170"/>
      <c r="I197" s="170">
        <f>SUM(I198:I212)</f>
        <v>0</v>
      </c>
      <c r="J197" s="170"/>
      <c r="K197" s="170">
        <f>SUM(K198:K212)</f>
        <v>0</v>
      </c>
      <c r="L197" s="170"/>
      <c r="M197" s="170">
        <f>SUM(M198:M212)</f>
        <v>0</v>
      </c>
      <c r="N197" s="169"/>
      <c r="O197" s="169">
        <f>SUM(O198:O212)</f>
        <v>37.01</v>
      </c>
      <c r="P197" s="169"/>
      <c r="Q197" s="169">
        <f>SUM(Q198:Q212)</f>
        <v>0</v>
      </c>
      <c r="R197" s="170"/>
      <c r="S197" s="170"/>
      <c r="T197" s="171"/>
      <c r="U197" s="165"/>
      <c r="V197" s="165">
        <f>SUM(V198:V212)</f>
        <v>25.84</v>
      </c>
      <c r="W197" s="165"/>
      <c r="X197" s="165"/>
      <c r="Y197" s="165"/>
      <c r="AG197" t="s">
        <v>186</v>
      </c>
    </row>
    <row r="198" spans="1:60" outlineLevel="1" x14ac:dyDescent="0.25">
      <c r="A198" s="173">
        <v>23</v>
      </c>
      <c r="B198" s="174" t="s">
        <v>562</v>
      </c>
      <c r="C198" s="189" t="s">
        <v>563</v>
      </c>
      <c r="D198" s="175" t="s">
        <v>265</v>
      </c>
      <c r="E198" s="176">
        <v>19.574999999999999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21</v>
      </c>
      <c r="M198" s="178">
        <f>G198*(1+L198/100)</f>
        <v>0</v>
      </c>
      <c r="N198" s="176">
        <v>1.8907700000000001</v>
      </c>
      <c r="O198" s="176">
        <f>ROUND(E198*N198,2)</f>
        <v>37.01</v>
      </c>
      <c r="P198" s="176">
        <v>0</v>
      </c>
      <c r="Q198" s="176">
        <f>ROUND(E198*P198,2)</f>
        <v>0</v>
      </c>
      <c r="R198" s="178" t="s">
        <v>416</v>
      </c>
      <c r="S198" s="178" t="s">
        <v>190</v>
      </c>
      <c r="T198" s="179" t="s">
        <v>256</v>
      </c>
      <c r="U198" s="161">
        <v>1.32</v>
      </c>
      <c r="V198" s="161">
        <f>ROUND(E198*U198,2)</f>
        <v>25.84</v>
      </c>
      <c r="W198" s="161"/>
      <c r="X198" s="161" t="s">
        <v>257</v>
      </c>
      <c r="Y198" s="161" t="s">
        <v>193</v>
      </c>
      <c r="Z198" s="151"/>
      <c r="AA198" s="151"/>
      <c r="AB198" s="151"/>
      <c r="AC198" s="151"/>
      <c r="AD198" s="151"/>
      <c r="AE198" s="151"/>
      <c r="AF198" s="151"/>
      <c r="AG198" s="151" t="s">
        <v>308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2" x14ac:dyDescent="0.25">
      <c r="A199" s="158"/>
      <c r="B199" s="159"/>
      <c r="C199" s="264" t="s">
        <v>564</v>
      </c>
      <c r="D199" s="265"/>
      <c r="E199" s="265"/>
      <c r="F199" s="265"/>
      <c r="G199" s="265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260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2" x14ac:dyDescent="0.25">
      <c r="A200" s="158"/>
      <c r="B200" s="159"/>
      <c r="C200" s="197" t="s">
        <v>1035</v>
      </c>
      <c r="D200" s="195"/>
      <c r="E200" s="196">
        <v>0.27</v>
      </c>
      <c r="F200" s="161"/>
      <c r="G200" s="16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262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5">
      <c r="A201" s="158"/>
      <c r="B201" s="159"/>
      <c r="C201" s="197" t="s">
        <v>1036</v>
      </c>
      <c r="D201" s="195"/>
      <c r="E201" s="196">
        <v>0.45</v>
      </c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262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5">
      <c r="A202" s="158"/>
      <c r="B202" s="159"/>
      <c r="C202" s="197" t="s">
        <v>1037</v>
      </c>
      <c r="D202" s="195"/>
      <c r="E202" s="196">
        <v>2.16</v>
      </c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262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5">
      <c r="A203" s="158"/>
      <c r="B203" s="159"/>
      <c r="C203" s="197" t="s">
        <v>1038</v>
      </c>
      <c r="D203" s="195"/>
      <c r="E203" s="196">
        <v>1.08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262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5">
      <c r="A204" s="158"/>
      <c r="B204" s="159"/>
      <c r="C204" s="197" t="s">
        <v>1039</v>
      </c>
      <c r="D204" s="195"/>
      <c r="E204" s="196">
        <v>0.99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262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5">
      <c r="A205" s="158"/>
      <c r="B205" s="159"/>
      <c r="C205" s="197" t="s">
        <v>1040</v>
      </c>
      <c r="D205" s="195"/>
      <c r="E205" s="196">
        <v>2.61</v>
      </c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262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5">
      <c r="A206" s="158"/>
      <c r="B206" s="159"/>
      <c r="C206" s="197" t="s">
        <v>1041</v>
      </c>
      <c r="D206" s="195"/>
      <c r="E206" s="196">
        <v>1.98</v>
      </c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262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5">
      <c r="A207" s="158"/>
      <c r="B207" s="159"/>
      <c r="C207" s="197" t="s">
        <v>1042</v>
      </c>
      <c r="D207" s="195"/>
      <c r="E207" s="196">
        <v>0.72</v>
      </c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262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5">
      <c r="A208" s="158"/>
      <c r="B208" s="159"/>
      <c r="C208" s="197" t="s">
        <v>1043</v>
      </c>
      <c r="D208" s="195"/>
      <c r="E208" s="196">
        <v>1.44</v>
      </c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262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5">
      <c r="A209" s="158"/>
      <c r="B209" s="159"/>
      <c r="C209" s="197" t="s">
        <v>1044</v>
      </c>
      <c r="D209" s="195"/>
      <c r="E209" s="196">
        <v>3.51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262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5">
      <c r="A210" s="158"/>
      <c r="B210" s="159"/>
      <c r="C210" s="197" t="s">
        <v>1045</v>
      </c>
      <c r="D210" s="195"/>
      <c r="E210" s="196">
        <v>1.89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262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5">
      <c r="A211" s="158"/>
      <c r="B211" s="159"/>
      <c r="C211" s="197" t="s">
        <v>1046</v>
      </c>
      <c r="D211" s="195"/>
      <c r="E211" s="196">
        <v>0.54</v>
      </c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262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5">
      <c r="A212" s="158"/>
      <c r="B212" s="159"/>
      <c r="C212" s="197" t="s">
        <v>1047</v>
      </c>
      <c r="D212" s="195"/>
      <c r="E212" s="196">
        <v>1.9350000000000001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262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13" x14ac:dyDescent="0.25">
      <c r="A213" s="166" t="s">
        <v>185</v>
      </c>
      <c r="B213" s="167" t="s">
        <v>122</v>
      </c>
      <c r="C213" s="188" t="s">
        <v>123</v>
      </c>
      <c r="D213" s="168"/>
      <c r="E213" s="169"/>
      <c r="F213" s="170"/>
      <c r="G213" s="170">
        <f>SUMIF(AG214:AG257,"&lt;&gt;NOR",G214:G257)</f>
        <v>0</v>
      </c>
      <c r="H213" s="170"/>
      <c r="I213" s="170">
        <f>SUM(I214:I257)</f>
        <v>0</v>
      </c>
      <c r="J213" s="170"/>
      <c r="K213" s="170">
        <f>SUM(K214:K257)</f>
        <v>0</v>
      </c>
      <c r="L213" s="170"/>
      <c r="M213" s="170">
        <f>SUM(M214:M257)</f>
        <v>0</v>
      </c>
      <c r="N213" s="169"/>
      <c r="O213" s="169">
        <f>SUM(O214:O257)</f>
        <v>5.62</v>
      </c>
      <c r="P213" s="169"/>
      <c r="Q213" s="169">
        <f>SUM(Q214:Q257)</f>
        <v>0</v>
      </c>
      <c r="R213" s="170"/>
      <c r="S213" s="170"/>
      <c r="T213" s="171"/>
      <c r="U213" s="165"/>
      <c r="V213" s="165">
        <f>SUM(V214:V257)</f>
        <v>9.32</v>
      </c>
      <c r="W213" s="165"/>
      <c r="X213" s="165"/>
      <c r="Y213" s="165"/>
      <c r="AG213" t="s">
        <v>186</v>
      </c>
    </row>
    <row r="214" spans="1:60" outlineLevel="1" x14ac:dyDescent="0.25">
      <c r="A214" s="173">
        <v>24</v>
      </c>
      <c r="B214" s="174" t="s">
        <v>1048</v>
      </c>
      <c r="C214" s="189" t="s">
        <v>1049</v>
      </c>
      <c r="D214" s="175" t="s">
        <v>329</v>
      </c>
      <c r="E214" s="176">
        <v>120</v>
      </c>
      <c r="F214" s="177"/>
      <c r="G214" s="178">
        <f>ROUND(E214*F214,2)</f>
        <v>0</v>
      </c>
      <c r="H214" s="177"/>
      <c r="I214" s="178">
        <f>ROUND(E214*H214,2)</f>
        <v>0</v>
      </c>
      <c r="J214" s="177"/>
      <c r="K214" s="178">
        <f>ROUND(E214*J214,2)</f>
        <v>0</v>
      </c>
      <c r="L214" s="178">
        <v>21</v>
      </c>
      <c r="M214" s="178">
        <f>G214*(1+L214/100)</f>
        <v>0</v>
      </c>
      <c r="N214" s="176">
        <v>0</v>
      </c>
      <c r="O214" s="176">
        <f>ROUND(E214*N214,2)</f>
        <v>0</v>
      </c>
      <c r="P214" s="176">
        <v>0</v>
      </c>
      <c r="Q214" s="176">
        <f>ROUND(E214*P214,2)</f>
        <v>0</v>
      </c>
      <c r="R214" s="178" t="s">
        <v>416</v>
      </c>
      <c r="S214" s="178" t="s">
        <v>190</v>
      </c>
      <c r="T214" s="179" t="s">
        <v>256</v>
      </c>
      <c r="U214" s="161">
        <v>0</v>
      </c>
      <c r="V214" s="161">
        <f>ROUND(E214*U214,2)</f>
        <v>0</v>
      </c>
      <c r="W214" s="161"/>
      <c r="X214" s="161" t="s">
        <v>257</v>
      </c>
      <c r="Y214" s="161" t="s">
        <v>193</v>
      </c>
      <c r="Z214" s="151"/>
      <c r="AA214" s="151"/>
      <c r="AB214" s="151"/>
      <c r="AC214" s="151"/>
      <c r="AD214" s="151"/>
      <c r="AE214" s="151"/>
      <c r="AF214" s="151"/>
      <c r="AG214" s="151" t="s">
        <v>308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2" x14ac:dyDescent="0.25">
      <c r="A215" s="158"/>
      <c r="B215" s="159"/>
      <c r="C215" s="197" t="s">
        <v>1014</v>
      </c>
      <c r="D215" s="195"/>
      <c r="E215" s="196">
        <v>3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262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3" x14ac:dyDescent="0.25">
      <c r="A216" s="158"/>
      <c r="B216" s="159"/>
      <c r="C216" s="197" t="s">
        <v>1015</v>
      </c>
      <c r="D216" s="195"/>
      <c r="E216" s="196">
        <v>5</v>
      </c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262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3" x14ac:dyDescent="0.25">
      <c r="A217" s="158"/>
      <c r="B217" s="159"/>
      <c r="C217" s="197" t="s">
        <v>1020</v>
      </c>
      <c r="D217" s="195"/>
      <c r="E217" s="196">
        <v>22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262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5">
      <c r="A218" s="158"/>
      <c r="B218" s="159"/>
      <c r="C218" s="197" t="s">
        <v>1021</v>
      </c>
      <c r="D218" s="195"/>
      <c r="E218" s="196">
        <v>8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262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3" x14ac:dyDescent="0.25">
      <c r="A219" s="158"/>
      <c r="B219" s="159"/>
      <c r="C219" s="197" t="s">
        <v>1022</v>
      </c>
      <c r="D219" s="195"/>
      <c r="E219" s="196">
        <v>16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262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3" x14ac:dyDescent="0.25">
      <c r="A220" s="158"/>
      <c r="B220" s="159"/>
      <c r="C220" s="197" t="s">
        <v>1023</v>
      </c>
      <c r="D220" s="195"/>
      <c r="E220" s="196">
        <v>39</v>
      </c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262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5">
      <c r="A221" s="158"/>
      <c r="B221" s="159"/>
      <c r="C221" s="197" t="s">
        <v>1024</v>
      </c>
      <c r="D221" s="195"/>
      <c r="E221" s="196">
        <v>21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262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5">
      <c r="A222" s="158"/>
      <c r="B222" s="159"/>
      <c r="C222" s="197" t="s">
        <v>1025</v>
      </c>
      <c r="D222" s="195"/>
      <c r="E222" s="196">
        <v>6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262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ht="20" outlineLevel="1" x14ac:dyDescent="0.25">
      <c r="A223" s="173">
        <v>25</v>
      </c>
      <c r="B223" s="174" t="s">
        <v>1050</v>
      </c>
      <c r="C223" s="189" t="s">
        <v>1051</v>
      </c>
      <c r="D223" s="175" t="s">
        <v>265</v>
      </c>
      <c r="E223" s="176">
        <v>2.21</v>
      </c>
      <c r="F223" s="177"/>
      <c r="G223" s="178">
        <f>ROUND(E223*F223,2)</f>
        <v>0</v>
      </c>
      <c r="H223" s="177"/>
      <c r="I223" s="178">
        <f>ROUND(E223*H223,2)</f>
        <v>0</v>
      </c>
      <c r="J223" s="177"/>
      <c r="K223" s="178">
        <f>ROUND(E223*J223,2)</f>
        <v>0</v>
      </c>
      <c r="L223" s="178">
        <v>21</v>
      </c>
      <c r="M223" s="178">
        <f>G223*(1+L223/100)</f>
        <v>0</v>
      </c>
      <c r="N223" s="176">
        <v>2.5249999999999999</v>
      </c>
      <c r="O223" s="176">
        <f>ROUND(E223*N223,2)</f>
        <v>5.58</v>
      </c>
      <c r="P223" s="176">
        <v>0</v>
      </c>
      <c r="Q223" s="176">
        <f>ROUND(E223*P223,2)</f>
        <v>0</v>
      </c>
      <c r="R223" s="178" t="s">
        <v>416</v>
      </c>
      <c r="S223" s="178" t="s">
        <v>190</v>
      </c>
      <c r="T223" s="179" t="s">
        <v>256</v>
      </c>
      <c r="U223" s="161">
        <v>1.3029999999999999</v>
      </c>
      <c r="V223" s="161">
        <f>ROUND(E223*U223,2)</f>
        <v>2.88</v>
      </c>
      <c r="W223" s="161"/>
      <c r="X223" s="161" t="s">
        <v>257</v>
      </c>
      <c r="Y223" s="161" t="s">
        <v>193</v>
      </c>
      <c r="Z223" s="151"/>
      <c r="AA223" s="151"/>
      <c r="AB223" s="151"/>
      <c r="AC223" s="151"/>
      <c r="AD223" s="151"/>
      <c r="AE223" s="151"/>
      <c r="AF223" s="151"/>
      <c r="AG223" s="151" t="s">
        <v>258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2" x14ac:dyDescent="0.25">
      <c r="A224" s="158"/>
      <c r="B224" s="159"/>
      <c r="C224" s="264" t="s">
        <v>483</v>
      </c>
      <c r="D224" s="265"/>
      <c r="E224" s="265"/>
      <c r="F224" s="265"/>
      <c r="G224" s="265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260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5">
      <c r="A225" s="173">
        <v>26</v>
      </c>
      <c r="B225" s="174" t="s">
        <v>1052</v>
      </c>
      <c r="C225" s="189" t="s">
        <v>1053</v>
      </c>
      <c r="D225" s="175" t="s">
        <v>329</v>
      </c>
      <c r="E225" s="176">
        <v>21.5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21</v>
      </c>
      <c r="M225" s="178">
        <f>G225*(1+L225/100)</f>
        <v>0</v>
      </c>
      <c r="N225" s="176">
        <v>0</v>
      </c>
      <c r="O225" s="176">
        <f>ROUND(E225*N225,2)</f>
        <v>0</v>
      </c>
      <c r="P225" s="176">
        <v>0</v>
      </c>
      <c r="Q225" s="176">
        <f>ROUND(E225*P225,2)</f>
        <v>0</v>
      </c>
      <c r="R225" s="178" t="s">
        <v>416</v>
      </c>
      <c r="S225" s="178" t="s">
        <v>190</v>
      </c>
      <c r="T225" s="179" t="s">
        <v>256</v>
      </c>
      <c r="U225" s="161">
        <v>2.5999999999999999E-2</v>
      </c>
      <c r="V225" s="161">
        <f>ROUND(E225*U225,2)</f>
        <v>0.56000000000000005</v>
      </c>
      <c r="W225" s="161"/>
      <c r="X225" s="161" t="s">
        <v>257</v>
      </c>
      <c r="Y225" s="161" t="s">
        <v>193</v>
      </c>
      <c r="Z225" s="151"/>
      <c r="AA225" s="151"/>
      <c r="AB225" s="151"/>
      <c r="AC225" s="151"/>
      <c r="AD225" s="151"/>
      <c r="AE225" s="151"/>
      <c r="AF225" s="151"/>
      <c r="AG225" s="151" t="s">
        <v>258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2" x14ac:dyDescent="0.25">
      <c r="A226" s="158"/>
      <c r="B226" s="159"/>
      <c r="C226" s="197" t="s">
        <v>1026</v>
      </c>
      <c r="D226" s="195"/>
      <c r="E226" s="196">
        <v>21.5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262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5">
      <c r="A227" s="173">
        <v>27</v>
      </c>
      <c r="B227" s="174" t="s">
        <v>566</v>
      </c>
      <c r="C227" s="189" t="s">
        <v>567</v>
      </c>
      <c r="D227" s="175" t="s">
        <v>329</v>
      </c>
      <c r="E227" s="176">
        <v>196</v>
      </c>
      <c r="F227" s="177"/>
      <c r="G227" s="178">
        <f>ROUND(E227*F227,2)</f>
        <v>0</v>
      </c>
      <c r="H227" s="177"/>
      <c r="I227" s="178">
        <f>ROUND(E227*H227,2)</f>
        <v>0</v>
      </c>
      <c r="J227" s="177"/>
      <c r="K227" s="178">
        <f>ROUND(E227*J227,2)</f>
        <v>0</v>
      </c>
      <c r="L227" s="178">
        <v>21</v>
      </c>
      <c r="M227" s="178">
        <f>G227*(1+L227/100)</f>
        <v>0</v>
      </c>
      <c r="N227" s="176">
        <v>0</v>
      </c>
      <c r="O227" s="176">
        <f>ROUND(E227*N227,2)</f>
        <v>0</v>
      </c>
      <c r="P227" s="176">
        <v>0</v>
      </c>
      <c r="Q227" s="176">
        <f>ROUND(E227*P227,2)</f>
        <v>0</v>
      </c>
      <c r="R227" s="178" t="s">
        <v>416</v>
      </c>
      <c r="S227" s="178" t="s">
        <v>190</v>
      </c>
      <c r="T227" s="179" t="s">
        <v>256</v>
      </c>
      <c r="U227" s="161">
        <v>0.03</v>
      </c>
      <c r="V227" s="161">
        <f>ROUND(E227*U227,2)</f>
        <v>5.88</v>
      </c>
      <c r="W227" s="161"/>
      <c r="X227" s="161" t="s">
        <v>257</v>
      </c>
      <c r="Y227" s="161" t="s">
        <v>193</v>
      </c>
      <c r="Z227" s="151"/>
      <c r="AA227" s="151"/>
      <c r="AB227" s="151"/>
      <c r="AC227" s="151"/>
      <c r="AD227" s="151"/>
      <c r="AE227" s="151"/>
      <c r="AF227" s="151"/>
      <c r="AG227" s="151" t="s">
        <v>258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2" x14ac:dyDescent="0.25">
      <c r="A228" s="158"/>
      <c r="B228" s="159"/>
      <c r="C228" s="197" t="s">
        <v>1014</v>
      </c>
      <c r="D228" s="195"/>
      <c r="E228" s="196">
        <v>3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262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5">
      <c r="A229" s="158"/>
      <c r="B229" s="159"/>
      <c r="C229" s="197" t="s">
        <v>1015</v>
      </c>
      <c r="D229" s="195"/>
      <c r="E229" s="196">
        <v>5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262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5">
      <c r="A230" s="158"/>
      <c r="B230" s="159"/>
      <c r="C230" s="197" t="s">
        <v>1016</v>
      </c>
      <c r="D230" s="195"/>
      <c r="E230" s="196">
        <v>24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262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5">
      <c r="A231" s="158"/>
      <c r="B231" s="159"/>
      <c r="C231" s="197" t="s">
        <v>1017</v>
      </c>
      <c r="D231" s="195"/>
      <c r="E231" s="196">
        <v>12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262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5">
      <c r="A232" s="158"/>
      <c r="B232" s="159"/>
      <c r="C232" s="197" t="s">
        <v>1018</v>
      </c>
      <c r="D232" s="195"/>
      <c r="E232" s="196">
        <v>11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262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3" x14ac:dyDescent="0.25">
      <c r="A233" s="158"/>
      <c r="B233" s="159"/>
      <c r="C233" s="197" t="s">
        <v>1019</v>
      </c>
      <c r="D233" s="195"/>
      <c r="E233" s="196">
        <v>29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262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5">
      <c r="A234" s="158"/>
      <c r="B234" s="159"/>
      <c r="C234" s="197" t="s">
        <v>1020</v>
      </c>
      <c r="D234" s="195"/>
      <c r="E234" s="196">
        <v>22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262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5">
      <c r="A235" s="158"/>
      <c r="B235" s="159"/>
      <c r="C235" s="197" t="s">
        <v>1021</v>
      </c>
      <c r="D235" s="195"/>
      <c r="E235" s="196">
        <v>8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262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5">
      <c r="A236" s="158"/>
      <c r="B236" s="159"/>
      <c r="C236" s="197" t="s">
        <v>1022</v>
      </c>
      <c r="D236" s="195"/>
      <c r="E236" s="196">
        <v>16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262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5">
      <c r="A237" s="158"/>
      <c r="B237" s="159"/>
      <c r="C237" s="197" t="s">
        <v>1023</v>
      </c>
      <c r="D237" s="195"/>
      <c r="E237" s="196">
        <v>39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262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3" x14ac:dyDescent="0.25">
      <c r="A238" s="158"/>
      <c r="B238" s="159"/>
      <c r="C238" s="197" t="s">
        <v>1024</v>
      </c>
      <c r="D238" s="195"/>
      <c r="E238" s="196">
        <v>21</v>
      </c>
      <c r="F238" s="161"/>
      <c r="G238" s="16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1"/>
      <c r="AA238" s="151"/>
      <c r="AB238" s="151"/>
      <c r="AC238" s="151"/>
      <c r="AD238" s="151"/>
      <c r="AE238" s="151"/>
      <c r="AF238" s="151"/>
      <c r="AG238" s="151" t="s">
        <v>262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3" x14ac:dyDescent="0.25">
      <c r="A239" s="158"/>
      <c r="B239" s="159"/>
      <c r="C239" s="197" t="s">
        <v>1025</v>
      </c>
      <c r="D239" s="195"/>
      <c r="E239" s="196">
        <v>6</v>
      </c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262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5">
      <c r="A240" s="181">
        <v>28</v>
      </c>
      <c r="B240" s="182" t="s">
        <v>1054</v>
      </c>
      <c r="C240" s="191" t="s">
        <v>1055</v>
      </c>
      <c r="D240" s="183" t="s">
        <v>243</v>
      </c>
      <c r="E240" s="184">
        <v>1</v>
      </c>
      <c r="F240" s="185"/>
      <c r="G240" s="186">
        <f>ROUND(E240*F240,2)</f>
        <v>0</v>
      </c>
      <c r="H240" s="185"/>
      <c r="I240" s="186">
        <f>ROUND(E240*H240,2)</f>
        <v>0</v>
      </c>
      <c r="J240" s="185"/>
      <c r="K240" s="186">
        <f>ROUND(E240*J240,2)</f>
        <v>0</v>
      </c>
      <c r="L240" s="186">
        <v>21</v>
      </c>
      <c r="M240" s="186">
        <f>G240*(1+L240/100)</f>
        <v>0</v>
      </c>
      <c r="N240" s="184">
        <v>0</v>
      </c>
      <c r="O240" s="184">
        <f>ROUND(E240*N240,2)</f>
        <v>0</v>
      </c>
      <c r="P240" s="184">
        <v>0</v>
      </c>
      <c r="Q240" s="184">
        <f>ROUND(E240*P240,2)</f>
        <v>0</v>
      </c>
      <c r="R240" s="186"/>
      <c r="S240" s="186" t="s">
        <v>217</v>
      </c>
      <c r="T240" s="187" t="s">
        <v>191</v>
      </c>
      <c r="U240" s="161">
        <v>0</v>
      </c>
      <c r="V240" s="161">
        <f>ROUND(E240*U240,2)</f>
        <v>0</v>
      </c>
      <c r="W240" s="161"/>
      <c r="X240" s="161" t="s">
        <v>257</v>
      </c>
      <c r="Y240" s="161" t="s">
        <v>193</v>
      </c>
      <c r="Z240" s="151"/>
      <c r="AA240" s="151"/>
      <c r="AB240" s="151"/>
      <c r="AC240" s="151"/>
      <c r="AD240" s="151"/>
      <c r="AE240" s="151"/>
      <c r="AF240" s="151"/>
      <c r="AG240" s="151" t="s">
        <v>308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5">
      <c r="A241" s="173">
        <v>29</v>
      </c>
      <c r="B241" s="174" t="s">
        <v>1056</v>
      </c>
      <c r="C241" s="189" t="s">
        <v>1057</v>
      </c>
      <c r="D241" s="175" t="s">
        <v>329</v>
      </c>
      <c r="E241" s="176">
        <v>21.5</v>
      </c>
      <c r="F241" s="177"/>
      <c r="G241" s="178">
        <f>ROUND(E241*F241,2)</f>
        <v>0</v>
      </c>
      <c r="H241" s="177"/>
      <c r="I241" s="178">
        <f>ROUND(E241*H241,2)</f>
        <v>0</v>
      </c>
      <c r="J241" s="177"/>
      <c r="K241" s="178">
        <f>ROUND(E241*J241,2)</f>
        <v>0</v>
      </c>
      <c r="L241" s="178">
        <v>21</v>
      </c>
      <c r="M241" s="178">
        <f>G241*(1+L241/100)</f>
        <v>0</v>
      </c>
      <c r="N241" s="176">
        <v>0</v>
      </c>
      <c r="O241" s="176">
        <f>ROUND(E241*N241,2)</f>
        <v>0</v>
      </c>
      <c r="P241" s="176">
        <v>0</v>
      </c>
      <c r="Q241" s="176">
        <f>ROUND(E241*P241,2)</f>
        <v>0</v>
      </c>
      <c r="R241" s="178"/>
      <c r="S241" s="178" t="s">
        <v>217</v>
      </c>
      <c r="T241" s="179" t="s">
        <v>191</v>
      </c>
      <c r="U241" s="161">
        <v>0</v>
      </c>
      <c r="V241" s="161">
        <f>ROUND(E241*U241,2)</f>
        <v>0</v>
      </c>
      <c r="W241" s="161"/>
      <c r="X241" s="161" t="s">
        <v>257</v>
      </c>
      <c r="Y241" s="161" t="s">
        <v>193</v>
      </c>
      <c r="Z241" s="151"/>
      <c r="AA241" s="151"/>
      <c r="AB241" s="151"/>
      <c r="AC241" s="151"/>
      <c r="AD241" s="151"/>
      <c r="AE241" s="151"/>
      <c r="AF241" s="151"/>
      <c r="AG241" s="151" t="s">
        <v>308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2" x14ac:dyDescent="0.25">
      <c r="A242" s="158"/>
      <c r="B242" s="159"/>
      <c r="C242" s="255" t="s">
        <v>1058</v>
      </c>
      <c r="D242" s="256"/>
      <c r="E242" s="256"/>
      <c r="F242" s="256"/>
      <c r="G242" s="256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195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80" t="str">
        <f>C242</f>
        <v>V položce jsou zakalkulovány náklady na napuštění a vypuštění vody, dodání vody a desinfekčního prostředku a na bakteriologický rozbor vody.</v>
      </c>
      <c r="BB242" s="151"/>
      <c r="BC242" s="151"/>
      <c r="BD242" s="151"/>
      <c r="BE242" s="151"/>
      <c r="BF242" s="151"/>
      <c r="BG242" s="151"/>
      <c r="BH242" s="151"/>
    </row>
    <row r="243" spans="1:60" outlineLevel="2" x14ac:dyDescent="0.25">
      <c r="A243" s="158"/>
      <c r="B243" s="159"/>
      <c r="C243" s="197" t="s">
        <v>1026</v>
      </c>
      <c r="D243" s="195"/>
      <c r="E243" s="196">
        <v>21.5</v>
      </c>
      <c r="F243" s="161"/>
      <c r="G243" s="161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  <c r="R243" s="161"/>
      <c r="S243" s="161"/>
      <c r="T243" s="161"/>
      <c r="U243" s="161"/>
      <c r="V243" s="161"/>
      <c r="W243" s="161"/>
      <c r="X243" s="161"/>
      <c r="Y243" s="161"/>
      <c r="Z243" s="151"/>
      <c r="AA243" s="151"/>
      <c r="AB243" s="151"/>
      <c r="AC243" s="151"/>
      <c r="AD243" s="151"/>
      <c r="AE243" s="151"/>
      <c r="AF243" s="151"/>
      <c r="AG243" s="151" t="s">
        <v>262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5">
      <c r="A244" s="173">
        <v>30</v>
      </c>
      <c r="B244" s="174" t="s">
        <v>1059</v>
      </c>
      <c r="C244" s="189" t="s">
        <v>1060</v>
      </c>
      <c r="D244" s="175" t="s">
        <v>329</v>
      </c>
      <c r="E244" s="176">
        <v>50.5</v>
      </c>
      <c r="F244" s="177"/>
      <c r="G244" s="178">
        <f>ROUND(E244*F244,2)</f>
        <v>0</v>
      </c>
      <c r="H244" s="177"/>
      <c r="I244" s="178">
        <f>ROUND(E244*H244,2)</f>
        <v>0</v>
      </c>
      <c r="J244" s="177"/>
      <c r="K244" s="178">
        <f>ROUND(E244*J244,2)</f>
        <v>0</v>
      </c>
      <c r="L244" s="178">
        <v>21</v>
      </c>
      <c r="M244" s="178">
        <f>G244*(1+L244/100)</f>
        <v>0</v>
      </c>
      <c r="N244" s="176">
        <v>0</v>
      </c>
      <c r="O244" s="176">
        <f>ROUND(E244*N244,2)</f>
        <v>0</v>
      </c>
      <c r="P244" s="176">
        <v>0</v>
      </c>
      <c r="Q244" s="176">
        <f>ROUND(E244*P244,2)</f>
        <v>0</v>
      </c>
      <c r="R244" s="178"/>
      <c r="S244" s="178" t="s">
        <v>217</v>
      </c>
      <c r="T244" s="179" t="s">
        <v>191</v>
      </c>
      <c r="U244" s="161">
        <v>0</v>
      </c>
      <c r="V244" s="161">
        <f>ROUND(E244*U244,2)</f>
        <v>0</v>
      </c>
      <c r="W244" s="161"/>
      <c r="X244" s="161" t="s">
        <v>257</v>
      </c>
      <c r="Y244" s="161" t="s">
        <v>193</v>
      </c>
      <c r="Z244" s="151"/>
      <c r="AA244" s="151"/>
      <c r="AB244" s="151"/>
      <c r="AC244" s="151"/>
      <c r="AD244" s="151"/>
      <c r="AE244" s="151"/>
      <c r="AF244" s="151"/>
      <c r="AG244" s="151" t="s">
        <v>967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0.5" outlineLevel="2" x14ac:dyDescent="0.25">
      <c r="A245" s="158"/>
      <c r="B245" s="159"/>
      <c r="C245" s="255" t="s">
        <v>1061</v>
      </c>
      <c r="D245" s="256"/>
      <c r="E245" s="256"/>
      <c r="F245" s="256"/>
      <c r="G245" s="256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195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80" t="str">
        <f>C245</f>
        <v>V položce jsou započteny náklady na přísun, montáž, demontáž a odsun zkoušecího čerpadla, napuštění tlakovou vodou a dodání vody pro tlakovou zkoušku.</v>
      </c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5">
      <c r="A246" s="158"/>
      <c r="B246" s="159"/>
      <c r="C246" s="253" t="s">
        <v>1062</v>
      </c>
      <c r="D246" s="254"/>
      <c r="E246" s="254"/>
      <c r="F246" s="254"/>
      <c r="G246" s="254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195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2" x14ac:dyDescent="0.25">
      <c r="A247" s="158"/>
      <c r="B247" s="159"/>
      <c r="C247" s="197" t="s">
        <v>1019</v>
      </c>
      <c r="D247" s="195"/>
      <c r="E247" s="196">
        <v>29</v>
      </c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262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3" x14ac:dyDescent="0.25">
      <c r="A248" s="158"/>
      <c r="B248" s="159"/>
      <c r="C248" s="197" t="s">
        <v>1026</v>
      </c>
      <c r="D248" s="195"/>
      <c r="E248" s="196">
        <v>21.5</v>
      </c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1"/>
      <c r="AA248" s="151"/>
      <c r="AB248" s="151"/>
      <c r="AC248" s="151"/>
      <c r="AD248" s="151"/>
      <c r="AE248" s="151"/>
      <c r="AF248" s="151"/>
      <c r="AG248" s="151" t="s">
        <v>262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5">
      <c r="A249" s="173">
        <v>31</v>
      </c>
      <c r="B249" s="174" t="s">
        <v>1063</v>
      </c>
      <c r="C249" s="189" t="s">
        <v>1064</v>
      </c>
      <c r="D249" s="175" t="s">
        <v>329</v>
      </c>
      <c r="E249" s="176">
        <v>74</v>
      </c>
      <c r="F249" s="177"/>
      <c r="G249" s="178">
        <f>ROUND(E249*F249,2)</f>
        <v>0</v>
      </c>
      <c r="H249" s="177"/>
      <c r="I249" s="178">
        <f>ROUND(E249*H249,2)</f>
        <v>0</v>
      </c>
      <c r="J249" s="177"/>
      <c r="K249" s="178">
        <f>ROUND(E249*J249,2)</f>
        <v>0</v>
      </c>
      <c r="L249" s="178">
        <v>21</v>
      </c>
      <c r="M249" s="178">
        <f>G249*(1+L249/100)</f>
        <v>0</v>
      </c>
      <c r="N249" s="176">
        <v>0</v>
      </c>
      <c r="O249" s="176">
        <f>ROUND(E249*N249,2)</f>
        <v>0</v>
      </c>
      <c r="P249" s="176">
        <v>0</v>
      </c>
      <c r="Q249" s="176">
        <f>ROUND(E249*P249,2)</f>
        <v>0</v>
      </c>
      <c r="R249" s="178"/>
      <c r="S249" s="178" t="s">
        <v>217</v>
      </c>
      <c r="T249" s="179" t="s">
        <v>191</v>
      </c>
      <c r="U249" s="161">
        <v>0</v>
      </c>
      <c r="V249" s="161">
        <f>ROUND(E249*U249,2)</f>
        <v>0</v>
      </c>
      <c r="W249" s="161"/>
      <c r="X249" s="161" t="s">
        <v>257</v>
      </c>
      <c r="Y249" s="161" t="s">
        <v>193</v>
      </c>
      <c r="Z249" s="151"/>
      <c r="AA249" s="151"/>
      <c r="AB249" s="151"/>
      <c r="AC249" s="151"/>
      <c r="AD249" s="151"/>
      <c r="AE249" s="151"/>
      <c r="AF249" s="151"/>
      <c r="AG249" s="151" t="s">
        <v>308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ht="20.5" outlineLevel="2" x14ac:dyDescent="0.25">
      <c r="A250" s="158"/>
      <c r="B250" s="159"/>
      <c r="C250" s="255" t="s">
        <v>1061</v>
      </c>
      <c r="D250" s="256"/>
      <c r="E250" s="256"/>
      <c r="F250" s="256"/>
      <c r="G250" s="256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195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80" t="str">
        <f>C250</f>
        <v>V položce jsou započteny náklady na přísun, montáž, demontáž a odsun zkoušecího čerpadla, napuštění tlakovou vodou a dodání vody pro tlakovou zkoušku.</v>
      </c>
      <c r="BB250" s="151"/>
      <c r="BC250" s="151"/>
      <c r="BD250" s="151"/>
      <c r="BE250" s="151"/>
      <c r="BF250" s="151"/>
      <c r="BG250" s="151"/>
      <c r="BH250" s="151"/>
    </row>
    <row r="251" spans="1:60" outlineLevel="3" x14ac:dyDescent="0.25">
      <c r="A251" s="158"/>
      <c r="B251" s="159"/>
      <c r="C251" s="253" t="s">
        <v>1062</v>
      </c>
      <c r="D251" s="254"/>
      <c r="E251" s="254"/>
      <c r="F251" s="254"/>
      <c r="G251" s="254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195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2" x14ac:dyDescent="0.25">
      <c r="A252" s="158"/>
      <c r="B252" s="159"/>
      <c r="C252" s="197" t="s">
        <v>1025</v>
      </c>
      <c r="D252" s="195"/>
      <c r="E252" s="196">
        <v>6</v>
      </c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262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5">
      <c r="A253" s="158"/>
      <c r="B253" s="159"/>
      <c r="C253" s="197" t="s">
        <v>1024</v>
      </c>
      <c r="D253" s="195"/>
      <c r="E253" s="196">
        <v>21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262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5">
      <c r="A254" s="158"/>
      <c r="B254" s="159"/>
      <c r="C254" s="197" t="s">
        <v>1018</v>
      </c>
      <c r="D254" s="195"/>
      <c r="E254" s="196">
        <v>11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262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5">
      <c r="A255" s="158"/>
      <c r="B255" s="159"/>
      <c r="C255" s="197" t="s">
        <v>1017</v>
      </c>
      <c r="D255" s="195"/>
      <c r="E255" s="196">
        <v>12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262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5">
      <c r="A256" s="158"/>
      <c r="B256" s="159"/>
      <c r="C256" s="197" t="s">
        <v>1016</v>
      </c>
      <c r="D256" s="195"/>
      <c r="E256" s="196">
        <v>24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262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5">
      <c r="A257" s="181">
        <v>32</v>
      </c>
      <c r="B257" s="182" t="s">
        <v>1065</v>
      </c>
      <c r="C257" s="191" t="s">
        <v>1066</v>
      </c>
      <c r="D257" s="183" t="s">
        <v>1067</v>
      </c>
      <c r="E257" s="184">
        <v>1</v>
      </c>
      <c r="F257" s="185"/>
      <c r="G257" s="186">
        <f>ROUND(E257*F257,2)</f>
        <v>0</v>
      </c>
      <c r="H257" s="185"/>
      <c r="I257" s="186">
        <f>ROUND(E257*H257,2)</f>
        <v>0</v>
      </c>
      <c r="J257" s="185"/>
      <c r="K257" s="186">
        <f>ROUND(E257*J257,2)</f>
        <v>0</v>
      </c>
      <c r="L257" s="186">
        <v>21</v>
      </c>
      <c r="M257" s="186">
        <f>G257*(1+L257/100)</f>
        <v>0</v>
      </c>
      <c r="N257" s="184">
        <v>3.5029999999999999E-2</v>
      </c>
      <c r="O257" s="184">
        <f>ROUND(E257*N257,2)</f>
        <v>0.04</v>
      </c>
      <c r="P257" s="184">
        <v>0</v>
      </c>
      <c r="Q257" s="184">
        <f>ROUND(E257*P257,2)</f>
        <v>0</v>
      </c>
      <c r="R257" s="186"/>
      <c r="S257" s="186" t="s">
        <v>217</v>
      </c>
      <c r="T257" s="187" t="s">
        <v>191</v>
      </c>
      <c r="U257" s="161">
        <v>0</v>
      </c>
      <c r="V257" s="161">
        <f>ROUND(E257*U257,2)</f>
        <v>0</v>
      </c>
      <c r="W257" s="161"/>
      <c r="X257" s="161" t="s">
        <v>257</v>
      </c>
      <c r="Y257" s="161" t="s">
        <v>193</v>
      </c>
      <c r="Z257" s="151"/>
      <c r="AA257" s="151"/>
      <c r="AB257" s="151"/>
      <c r="AC257" s="151"/>
      <c r="AD257" s="151"/>
      <c r="AE257" s="151"/>
      <c r="AF257" s="151"/>
      <c r="AG257" s="151" t="s">
        <v>308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ht="13" x14ac:dyDescent="0.25">
      <c r="A258" s="166" t="s">
        <v>185</v>
      </c>
      <c r="B258" s="167" t="s">
        <v>124</v>
      </c>
      <c r="C258" s="188" t="s">
        <v>125</v>
      </c>
      <c r="D258" s="168"/>
      <c r="E258" s="169"/>
      <c r="F258" s="170"/>
      <c r="G258" s="170">
        <f>SUMIF(AG259:AG299,"&lt;&gt;NOR",G259:G299)</f>
        <v>0</v>
      </c>
      <c r="H258" s="170"/>
      <c r="I258" s="170">
        <f>SUM(I259:I299)</f>
        <v>0</v>
      </c>
      <c r="J258" s="170"/>
      <c r="K258" s="170">
        <f>SUM(K259:K299)</f>
        <v>0</v>
      </c>
      <c r="L258" s="170"/>
      <c r="M258" s="170">
        <f>SUM(M259:M299)</f>
        <v>0</v>
      </c>
      <c r="N258" s="169"/>
      <c r="O258" s="169">
        <f>SUM(O259:O299)</f>
        <v>0.48</v>
      </c>
      <c r="P258" s="169"/>
      <c r="Q258" s="169">
        <f>SUM(Q259:Q299)</f>
        <v>0</v>
      </c>
      <c r="R258" s="170"/>
      <c r="S258" s="170"/>
      <c r="T258" s="171"/>
      <c r="U258" s="165"/>
      <c r="V258" s="165">
        <f>SUM(V259:V299)</f>
        <v>18.950000000000003</v>
      </c>
      <c r="W258" s="165"/>
      <c r="X258" s="165"/>
      <c r="Y258" s="165"/>
      <c r="AG258" t="s">
        <v>186</v>
      </c>
    </row>
    <row r="259" spans="1:60" outlineLevel="1" x14ac:dyDescent="0.25">
      <c r="A259" s="173">
        <v>33</v>
      </c>
      <c r="B259" s="174" t="s">
        <v>1068</v>
      </c>
      <c r="C259" s="189" t="s">
        <v>1069</v>
      </c>
      <c r="D259" s="175" t="s">
        <v>329</v>
      </c>
      <c r="E259" s="176">
        <v>21.5</v>
      </c>
      <c r="F259" s="177"/>
      <c r="G259" s="178">
        <f>ROUND(E259*F259,2)</f>
        <v>0</v>
      </c>
      <c r="H259" s="177"/>
      <c r="I259" s="178">
        <f>ROUND(E259*H259,2)</f>
        <v>0</v>
      </c>
      <c r="J259" s="177"/>
      <c r="K259" s="178">
        <f>ROUND(E259*J259,2)</f>
        <v>0</v>
      </c>
      <c r="L259" s="178">
        <v>21</v>
      </c>
      <c r="M259" s="178">
        <f>G259*(1+L259/100)</f>
        <v>0</v>
      </c>
      <c r="N259" s="176">
        <v>0</v>
      </c>
      <c r="O259" s="176">
        <f>ROUND(E259*N259,2)</f>
        <v>0</v>
      </c>
      <c r="P259" s="176">
        <v>0</v>
      </c>
      <c r="Q259" s="176">
        <f>ROUND(E259*P259,2)</f>
        <v>0</v>
      </c>
      <c r="R259" s="178" t="s">
        <v>416</v>
      </c>
      <c r="S259" s="178" t="s">
        <v>190</v>
      </c>
      <c r="T259" s="179" t="s">
        <v>256</v>
      </c>
      <c r="U259" s="161">
        <v>0.03</v>
      </c>
      <c r="V259" s="161">
        <f>ROUND(E259*U259,2)</f>
        <v>0.65</v>
      </c>
      <c r="W259" s="161"/>
      <c r="X259" s="161" t="s">
        <v>257</v>
      </c>
      <c r="Y259" s="161" t="s">
        <v>193</v>
      </c>
      <c r="Z259" s="151"/>
      <c r="AA259" s="151"/>
      <c r="AB259" s="151"/>
      <c r="AC259" s="151"/>
      <c r="AD259" s="151"/>
      <c r="AE259" s="151"/>
      <c r="AF259" s="151"/>
      <c r="AG259" s="151" t="s">
        <v>308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2" x14ac:dyDescent="0.25">
      <c r="A260" s="158"/>
      <c r="B260" s="159"/>
      <c r="C260" s="264" t="s">
        <v>564</v>
      </c>
      <c r="D260" s="265"/>
      <c r="E260" s="265"/>
      <c r="F260" s="265"/>
      <c r="G260" s="265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260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2" x14ac:dyDescent="0.25">
      <c r="A261" s="158"/>
      <c r="B261" s="159"/>
      <c r="C261" s="197" t="s">
        <v>1026</v>
      </c>
      <c r="D261" s="195"/>
      <c r="E261" s="196">
        <v>21.5</v>
      </c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262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5">
      <c r="A262" s="173">
        <v>34</v>
      </c>
      <c r="B262" s="174" t="s">
        <v>568</v>
      </c>
      <c r="C262" s="189" t="s">
        <v>569</v>
      </c>
      <c r="D262" s="175" t="s">
        <v>329</v>
      </c>
      <c r="E262" s="176">
        <v>29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21</v>
      </c>
      <c r="M262" s="178">
        <f>G262*(1+L262/100)</f>
        <v>0</v>
      </c>
      <c r="N262" s="176">
        <v>0</v>
      </c>
      <c r="O262" s="176">
        <f>ROUND(E262*N262,2)</f>
        <v>0</v>
      </c>
      <c r="P262" s="176">
        <v>0</v>
      </c>
      <c r="Q262" s="176">
        <f>ROUND(E262*P262,2)</f>
        <v>0</v>
      </c>
      <c r="R262" s="178" t="s">
        <v>416</v>
      </c>
      <c r="S262" s="178" t="s">
        <v>190</v>
      </c>
      <c r="T262" s="179" t="s">
        <v>256</v>
      </c>
      <c r="U262" s="161">
        <v>0.13</v>
      </c>
      <c r="V262" s="161">
        <f>ROUND(E262*U262,2)</f>
        <v>3.77</v>
      </c>
      <c r="W262" s="161"/>
      <c r="X262" s="161" t="s">
        <v>257</v>
      </c>
      <c r="Y262" s="161" t="s">
        <v>193</v>
      </c>
      <c r="Z262" s="151"/>
      <c r="AA262" s="151"/>
      <c r="AB262" s="151"/>
      <c r="AC262" s="151"/>
      <c r="AD262" s="151"/>
      <c r="AE262" s="151"/>
      <c r="AF262" s="151"/>
      <c r="AG262" s="151" t="s">
        <v>308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2" x14ac:dyDescent="0.25">
      <c r="A263" s="158"/>
      <c r="B263" s="159"/>
      <c r="C263" s="264" t="s">
        <v>564</v>
      </c>
      <c r="D263" s="265"/>
      <c r="E263" s="265"/>
      <c r="F263" s="265"/>
      <c r="G263" s="265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260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2" x14ac:dyDescent="0.25">
      <c r="A264" s="158"/>
      <c r="B264" s="159"/>
      <c r="C264" s="197" t="s">
        <v>1019</v>
      </c>
      <c r="D264" s="195"/>
      <c r="E264" s="196">
        <v>29</v>
      </c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262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5">
      <c r="A265" s="173">
        <v>35</v>
      </c>
      <c r="B265" s="174" t="s">
        <v>1070</v>
      </c>
      <c r="C265" s="189" t="s">
        <v>1071</v>
      </c>
      <c r="D265" s="175" t="s">
        <v>329</v>
      </c>
      <c r="E265" s="176">
        <v>35</v>
      </c>
      <c r="F265" s="177"/>
      <c r="G265" s="178">
        <f>ROUND(E265*F265,2)</f>
        <v>0</v>
      </c>
      <c r="H265" s="177"/>
      <c r="I265" s="178">
        <f>ROUND(E265*H265,2)</f>
        <v>0</v>
      </c>
      <c r="J265" s="177"/>
      <c r="K265" s="178">
        <f>ROUND(E265*J265,2)</f>
        <v>0</v>
      </c>
      <c r="L265" s="178">
        <v>21</v>
      </c>
      <c r="M265" s="178">
        <f>G265*(1+L265/100)</f>
        <v>0</v>
      </c>
      <c r="N265" s="176">
        <v>0</v>
      </c>
      <c r="O265" s="176">
        <f>ROUND(E265*N265,2)</f>
        <v>0</v>
      </c>
      <c r="P265" s="176">
        <v>0</v>
      </c>
      <c r="Q265" s="176">
        <f>ROUND(E265*P265,2)</f>
        <v>0</v>
      </c>
      <c r="R265" s="178" t="s">
        <v>416</v>
      </c>
      <c r="S265" s="178" t="s">
        <v>190</v>
      </c>
      <c r="T265" s="179" t="s">
        <v>256</v>
      </c>
      <c r="U265" s="161">
        <v>0.17</v>
      </c>
      <c r="V265" s="161">
        <f>ROUND(E265*U265,2)</f>
        <v>5.95</v>
      </c>
      <c r="W265" s="161"/>
      <c r="X265" s="161" t="s">
        <v>257</v>
      </c>
      <c r="Y265" s="161" t="s">
        <v>193</v>
      </c>
      <c r="Z265" s="151"/>
      <c r="AA265" s="151"/>
      <c r="AB265" s="151"/>
      <c r="AC265" s="151"/>
      <c r="AD265" s="151"/>
      <c r="AE265" s="151"/>
      <c r="AF265" s="151"/>
      <c r="AG265" s="151" t="s">
        <v>258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2" x14ac:dyDescent="0.25">
      <c r="A266" s="158"/>
      <c r="B266" s="159"/>
      <c r="C266" s="264" t="s">
        <v>564</v>
      </c>
      <c r="D266" s="265"/>
      <c r="E266" s="265"/>
      <c r="F266" s="265"/>
      <c r="G266" s="265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260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2" x14ac:dyDescent="0.25">
      <c r="A267" s="158"/>
      <c r="B267" s="159"/>
      <c r="C267" s="197" t="s">
        <v>1016</v>
      </c>
      <c r="D267" s="195"/>
      <c r="E267" s="196">
        <v>24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262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5">
      <c r="A268" s="158"/>
      <c r="B268" s="159"/>
      <c r="C268" s="197" t="s">
        <v>1018</v>
      </c>
      <c r="D268" s="195"/>
      <c r="E268" s="196">
        <v>11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262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5">
      <c r="A269" s="173">
        <v>36</v>
      </c>
      <c r="B269" s="174" t="s">
        <v>715</v>
      </c>
      <c r="C269" s="189" t="s">
        <v>716</v>
      </c>
      <c r="D269" s="175" t="s">
        <v>329</v>
      </c>
      <c r="E269" s="176">
        <v>39</v>
      </c>
      <c r="F269" s="177"/>
      <c r="G269" s="178">
        <f>ROUND(E269*F269,2)</f>
        <v>0</v>
      </c>
      <c r="H269" s="177"/>
      <c r="I269" s="178">
        <f>ROUND(E269*H269,2)</f>
        <v>0</v>
      </c>
      <c r="J269" s="177"/>
      <c r="K269" s="178">
        <f>ROUND(E269*J269,2)</f>
        <v>0</v>
      </c>
      <c r="L269" s="178">
        <v>21</v>
      </c>
      <c r="M269" s="178">
        <f>G269*(1+L269/100)</f>
        <v>0</v>
      </c>
      <c r="N269" s="176">
        <v>0</v>
      </c>
      <c r="O269" s="176">
        <f>ROUND(E269*N269,2)</f>
        <v>0</v>
      </c>
      <c r="P269" s="176">
        <v>0</v>
      </c>
      <c r="Q269" s="176">
        <f>ROUND(E269*P269,2)</f>
        <v>0</v>
      </c>
      <c r="R269" s="178" t="s">
        <v>416</v>
      </c>
      <c r="S269" s="178" t="s">
        <v>190</v>
      </c>
      <c r="T269" s="179" t="s">
        <v>256</v>
      </c>
      <c r="U269" s="161">
        <v>0.22</v>
      </c>
      <c r="V269" s="161">
        <f>ROUND(E269*U269,2)</f>
        <v>8.58</v>
      </c>
      <c r="W269" s="161"/>
      <c r="X269" s="161" t="s">
        <v>257</v>
      </c>
      <c r="Y269" s="161" t="s">
        <v>193</v>
      </c>
      <c r="Z269" s="151"/>
      <c r="AA269" s="151"/>
      <c r="AB269" s="151"/>
      <c r="AC269" s="151"/>
      <c r="AD269" s="151"/>
      <c r="AE269" s="151"/>
      <c r="AF269" s="151"/>
      <c r="AG269" s="151" t="s">
        <v>258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2" x14ac:dyDescent="0.25">
      <c r="A270" s="158"/>
      <c r="B270" s="159"/>
      <c r="C270" s="264" t="s">
        <v>564</v>
      </c>
      <c r="D270" s="265"/>
      <c r="E270" s="265"/>
      <c r="F270" s="265"/>
      <c r="G270" s="265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260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5">
      <c r="A271" s="158"/>
      <c r="B271" s="159"/>
      <c r="C271" s="197" t="s">
        <v>1017</v>
      </c>
      <c r="D271" s="195"/>
      <c r="E271" s="196">
        <v>12</v>
      </c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262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5">
      <c r="A272" s="158"/>
      <c r="B272" s="159"/>
      <c r="C272" s="197" t="s">
        <v>1024</v>
      </c>
      <c r="D272" s="195"/>
      <c r="E272" s="196">
        <v>21</v>
      </c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262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5">
      <c r="A273" s="158"/>
      <c r="B273" s="159"/>
      <c r="C273" s="197" t="s">
        <v>1025</v>
      </c>
      <c r="D273" s="195"/>
      <c r="E273" s="196">
        <v>6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262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ht="20" outlineLevel="1" x14ac:dyDescent="0.25">
      <c r="A274" s="173">
        <v>37</v>
      </c>
      <c r="B274" s="174" t="s">
        <v>1072</v>
      </c>
      <c r="C274" s="189" t="s">
        <v>1073</v>
      </c>
      <c r="D274" s="175" t="s">
        <v>329</v>
      </c>
      <c r="E274" s="176">
        <v>21.5</v>
      </c>
      <c r="F274" s="177"/>
      <c r="G274" s="178">
        <f>ROUND(E274*F274,2)</f>
        <v>0</v>
      </c>
      <c r="H274" s="177"/>
      <c r="I274" s="178">
        <f>ROUND(E274*H274,2)</f>
        <v>0</v>
      </c>
      <c r="J274" s="177"/>
      <c r="K274" s="178">
        <f>ROUND(E274*J274,2)</f>
        <v>0</v>
      </c>
      <c r="L274" s="178">
        <v>21</v>
      </c>
      <c r="M274" s="178">
        <f>G274*(1+L274/100)</f>
        <v>0</v>
      </c>
      <c r="N274" s="176">
        <v>2.7999999999999998E-4</v>
      </c>
      <c r="O274" s="176">
        <f>ROUND(E274*N274,2)</f>
        <v>0.01</v>
      </c>
      <c r="P274" s="176">
        <v>0</v>
      </c>
      <c r="Q274" s="176">
        <f>ROUND(E274*P274,2)</f>
        <v>0</v>
      </c>
      <c r="R274" s="178" t="s">
        <v>446</v>
      </c>
      <c r="S274" s="178" t="s">
        <v>190</v>
      </c>
      <c r="T274" s="179" t="s">
        <v>256</v>
      </c>
      <c r="U274" s="161">
        <v>0</v>
      </c>
      <c r="V274" s="161">
        <f>ROUND(E274*U274,2)</f>
        <v>0</v>
      </c>
      <c r="W274" s="161"/>
      <c r="X274" s="161" t="s">
        <v>447</v>
      </c>
      <c r="Y274" s="161" t="s">
        <v>193</v>
      </c>
      <c r="Z274" s="151"/>
      <c r="AA274" s="151"/>
      <c r="AB274" s="151"/>
      <c r="AC274" s="151"/>
      <c r="AD274" s="151"/>
      <c r="AE274" s="151"/>
      <c r="AF274" s="151"/>
      <c r="AG274" s="151" t="s">
        <v>448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2" x14ac:dyDescent="0.25">
      <c r="A275" s="158"/>
      <c r="B275" s="159"/>
      <c r="C275" s="197" t="s">
        <v>1026</v>
      </c>
      <c r="D275" s="195"/>
      <c r="E275" s="196">
        <v>21.5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262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ht="20" outlineLevel="1" x14ac:dyDescent="0.25">
      <c r="A276" s="173">
        <v>38</v>
      </c>
      <c r="B276" s="174" t="s">
        <v>571</v>
      </c>
      <c r="C276" s="189" t="s">
        <v>572</v>
      </c>
      <c r="D276" s="175" t="s">
        <v>329</v>
      </c>
      <c r="E276" s="176">
        <v>29</v>
      </c>
      <c r="F276" s="177"/>
      <c r="G276" s="178">
        <f>ROUND(E276*F276,2)</f>
        <v>0</v>
      </c>
      <c r="H276" s="177"/>
      <c r="I276" s="178">
        <f>ROUND(E276*H276,2)</f>
        <v>0</v>
      </c>
      <c r="J276" s="177"/>
      <c r="K276" s="178">
        <f>ROUND(E276*J276,2)</f>
        <v>0</v>
      </c>
      <c r="L276" s="178">
        <v>21</v>
      </c>
      <c r="M276" s="178">
        <f>G276*(1+L276/100)</f>
        <v>0</v>
      </c>
      <c r="N276" s="176">
        <v>2.14E-3</v>
      </c>
      <c r="O276" s="176">
        <f>ROUND(E276*N276,2)</f>
        <v>0.06</v>
      </c>
      <c r="P276" s="176">
        <v>0</v>
      </c>
      <c r="Q276" s="176">
        <f>ROUND(E276*P276,2)</f>
        <v>0</v>
      </c>
      <c r="R276" s="178" t="s">
        <v>446</v>
      </c>
      <c r="S276" s="178" t="s">
        <v>190</v>
      </c>
      <c r="T276" s="179" t="s">
        <v>256</v>
      </c>
      <c r="U276" s="161">
        <v>0</v>
      </c>
      <c r="V276" s="161">
        <f>ROUND(E276*U276,2)</f>
        <v>0</v>
      </c>
      <c r="W276" s="161"/>
      <c r="X276" s="161" t="s">
        <v>447</v>
      </c>
      <c r="Y276" s="161" t="s">
        <v>193</v>
      </c>
      <c r="Z276" s="151"/>
      <c r="AA276" s="151"/>
      <c r="AB276" s="151"/>
      <c r="AC276" s="151"/>
      <c r="AD276" s="151"/>
      <c r="AE276" s="151"/>
      <c r="AF276" s="151"/>
      <c r="AG276" s="151" t="s">
        <v>448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2" x14ac:dyDescent="0.25">
      <c r="A277" s="158"/>
      <c r="B277" s="159"/>
      <c r="C277" s="197" t="s">
        <v>1019</v>
      </c>
      <c r="D277" s="195"/>
      <c r="E277" s="196">
        <v>29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262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20" outlineLevel="1" x14ac:dyDescent="0.25">
      <c r="A278" s="173">
        <v>39</v>
      </c>
      <c r="B278" s="174" t="s">
        <v>1074</v>
      </c>
      <c r="C278" s="189" t="s">
        <v>1075</v>
      </c>
      <c r="D278" s="175" t="s">
        <v>329</v>
      </c>
      <c r="E278" s="176">
        <v>35</v>
      </c>
      <c r="F278" s="177"/>
      <c r="G278" s="178">
        <f>ROUND(E278*F278,2)</f>
        <v>0</v>
      </c>
      <c r="H278" s="177"/>
      <c r="I278" s="178">
        <f>ROUND(E278*H278,2)</f>
        <v>0</v>
      </c>
      <c r="J278" s="177"/>
      <c r="K278" s="178">
        <f>ROUND(E278*J278,2)</f>
        <v>0</v>
      </c>
      <c r="L278" s="178">
        <v>21</v>
      </c>
      <c r="M278" s="178">
        <f>G278*(1+L278/100)</f>
        <v>0</v>
      </c>
      <c r="N278" s="176">
        <v>3.1800000000000001E-3</v>
      </c>
      <c r="O278" s="176">
        <f>ROUND(E278*N278,2)</f>
        <v>0.11</v>
      </c>
      <c r="P278" s="176">
        <v>0</v>
      </c>
      <c r="Q278" s="176">
        <f>ROUND(E278*P278,2)</f>
        <v>0</v>
      </c>
      <c r="R278" s="178" t="s">
        <v>446</v>
      </c>
      <c r="S278" s="178" t="s">
        <v>190</v>
      </c>
      <c r="T278" s="179" t="s">
        <v>256</v>
      </c>
      <c r="U278" s="161">
        <v>0</v>
      </c>
      <c r="V278" s="161">
        <f>ROUND(E278*U278,2)</f>
        <v>0</v>
      </c>
      <c r="W278" s="161"/>
      <c r="X278" s="161" t="s">
        <v>447</v>
      </c>
      <c r="Y278" s="161" t="s">
        <v>193</v>
      </c>
      <c r="Z278" s="151"/>
      <c r="AA278" s="151"/>
      <c r="AB278" s="151"/>
      <c r="AC278" s="151"/>
      <c r="AD278" s="151"/>
      <c r="AE278" s="151"/>
      <c r="AF278" s="151"/>
      <c r="AG278" s="151" t="s">
        <v>575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2" x14ac:dyDescent="0.25">
      <c r="A279" s="158"/>
      <c r="B279" s="159"/>
      <c r="C279" s="197" t="s">
        <v>1016</v>
      </c>
      <c r="D279" s="195"/>
      <c r="E279" s="196">
        <v>24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262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5">
      <c r="A280" s="158"/>
      <c r="B280" s="159"/>
      <c r="C280" s="197" t="s">
        <v>1018</v>
      </c>
      <c r="D280" s="195"/>
      <c r="E280" s="196">
        <v>11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262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0" outlineLevel="1" x14ac:dyDescent="0.25">
      <c r="A281" s="173">
        <v>40</v>
      </c>
      <c r="B281" s="174" t="s">
        <v>717</v>
      </c>
      <c r="C281" s="189" t="s">
        <v>718</v>
      </c>
      <c r="D281" s="175" t="s">
        <v>329</v>
      </c>
      <c r="E281" s="176">
        <v>39</v>
      </c>
      <c r="F281" s="177"/>
      <c r="G281" s="178">
        <f>ROUND(E281*F281,2)</f>
        <v>0</v>
      </c>
      <c r="H281" s="177"/>
      <c r="I281" s="178">
        <f>ROUND(E281*H281,2)</f>
        <v>0</v>
      </c>
      <c r="J281" s="177"/>
      <c r="K281" s="178">
        <f>ROUND(E281*J281,2)</f>
        <v>0</v>
      </c>
      <c r="L281" s="178">
        <v>21</v>
      </c>
      <c r="M281" s="178">
        <f>G281*(1+L281/100)</f>
        <v>0</v>
      </c>
      <c r="N281" s="176">
        <v>6.7400000000000003E-3</v>
      </c>
      <c r="O281" s="176">
        <f>ROUND(E281*N281,2)</f>
        <v>0.26</v>
      </c>
      <c r="P281" s="176">
        <v>0</v>
      </c>
      <c r="Q281" s="176">
        <f>ROUND(E281*P281,2)</f>
        <v>0</v>
      </c>
      <c r="R281" s="178" t="s">
        <v>446</v>
      </c>
      <c r="S281" s="178" t="s">
        <v>719</v>
      </c>
      <c r="T281" s="179" t="s">
        <v>256</v>
      </c>
      <c r="U281" s="161">
        <v>0</v>
      </c>
      <c r="V281" s="161">
        <f>ROUND(E281*U281,2)</f>
        <v>0</v>
      </c>
      <c r="W281" s="161"/>
      <c r="X281" s="161" t="s">
        <v>447</v>
      </c>
      <c r="Y281" s="161" t="s">
        <v>193</v>
      </c>
      <c r="Z281" s="151"/>
      <c r="AA281" s="151"/>
      <c r="AB281" s="151"/>
      <c r="AC281" s="151"/>
      <c r="AD281" s="151"/>
      <c r="AE281" s="151"/>
      <c r="AF281" s="151"/>
      <c r="AG281" s="151" t="s">
        <v>575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2" x14ac:dyDescent="0.25">
      <c r="A282" s="158"/>
      <c r="B282" s="159"/>
      <c r="C282" s="197" t="s">
        <v>1017</v>
      </c>
      <c r="D282" s="195"/>
      <c r="E282" s="196">
        <v>12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262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3" x14ac:dyDescent="0.25">
      <c r="A283" s="158"/>
      <c r="B283" s="159"/>
      <c r="C283" s="197" t="s">
        <v>1024</v>
      </c>
      <c r="D283" s="195"/>
      <c r="E283" s="196">
        <v>21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1"/>
      <c r="AA283" s="151"/>
      <c r="AB283" s="151"/>
      <c r="AC283" s="151"/>
      <c r="AD283" s="151"/>
      <c r="AE283" s="151"/>
      <c r="AF283" s="151"/>
      <c r="AG283" s="151" t="s">
        <v>262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5">
      <c r="A284" s="158"/>
      <c r="B284" s="159"/>
      <c r="C284" s="197" t="s">
        <v>1025</v>
      </c>
      <c r="D284" s="195"/>
      <c r="E284" s="196">
        <v>6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262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5">
      <c r="A285" s="173">
        <v>41</v>
      </c>
      <c r="B285" s="174" t="s">
        <v>1076</v>
      </c>
      <c r="C285" s="189" t="s">
        <v>1077</v>
      </c>
      <c r="D285" s="175" t="s">
        <v>329</v>
      </c>
      <c r="E285" s="176">
        <v>8</v>
      </c>
      <c r="F285" s="177"/>
      <c r="G285" s="178">
        <f>ROUND(E285*F285,2)</f>
        <v>0</v>
      </c>
      <c r="H285" s="177"/>
      <c r="I285" s="178">
        <f>ROUND(E285*H285,2)</f>
        <v>0</v>
      </c>
      <c r="J285" s="177"/>
      <c r="K285" s="178">
        <f>ROUND(E285*J285,2)</f>
        <v>0</v>
      </c>
      <c r="L285" s="178">
        <v>21</v>
      </c>
      <c r="M285" s="178">
        <f>G285*(1+L285/100)</f>
        <v>0</v>
      </c>
      <c r="N285" s="176">
        <v>5.0000000000000001E-3</v>
      </c>
      <c r="O285" s="176">
        <f>ROUND(E285*N285,2)</f>
        <v>0.04</v>
      </c>
      <c r="P285" s="176">
        <v>0</v>
      </c>
      <c r="Q285" s="176">
        <f>ROUND(E285*P285,2)</f>
        <v>0</v>
      </c>
      <c r="R285" s="178"/>
      <c r="S285" s="178" t="s">
        <v>217</v>
      </c>
      <c r="T285" s="179" t="s">
        <v>191</v>
      </c>
      <c r="U285" s="161">
        <v>0</v>
      </c>
      <c r="V285" s="161">
        <f>ROUND(E285*U285,2)</f>
        <v>0</v>
      </c>
      <c r="W285" s="161"/>
      <c r="X285" s="161" t="s">
        <v>447</v>
      </c>
      <c r="Y285" s="161" t="s">
        <v>193</v>
      </c>
      <c r="Z285" s="151"/>
      <c r="AA285" s="151"/>
      <c r="AB285" s="151"/>
      <c r="AC285" s="151"/>
      <c r="AD285" s="151"/>
      <c r="AE285" s="151"/>
      <c r="AF285" s="151"/>
      <c r="AG285" s="151" t="s">
        <v>575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2" x14ac:dyDescent="0.25">
      <c r="A286" s="158"/>
      <c r="B286" s="159"/>
      <c r="C286" s="255" t="s">
        <v>576</v>
      </c>
      <c r="D286" s="256"/>
      <c r="E286" s="256"/>
      <c r="F286" s="256"/>
      <c r="G286" s="256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195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5">
      <c r="A287" s="158"/>
      <c r="B287" s="159"/>
      <c r="C287" s="253" t="s">
        <v>577</v>
      </c>
      <c r="D287" s="254"/>
      <c r="E287" s="254"/>
      <c r="F287" s="254"/>
      <c r="G287" s="254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195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2" x14ac:dyDescent="0.25">
      <c r="A288" s="158"/>
      <c r="B288" s="159"/>
      <c r="C288" s="197" t="s">
        <v>1078</v>
      </c>
      <c r="D288" s="195"/>
      <c r="E288" s="196">
        <v>8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262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5">
      <c r="A289" s="173">
        <v>42</v>
      </c>
      <c r="B289" s="174" t="s">
        <v>573</v>
      </c>
      <c r="C289" s="189" t="s">
        <v>574</v>
      </c>
      <c r="D289" s="175" t="s">
        <v>329</v>
      </c>
      <c r="E289" s="176">
        <v>82</v>
      </c>
      <c r="F289" s="177"/>
      <c r="G289" s="178">
        <f>ROUND(E289*F289,2)</f>
        <v>0</v>
      </c>
      <c r="H289" s="177"/>
      <c r="I289" s="178">
        <f>ROUND(E289*H289,2)</f>
        <v>0</v>
      </c>
      <c r="J289" s="177"/>
      <c r="K289" s="178">
        <f>ROUND(E289*J289,2)</f>
        <v>0</v>
      </c>
      <c r="L289" s="178">
        <v>21</v>
      </c>
      <c r="M289" s="178">
        <f>G289*(1+L289/100)</f>
        <v>0</v>
      </c>
      <c r="N289" s="176">
        <v>0</v>
      </c>
      <c r="O289" s="176">
        <f>ROUND(E289*N289,2)</f>
        <v>0</v>
      </c>
      <c r="P289" s="176">
        <v>0</v>
      </c>
      <c r="Q289" s="176">
        <f>ROUND(E289*P289,2)</f>
        <v>0</v>
      </c>
      <c r="R289" s="178"/>
      <c r="S289" s="178" t="s">
        <v>217</v>
      </c>
      <c r="T289" s="179" t="s">
        <v>191</v>
      </c>
      <c r="U289" s="161">
        <v>0</v>
      </c>
      <c r="V289" s="161">
        <f>ROUND(E289*U289,2)</f>
        <v>0</v>
      </c>
      <c r="W289" s="161"/>
      <c r="X289" s="161" t="s">
        <v>447</v>
      </c>
      <c r="Y289" s="161" t="s">
        <v>193</v>
      </c>
      <c r="Z289" s="151"/>
      <c r="AA289" s="151"/>
      <c r="AB289" s="151"/>
      <c r="AC289" s="151"/>
      <c r="AD289" s="151"/>
      <c r="AE289" s="151"/>
      <c r="AF289" s="151"/>
      <c r="AG289" s="151" t="s">
        <v>575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2" x14ac:dyDescent="0.25">
      <c r="A290" s="158"/>
      <c r="B290" s="159"/>
      <c r="C290" s="255" t="s">
        <v>576</v>
      </c>
      <c r="D290" s="256"/>
      <c r="E290" s="256"/>
      <c r="F290" s="256"/>
      <c r="G290" s="256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195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5">
      <c r="A291" s="158"/>
      <c r="B291" s="159"/>
      <c r="C291" s="253" t="s">
        <v>577</v>
      </c>
      <c r="D291" s="254"/>
      <c r="E291" s="254"/>
      <c r="F291" s="254"/>
      <c r="G291" s="254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195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2" x14ac:dyDescent="0.25">
      <c r="A292" s="158"/>
      <c r="B292" s="159"/>
      <c r="C292" s="197" t="s">
        <v>1015</v>
      </c>
      <c r="D292" s="195"/>
      <c r="E292" s="196">
        <v>5</v>
      </c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262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3" x14ac:dyDescent="0.25">
      <c r="A293" s="158"/>
      <c r="B293" s="159"/>
      <c r="C293" s="197" t="s">
        <v>1020</v>
      </c>
      <c r="D293" s="195"/>
      <c r="E293" s="196">
        <v>22</v>
      </c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262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5">
      <c r="A294" s="158"/>
      <c r="B294" s="159"/>
      <c r="C294" s="197" t="s">
        <v>1022</v>
      </c>
      <c r="D294" s="195"/>
      <c r="E294" s="196">
        <v>16</v>
      </c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262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5">
      <c r="A295" s="158"/>
      <c r="B295" s="159"/>
      <c r="C295" s="197" t="s">
        <v>1023</v>
      </c>
      <c r="D295" s="195"/>
      <c r="E295" s="196">
        <v>39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262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5">
      <c r="A296" s="173">
        <v>43</v>
      </c>
      <c r="B296" s="174" t="s">
        <v>1079</v>
      </c>
      <c r="C296" s="189" t="s">
        <v>1080</v>
      </c>
      <c r="D296" s="175" t="s">
        <v>329</v>
      </c>
      <c r="E296" s="176">
        <v>3</v>
      </c>
      <c r="F296" s="177"/>
      <c r="G296" s="178">
        <f>ROUND(E296*F296,2)</f>
        <v>0</v>
      </c>
      <c r="H296" s="177"/>
      <c r="I296" s="178">
        <f>ROUND(E296*H296,2)</f>
        <v>0</v>
      </c>
      <c r="J296" s="177"/>
      <c r="K296" s="178">
        <f>ROUND(E296*J296,2)</f>
        <v>0</v>
      </c>
      <c r="L296" s="178">
        <v>21</v>
      </c>
      <c r="M296" s="178">
        <f>G296*(1+L296/100)</f>
        <v>0</v>
      </c>
      <c r="N296" s="176">
        <v>0</v>
      </c>
      <c r="O296" s="176">
        <f>ROUND(E296*N296,2)</f>
        <v>0</v>
      </c>
      <c r="P296" s="176">
        <v>0</v>
      </c>
      <c r="Q296" s="176">
        <f>ROUND(E296*P296,2)</f>
        <v>0</v>
      </c>
      <c r="R296" s="178"/>
      <c r="S296" s="178" t="s">
        <v>217</v>
      </c>
      <c r="T296" s="179" t="s">
        <v>191</v>
      </c>
      <c r="U296" s="161">
        <v>0</v>
      </c>
      <c r="V296" s="161">
        <f>ROUND(E296*U296,2)</f>
        <v>0</v>
      </c>
      <c r="W296" s="161"/>
      <c r="X296" s="161" t="s">
        <v>447</v>
      </c>
      <c r="Y296" s="161" t="s">
        <v>193</v>
      </c>
      <c r="Z296" s="151"/>
      <c r="AA296" s="151"/>
      <c r="AB296" s="151"/>
      <c r="AC296" s="151"/>
      <c r="AD296" s="151"/>
      <c r="AE296" s="151"/>
      <c r="AF296" s="151"/>
      <c r="AG296" s="151" t="s">
        <v>575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2" x14ac:dyDescent="0.25">
      <c r="A297" s="158"/>
      <c r="B297" s="159"/>
      <c r="C297" s="255" t="s">
        <v>576</v>
      </c>
      <c r="D297" s="256"/>
      <c r="E297" s="256"/>
      <c r="F297" s="256"/>
      <c r="G297" s="256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195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5">
      <c r="A298" s="158"/>
      <c r="B298" s="159"/>
      <c r="C298" s="253" t="s">
        <v>577</v>
      </c>
      <c r="D298" s="254"/>
      <c r="E298" s="254"/>
      <c r="F298" s="254"/>
      <c r="G298" s="254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195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2" x14ac:dyDescent="0.25">
      <c r="A299" s="158"/>
      <c r="B299" s="159"/>
      <c r="C299" s="197" t="s">
        <v>1014</v>
      </c>
      <c r="D299" s="195"/>
      <c r="E299" s="196">
        <v>3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262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ht="13" x14ac:dyDescent="0.25">
      <c r="A300" s="166" t="s">
        <v>185</v>
      </c>
      <c r="B300" s="167" t="s">
        <v>126</v>
      </c>
      <c r="C300" s="188" t="s">
        <v>127</v>
      </c>
      <c r="D300" s="168"/>
      <c r="E300" s="169"/>
      <c r="F300" s="170"/>
      <c r="G300" s="170">
        <f>SUMIF(AG301:AG328,"&lt;&gt;NOR",G301:G328)</f>
        <v>0</v>
      </c>
      <c r="H300" s="170"/>
      <c r="I300" s="170">
        <f>SUM(I301:I328)</f>
        <v>0</v>
      </c>
      <c r="J300" s="170"/>
      <c r="K300" s="170">
        <f>SUM(K301:K328)</f>
        <v>0</v>
      </c>
      <c r="L300" s="170"/>
      <c r="M300" s="170">
        <f>SUM(M301:M328)</f>
        <v>0</v>
      </c>
      <c r="N300" s="169"/>
      <c r="O300" s="169">
        <f>SUM(O301:O328)</f>
        <v>0.46</v>
      </c>
      <c r="P300" s="169"/>
      <c r="Q300" s="169">
        <f>SUM(Q301:Q328)</f>
        <v>0</v>
      </c>
      <c r="R300" s="170"/>
      <c r="S300" s="170"/>
      <c r="T300" s="171"/>
      <c r="U300" s="165"/>
      <c r="V300" s="165">
        <f>SUM(V301:V328)</f>
        <v>0</v>
      </c>
      <c r="W300" s="165"/>
      <c r="X300" s="165"/>
      <c r="Y300" s="165"/>
      <c r="AG300" t="s">
        <v>186</v>
      </c>
    </row>
    <row r="301" spans="1:60" ht="20" outlineLevel="1" x14ac:dyDescent="0.25">
      <c r="A301" s="173">
        <v>44</v>
      </c>
      <c r="B301" s="174" t="s">
        <v>1081</v>
      </c>
      <c r="C301" s="189" t="s">
        <v>1082</v>
      </c>
      <c r="D301" s="175" t="s">
        <v>282</v>
      </c>
      <c r="E301" s="176">
        <v>2</v>
      </c>
      <c r="F301" s="177"/>
      <c r="G301" s="178">
        <f>ROUND(E301*F301,2)</f>
        <v>0</v>
      </c>
      <c r="H301" s="177"/>
      <c r="I301" s="178">
        <f>ROUND(E301*H301,2)</f>
        <v>0</v>
      </c>
      <c r="J301" s="177"/>
      <c r="K301" s="178">
        <f>ROUND(E301*J301,2)</f>
        <v>0</v>
      </c>
      <c r="L301" s="178">
        <v>21</v>
      </c>
      <c r="M301" s="178">
        <f>G301*(1+L301/100)</f>
        <v>0</v>
      </c>
      <c r="N301" s="176">
        <v>0.22861999999999999</v>
      </c>
      <c r="O301" s="176">
        <f>ROUND(E301*N301,2)</f>
        <v>0.46</v>
      </c>
      <c r="P301" s="176">
        <v>0</v>
      </c>
      <c r="Q301" s="176">
        <f>ROUND(E301*P301,2)</f>
        <v>0</v>
      </c>
      <c r="R301" s="178" t="s">
        <v>602</v>
      </c>
      <c r="S301" s="178" t="s">
        <v>217</v>
      </c>
      <c r="T301" s="179" t="s">
        <v>603</v>
      </c>
      <c r="U301" s="161">
        <v>0</v>
      </c>
      <c r="V301" s="161">
        <f>ROUND(E301*U301,2)</f>
        <v>0</v>
      </c>
      <c r="W301" s="161"/>
      <c r="X301" s="161" t="s">
        <v>257</v>
      </c>
      <c r="Y301" s="161" t="s">
        <v>193</v>
      </c>
      <c r="Z301" s="151"/>
      <c r="AA301" s="151"/>
      <c r="AB301" s="151"/>
      <c r="AC301" s="151"/>
      <c r="AD301" s="151"/>
      <c r="AE301" s="151"/>
      <c r="AF301" s="151"/>
      <c r="AG301" s="151" t="s">
        <v>258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2" x14ac:dyDescent="0.25">
      <c r="A302" s="158"/>
      <c r="B302" s="159"/>
      <c r="C302" s="255" t="s">
        <v>1083</v>
      </c>
      <c r="D302" s="256"/>
      <c r="E302" s="256"/>
      <c r="F302" s="256"/>
      <c r="G302" s="256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195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80" t="str">
        <f>C302</f>
        <v>Plastové dno, šachta z korugované trouby, těsnění, teleskopický adaptér, rám do teleskopu, poklop litinový.</v>
      </c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5">
      <c r="A303" s="173">
        <v>45</v>
      </c>
      <c r="B303" s="174" t="s">
        <v>1084</v>
      </c>
      <c r="C303" s="189" t="s">
        <v>1085</v>
      </c>
      <c r="D303" s="175" t="s">
        <v>329</v>
      </c>
      <c r="E303" s="176">
        <v>143.17500000000001</v>
      </c>
      <c r="F303" s="177"/>
      <c r="G303" s="178">
        <f>ROUND(E303*F303,2)</f>
        <v>0</v>
      </c>
      <c r="H303" s="177"/>
      <c r="I303" s="178">
        <f>ROUND(E303*H303,2)</f>
        <v>0</v>
      </c>
      <c r="J303" s="177"/>
      <c r="K303" s="178">
        <f>ROUND(E303*J303,2)</f>
        <v>0</v>
      </c>
      <c r="L303" s="178">
        <v>21</v>
      </c>
      <c r="M303" s="178">
        <f>G303*(1+L303/100)</f>
        <v>0</v>
      </c>
      <c r="N303" s="176">
        <v>0</v>
      </c>
      <c r="O303" s="176">
        <f>ROUND(E303*N303,2)</f>
        <v>0</v>
      </c>
      <c r="P303" s="176">
        <v>0</v>
      </c>
      <c r="Q303" s="176">
        <f>ROUND(E303*P303,2)</f>
        <v>0</v>
      </c>
      <c r="R303" s="178"/>
      <c r="S303" s="178" t="s">
        <v>217</v>
      </c>
      <c r="T303" s="179" t="s">
        <v>191</v>
      </c>
      <c r="U303" s="161">
        <v>0</v>
      </c>
      <c r="V303" s="161">
        <f>ROUND(E303*U303,2)</f>
        <v>0</v>
      </c>
      <c r="W303" s="161"/>
      <c r="X303" s="161" t="s">
        <v>257</v>
      </c>
      <c r="Y303" s="161" t="s">
        <v>193</v>
      </c>
      <c r="Z303" s="151"/>
      <c r="AA303" s="151"/>
      <c r="AB303" s="151"/>
      <c r="AC303" s="151"/>
      <c r="AD303" s="151"/>
      <c r="AE303" s="151"/>
      <c r="AF303" s="151"/>
      <c r="AG303" s="151" t="s">
        <v>308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5">
      <c r="A304" s="158"/>
      <c r="B304" s="159"/>
      <c r="C304" s="197" t="s">
        <v>1086</v>
      </c>
      <c r="D304" s="195"/>
      <c r="E304" s="196">
        <v>27.6</v>
      </c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262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5">
      <c r="A305" s="158"/>
      <c r="B305" s="159"/>
      <c r="C305" s="197" t="s">
        <v>1087</v>
      </c>
      <c r="D305" s="195"/>
      <c r="E305" s="196">
        <v>13.8</v>
      </c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262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5">
      <c r="A306" s="158"/>
      <c r="B306" s="159"/>
      <c r="C306" s="197" t="s">
        <v>1088</v>
      </c>
      <c r="D306" s="195"/>
      <c r="E306" s="196">
        <v>12.65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262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5">
      <c r="A307" s="158"/>
      <c r="B307" s="159"/>
      <c r="C307" s="197" t="s">
        <v>1089</v>
      </c>
      <c r="D307" s="195"/>
      <c r="E307" s="196">
        <v>33.35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262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5">
      <c r="A308" s="158"/>
      <c r="B308" s="159"/>
      <c r="C308" s="197" t="s">
        <v>1090</v>
      </c>
      <c r="D308" s="195"/>
      <c r="E308" s="196">
        <v>24.15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262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5">
      <c r="A309" s="158"/>
      <c r="B309" s="159"/>
      <c r="C309" s="197" t="s">
        <v>1091</v>
      </c>
      <c r="D309" s="195"/>
      <c r="E309" s="196">
        <v>6.9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1"/>
      <c r="AA309" s="151"/>
      <c r="AB309" s="151"/>
      <c r="AC309" s="151"/>
      <c r="AD309" s="151"/>
      <c r="AE309" s="151"/>
      <c r="AF309" s="151"/>
      <c r="AG309" s="151" t="s">
        <v>262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5">
      <c r="A310" s="158"/>
      <c r="B310" s="159"/>
      <c r="C310" s="197" t="s">
        <v>1092</v>
      </c>
      <c r="D310" s="195"/>
      <c r="E310" s="196">
        <v>24.725000000000001</v>
      </c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262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5">
      <c r="A311" s="173">
        <v>46</v>
      </c>
      <c r="B311" s="174" t="s">
        <v>1093</v>
      </c>
      <c r="C311" s="189" t="s">
        <v>1094</v>
      </c>
      <c r="D311" s="175" t="s">
        <v>479</v>
      </c>
      <c r="E311" s="176">
        <v>3</v>
      </c>
      <c r="F311" s="177"/>
      <c r="G311" s="178">
        <f>ROUND(E311*F311,2)</f>
        <v>0</v>
      </c>
      <c r="H311" s="177"/>
      <c r="I311" s="178">
        <f>ROUND(E311*H311,2)</f>
        <v>0</v>
      </c>
      <c r="J311" s="177"/>
      <c r="K311" s="178">
        <f>ROUND(E311*J311,2)</f>
        <v>0</v>
      </c>
      <c r="L311" s="178">
        <v>21</v>
      </c>
      <c r="M311" s="178">
        <f>G311*(1+L311/100)</f>
        <v>0</v>
      </c>
      <c r="N311" s="176">
        <v>0</v>
      </c>
      <c r="O311" s="176">
        <f>ROUND(E311*N311,2)</f>
        <v>0</v>
      </c>
      <c r="P311" s="176">
        <v>0</v>
      </c>
      <c r="Q311" s="176">
        <f>ROUND(E311*P311,2)</f>
        <v>0</v>
      </c>
      <c r="R311" s="178"/>
      <c r="S311" s="178" t="s">
        <v>217</v>
      </c>
      <c r="T311" s="179" t="s">
        <v>191</v>
      </c>
      <c r="U311" s="161">
        <v>0</v>
      </c>
      <c r="V311" s="161">
        <f>ROUND(E311*U311,2)</f>
        <v>0</v>
      </c>
      <c r="W311" s="161"/>
      <c r="X311" s="161" t="s">
        <v>257</v>
      </c>
      <c r="Y311" s="161" t="s">
        <v>193</v>
      </c>
      <c r="Z311" s="151"/>
      <c r="AA311" s="151"/>
      <c r="AB311" s="151"/>
      <c r="AC311" s="151"/>
      <c r="AD311" s="151"/>
      <c r="AE311" s="151"/>
      <c r="AF311" s="151"/>
      <c r="AG311" s="151" t="s">
        <v>308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ht="30.5" outlineLevel="2" x14ac:dyDescent="0.25">
      <c r="A312" s="158"/>
      <c r="B312" s="159"/>
      <c r="C312" s="255" t="s">
        <v>624</v>
      </c>
      <c r="D312" s="256"/>
      <c r="E312" s="256"/>
      <c r="F312" s="256"/>
      <c r="G312" s="256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1"/>
      <c r="AA312" s="151"/>
      <c r="AB312" s="151"/>
      <c r="AC312" s="151"/>
      <c r="AD312" s="151"/>
      <c r="AE312" s="151"/>
      <c r="AF312" s="151"/>
      <c r="AG312" s="151" t="s">
        <v>195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80" t="str">
        <f>C312</f>
        <v>Položka zahrnuje ocenění dodávky a montáže celého kompletu revizní kanalizační šachty z prefabrikovaných dílců, včetně příslušných šachtových vložek, kruhového celolitěného samonivelačního poklopu tř.zatížení mimo komunikaci B125, v komunikaci D400, H = 100mm (s kloubem, zámkem a těsněním, bez větracích otvorů), podkladní betonové desky z C12/15 tl.100mm a štěrkopískové vrstvy tl.150mm.</v>
      </c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5">
      <c r="A313" s="173">
        <v>47</v>
      </c>
      <c r="B313" s="174" t="s">
        <v>622</v>
      </c>
      <c r="C313" s="189" t="s">
        <v>1095</v>
      </c>
      <c r="D313" s="175" t="s">
        <v>479</v>
      </c>
      <c r="E313" s="176">
        <v>4</v>
      </c>
      <c r="F313" s="177"/>
      <c r="G313" s="178">
        <f>ROUND(E313*F313,2)</f>
        <v>0</v>
      </c>
      <c r="H313" s="177"/>
      <c r="I313" s="178">
        <f>ROUND(E313*H313,2)</f>
        <v>0</v>
      </c>
      <c r="J313" s="177"/>
      <c r="K313" s="178">
        <f>ROUND(E313*J313,2)</f>
        <v>0</v>
      </c>
      <c r="L313" s="178">
        <v>21</v>
      </c>
      <c r="M313" s="178">
        <f>G313*(1+L313/100)</f>
        <v>0</v>
      </c>
      <c r="N313" s="176">
        <v>0</v>
      </c>
      <c r="O313" s="176">
        <f>ROUND(E313*N313,2)</f>
        <v>0</v>
      </c>
      <c r="P313" s="176">
        <v>0</v>
      </c>
      <c r="Q313" s="176">
        <f>ROUND(E313*P313,2)</f>
        <v>0</v>
      </c>
      <c r="R313" s="178"/>
      <c r="S313" s="178" t="s">
        <v>217</v>
      </c>
      <c r="T313" s="179" t="s">
        <v>191</v>
      </c>
      <c r="U313" s="161">
        <v>0</v>
      </c>
      <c r="V313" s="161">
        <f>ROUND(E313*U313,2)</f>
        <v>0</v>
      </c>
      <c r="W313" s="161"/>
      <c r="X313" s="161" t="s">
        <v>257</v>
      </c>
      <c r="Y313" s="161" t="s">
        <v>193</v>
      </c>
      <c r="Z313" s="151"/>
      <c r="AA313" s="151"/>
      <c r="AB313" s="151"/>
      <c r="AC313" s="151"/>
      <c r="AD313" s="151"/>
      <c r="AE313" s="151"/>
      <c r="AF313" s="151"/>
      <c r="AG313" s="151" t="s">
        <v>308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ht="30.5" outlineLevel="2" x14ac:dyDescent="0.25">
      <c r="A314" s="158"/>
      <c r="B314" s="159"/>
      <c r="C314" s="255" t="s">
        <v>624</v>
      </c>
      <c r="D314" s="256"/>
      <c r="E314" s="256"/>
      <c r="F314" s="256"/>
      <c r="G314" s="256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195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80" t="str">
        <f>C314</f>
        <v>Položka zahrnuje ocenění dodávky a montáže celého kompletu revizní kanalizační šachty z prefabrikovaných dílců, včetně příslušných šachtových vložek, kruhového celolitěného samonivelačního poklopu tř.zatížení mimo komunikaci B125, v komunikaci D400, H = 100mm (s kloubem, zámkem a těsněním, bez větracích otvorů), podkladní betonové desky z C12/15 tl.100mm a štěrkopískové vrstvy tl.150mm.</v>
      </c>
      <c r="BB314" s="151"/>
      <c r="BC314" s="151"/>
      <c r="BD314" s="151"/>
      <c r="BE314" s="151"/>
      <c r="BF314" s="151"/>
      <c r="BG314" s="151"/>
      <c r="BH314" s="151"/>
    </row>
    <row r="315" spans="1:60" outlineLevel="2" x14ac:dyDescent="0.25">
      <c r="A315" s="158"/>
      <c r="B315" s="159"/>
      <c r="C315" s="197" t="s">
        <v>1096</v>
      </c>
      <c r="D315" s="195"/>
      <c r="E315" s="196">
        <v>1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262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5">
      <c r="A316" s="158"/>
      <c r="B316" s="159"/>
      <c r="C316" s="197" t="s">
        <v>1097</v>
      </c>
      <c r="D316" s="195"/>
      <c r="E316" s="196">
        <v>1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262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3" x14ac:dyDescent="0.25">
      <c r="A317" s="158"/>
      <c r="B317" s="159"/>
      <c r="C317" s="197" t="s">
        <v>1098</v>
      </c>
      <c r="D317" s="195"/>
      <c r="E317" s="196">
        <v>2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1"/>
      <c r="AA317" s="151"/>
      <c r="AB317" s="151"/>
      <c r="AC317" s="151"/>
      <c r="AD317" s="151"/>
      <c r="AE317" s="151"/>
      <c r="AF317" s="151"/>
      <c r="AG317" s="151" t="s">
        <v>262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5">
      <c r="A318" s="173">
        <v>48</v>
      </c>
      <c r="B318" s="174" t="s">
        <v>1099</v>
      </c>
      <c r="C318" s="189" t="s">
        <v>1100</v>
      </c>
      <c r="D318" s="175" t="s">
        <v>479</v>
      </c>
      <c r="E318" s="176">
        <v>1</v>
      </c>
      <c r="F318" s="177"/>
      <c r="G318" s="178">
        <f>ROUND(E318*F318,2)</f>
        <v>0</v>
      </c>
      <c r="H318" s="177"/>
      <c r="I318" s="178">
        <f>ROUND(E318*H318,2)</f>
        <v>0</v>
      </c>
      <c r="J318" s="177"/>
      <c r="K318" s="178">
        <f>ROUND(E318*J318,2)</f>
        <v>0</v>
      </c>
      <c r="L318" s="178">
        <v>21</v>
      </c>
      <c r="M318" s="178">
        <f>G318*(1+L318/100)</f>
        <v>0</v>
      </c>
      <c r="N318" s="176">
        <v>0</v>
      </c>
      <c r="O318" s="176">
        <f>ROUND(E318*N318,2)</f>
        <v>0</v>
      </c>
      <c r="P318" s="176">
        <v>0</v>
      </c>
      <c r="Q318" s="176">
        <f>ROUND(E318*P318,2)</f>
        <v>0</v>
      </c>
      <c r="R318" s="178"/>
      <c r="S318" s="178" t="s">
        <v>217</v>
      </c>
      <c r="T318" s="179" t="s">
        <v>191</v>
      </c>
      <c r="U318" s="161">
        <v>0</v>
      </c>
      <c r="V318" s="161">
        <f>ROUND(E318*U318,2)</f>
        <v>0</v>
      </c>
      <c r="W318" s="161"/>
      <c r="X318" s="161" t="s">
        <v>257</v>
      </c>
      <c r="Y318" s="161" t="s">
        <v>193</v>
      </c>
      <c r="Z318" s="151"/>
      <c r="AA318" s="151"/>
      <c r="AB318" s="151"/>
      <c r="AC318" s="151"/>
      <c r="AD318" s="151"/>
      <c r="AE318" s="151"/>
      <c r="AF318" s="151"/>
      <c r="AG318" s="151" t="s">
        <v>308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ht="30.5" outlineLevel="2" x14ac:dyDescent="0.25">
      <c r="A319" s="158"/>
      <c r="B319" s="159"/>
      <c r="C319" s="255" t="s">
        <v>624</v>
      </c>
      <c r="D319" s="256"/>
      <c r="E319" s="256"/>
      <c r="F319" s="256"/>
      <c r="G319" s="256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195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80" t="str">
        <f>C319</f>
        <v>Položka zahrnuje ocenění dodávky a montáže celého kompletu revizní kanalizační šachty z prefabrikovaných dílců, včetně příslušných šachtových vložek, kruhového celolitěného samonivelačního poklopu tř.zatížení mimo komunikaci B125, v komunikaci D400, H = 100mm (s kloubem, zámkem a těsněním, bez větracích otvorů), podkladní betonové desky z C12/15 tl.100mm a štěrkopískové vrstvy tl.150mm.</v>
      </c>
      <c r="BB319" s="151"/>
      <c r="BC319" s="151"/>
      <c r="BD319" s="151"/>
      <c r="BE319" s="151"/>
      <c r="BF319" s="151"/>
      <c r="BG319" s="151"/>
      <c r="BH319" s="151"/>
    </row>
    <row r="320" spans="1:60" outlineLevel="2" x14ac:dyDescent="0.25">
      <c r="A320" s="158"/>
      <c r="B320" s="159"/>
      <c r="C320" s="197" t="s">
        <v>1101</v>
      </c>
      <c r="D320" s="195"/>
      <c r="E320" s="196">
        <v>1</v>
      </c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1"/>
      <c r="AA320" s="151"/>
      <c r="AB320" s="151"/>
      <c r="AC320" s="151"/>
      <c r="AD320" s="151"/>
      <c r="AE320" s="151"/>
      <c r="AF320" s="151"/>
      <c r="AG320" s="151" t="s">
        <v>262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5">
      <c r="A321" s="173">
        <v>49</v>
      </c>
      <c r="B321" s="174" t="s">
        <v>1102</v>
      </c>
      <c r="C321" s="189" t="s">
        <v>1103</v>
      </c>
      <c r="D321" s="175" t="s">
        <v>243</v>
      </c>
      <c r="E321" s="176">
        <v>1</v>
      </c>
      <c r="F321" s="177"/>
      <c r="G321" s="178">
        <f>ROUND(E321*F321,2)</f>
        <v>0</v>
      </c>
      <c r="H321" s="177"/>
      <c r="I321" s="178">
        <f>ROUND(E321*H321,2)</f>
        <v>0</v>
      </c>
      <c r="J321" s="177"/>
      <c r="K321" s="178">
        <f>ROUND(E321*J321,2)</f>
        <v>0</v>
      </c>
      <c r="L321" s="178">
        <v>21</v>
      </c>
      <c r="M321" s="178">
        <f>G321*(1+L321/100)</f>
        <v>0</v>
      </c>
      <c r="N321" s="176">
        <v>0</v>
      </c>
      <c r="O321" s="176">
        <f>ROUND(E321*N321,2)</f>
        <v>0</v>
      </c>
      <c r="P321" s="176">
        <v>0</v>
      </c>
      <c r="Q321" s="176">
        <f>ROUND(E321*P321,2)</f>
        <v>0</v>
      </c>
      <c r="R321" s="178"/>
      <c r="S321" s="178" t="s">
        <v>217</v>
      </c>
      <c r="T321" s="179" t="s">
        <v>191</v>
      </c>
      <c r="U321" s="161">
        <v>0</v>
      </c>
      <c r="V321" s="161">
        <f>ROUND(E321*U321,2)</f>
        <v>0</v>
      </c>
      <c r="W321" s="161"/>
      <c r="X321" s="161" t="s">
        <v>257</v>
      </c>
      <c r="Y321" s="161" t="s">
        <v>193</v>
      </c>
      <c r="Z321" s="151"/>
      <c r="AA321" s="151"/>
      <c r="AB321" s="151"/>
      <c r="AC321" s="151"/>
      <c r="AD321" s="151"/>
      <c r="AE321" s="151"/>
      <c r="AF321" s="151"/>
      <c r="AG321" s="151" t="s">
        <v>308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2" x14ac:dyDescent="0.25">
      <c r="A322" s="158"/>
      <c r="B322" s="159"/>
      <c r="C322" s="255" t="s">
        <v>1104</v>
      </c>
      <c r="D322" s="256"/>
      <c r="E322" s="256"/>
      <c r="F322" s="256"/>
      <c r="G322" s="256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195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5">
      <c r="A323" s="158"/>
      <c r="B323" s="159"/>
      <c r="C323" s="253" t="s">
        <v>1105</v>
      </c>
      <c r="D323" s="254"/>
      <c r="E323" s="254"/>
      <c r="F323" s="254"/>
      <c r="G323" s="254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195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3" x14ac:dyDescent="0.25">
      <c r="A324" s="158"/>
      <c r="B324" s="159"/>
      <c r="C324" s="253" t="s">
        <v>1106</v>
      </c>
      <c r="D324" s="254"/>
      <c r="E324" s="254"/>
      <c r="F324" s="254"/>
      <c r="G324" s="254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195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5">
      <c r="A325" s="173">
        <v>50</v>
      </c>
      <c r="B325" s="174" t="s">
        <v>1107</v>
      </c>
      <c r="C325" s="189" t="s">
        <v>1108</v>
      </c>
      <c r="D325" s="175" t="s">
        <v>243</v>
      </c>
      <c r="E325" s="176">
        <v>1</v>
      </c>
      <c r="F325" s="177"/>
      <c r="G325" s="178">
        <f>ROUND(E325*F325,2)</f>
        <v>0</v>
      </c>
      <c r="H325" s="177"/>
      <c r="I325" s="178">
        <f>ROUND(E325*H325,2)</f>
        <v>0</v>
      </c>
      <c r="J325" s="177"/>
      <c r="K325" s="178">
        <f>ROUND(E325*J325,2)</f>
        <v>0</v>
      </c>
      <c r="L325" s="178">
        <v>21</v>
      </c>
      <c r="M325" s="178">
        <f>G325*(1+L325/100)</f>
        <v>0</v>
      </c>
      <c r="N325" s="176">
        <v>0</v>
      </c>
      <c r="O325" s="176">
        <f>ROUND(E325*N325,2)</f>
        <v>0</v>
      </c>
      <c r="P325" s="176">
        <v>0</v>
      </c>
      <c r="Q325" s="176">
        <f>ROUND(E325*P325,2)</f>
        <v>0</v>
      </c>
      <c r="R325" s="178"/>
      <c r="S325" s="178" t="s">
        <v>217</v>
      </c>
      <c r="T325" s="179" t="s">
        <v>191</v>
      </c>
      <c r="U325" s="161">
        <v>0</v>
      </c>
      <c r="V325" s="161">
        <f>ROUND(E325*U325,2)</f>
        <v>0</v>
      </c>
      <c r="W325" s="161"/>
      <c r="X325" s="161" t="s">
        <v>257</v>
      </c>
      <c r="Y325" s="161" t="s">
        <v>193</v>
      </c>
      <c r="Z325" s="151"/>
      <c r="AA325" s="151"/>
      <c r="AB325" s="151"/>
      <c r="AC325" s="151"/>
      <c r="AD325" s="151"/>
      <c r="AE325" s="151"/>
      <c r="AF325" s="151"/>
      <c r="AG325" s="151" t="s">
        <v>308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2" x14ac:dyDescent="0.25">
      <c r="A326" s="158"/>
      <c r="B326" s="159"/>
      <c r="C326" s="255" t="s">
        <v>1104</v>
      </c>
      <c r="D326" s="256"/>
      <c r="E326" s="256"/>
      <c r="F326" s="256"/>
      <c r="G326" s="256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195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5">
      <c r="A327" s="158"/>
      <c r="B327" s="159"/>
      <c r="C327" s="253" t="s">
        <v>1105</v>
      </c>
      <c r="D327" s="254"/>
      <c r="E327" s="254"/>
      <c r="F327" s="254"/>
      <c r="G327" s="254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1"/>
      <c r="AA327" s="151"/>
      <c r="AB327" s="151"/>
      <c r="AC327" s="151"/>
      <c r="AD327" s="151"/>
      <c r="AE327" s="151"/>
      <c r="AF327" s="151"/>
      <c r="AG327" s="151" t="s">
        <v>195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5">
      <c r="A328" s="158"/>
      <c r="B328" s="159"/>
      <c r="C328" s="253" t="s">
        <v>1106</v>
      </c>
      <c r="D328" s="254"/>
      <c r="E328" s="254"/>
      <c r="F328" s="254"/>
      <c r="G328" s="254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195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13" x14ac:dyDescent="0.25">
      <c r="A329" s="166" t="s">
        <v>185</v>
      </c>
      <c r="B329" s="167" t="s">
        <v>136</v>
      </c>
      <c r="C329" s="188" t="s">
        <v>137</v>
      </c>
      <c r="D329" s="168"/>
      <c r="E329" s="169"/>
      <c r="F329" s="170"/>
      <c r="G329" s="170">
        <f>SUMIF(AG330:AG332,"&lt;&gt;NOR",G330:G332)</f>
        <v>0</v>
      </c>
      <c r="H329" s="170"/>
      <c r="I329" s="170">
        <f>SUM(I330:I332)</f>
        <v>0</v>
      </c>
      <c r="J329" s="170"/>
      <c r="K329" s="170">
        <f>SUM(K330:K332)</f>
        <v>0</v>
      </c>
      <c r="L329" s="170"/>
      <c r="M329" s="170">
        <f>SUM(M330:M332)</f>
        <v>0</v>
      </c>
      <c r="N329" s="169"/>
      <c r="O329" s="169">
        <f>SUM(O330:O332)</f>
        <v>0</v>
      </c>
      <c r="P329" s="169"/>
      <c r="Q329" s="169">
        <f>SUM(Q330:Q332)</f>
        <v>0</v>
      </c>
      <c r="R329" s="170"/>
      <c r="S329" s="170"/>
      <c r="T329" s="171"/>
      <c r="U329" s="165"/>
      <c r="V329" s="165">
        <f>SUM(V330:V332)</f>
        <v>49.42</v>
      </c>
      <c r="W329" s="165"/>
      <c r="X329" s="165"/>
      <c r="Y329" s="165"/>
      <c r="AG329" t="s">
        <v>186</v>
      </c>
    </row>
    <row r="330" spans="1:60" outlineLevel="1" x14ac:dyDescent="0.25">
      <c r="A330" s="173">
        <v>51</v>
      </c>
      <c r="B330" s="174" t="s">
        <v>1109</v>
      </c>
      <c r="C330" s="189" t="s">
        <v>1110</v>
      </c>
      <c r="D330" s="175" t="s">
        <v>290</v>
      </c>
      <c r="E330" s="176">
        <v>233.64998</v>
      </c>
      <c r="F330" s="177"/>
      <c r="G330" s="178">
        <f>ROUND(E330*F330,2)</f>
        <v>0</v>
      </c>
      <c r="H330" s="177"/>
      <c r="I330" s="178">
        <f>ROUND(E330*H330,2)</f>
        <v>0</v>
      </c>
      <c r="J330" s="177"/>
      <c r="K330" s="178">
        <f>ROUND(E330*J330,2)</f>
        <v>0</v>
      </c>
      <c r="L330" s="178">
        <v>21</v>
      </c>
      <c r="M330" s="178">
        <f>G330*(1+L330/100)</f>
        <v>0</v>
      </c>
      <c r="N330" s="176">
        <v>0</v>
      </c>
      <c r="O330" s="176">
        <f>ROUND(E330*N330,2)</f>
        <v>0</v>
      </c>
      <c r="P330" s="176">
        <v>0</v>
      </c>
      <c r="Q330" s="176">
        <f>ROUND(E330*P330,2)</f>
        <v>0</v>
      </c>
      <c r="R330" s="178" t="s">
        <v>416</v>
      </c>
      <c r="S330" s="178" t="s">
        <v>190</v>
      </c>
      <c r="T330" s="179" t="s">
        <v>256</v>
      </c>
      <c r="U330" s="161">
        <v>0.21149999999999999</v>
      </c>
      <c r="V330" s="161">
        <f>ROUND(E330*U330,2)</f>
        <v>49.42</v>
      </c>
      <c r="W330" s="161"/>
      <c r="X330" s="161" t="s">
        <v>291</v>
      </c>
      <c r="Y330" s="161" t="s">
        <v>193</v>
      </c>
      <c r="Z330" s="151"/>
      <c r="AA330" s="151"/>
      <c r="AB330" s="151"/>
      <c r="AC330" s="151"/>
      <c r="AD330" s="151"/>
      <c r="AE330" s="151"/>
      <c r="AF330" s="151"/>
      <c r="AG330" s="151" t="s">
        <v>292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2" x14ac:dyDescent="0.25">
      <c r="A331" s="158"/>
      <c r="B331" s="159"/>
      <c r="C331" s="264" t="s">
        <v>1111</v>
      </c>
      <c r="D331" s="265"/>
      <c r="E331" s="265"/>
      <c r="F331" s="265"/>
      <c r="G331" s="265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260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2" x14ac:dyDescent="0.25">
      <c r="A332" s="158"/>
      <c r="B332" s="159"/>
      <c r="C332" s="253" t="s">
        <v>1112</v>
      </c>
      <c r="D332" s="254"/>
      <c r="E332" s="254"/>
      <c r="F332" s="254"/>
      <c r="G332" s="254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195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ht="13" x14ac:dyDescent="0.25">
      <c r="A333" s="166" t="s">
        <v>185</v>
      </c>
      <c r="B333" s="167" t="s">
        <v>141</v>
      </c>
      <c r="C333" s="188" t="s">
        <v>142</v>
      </c>
      <c r="D333" s="168"/>
      <c r="E333" s="169"/>
      <c r="F333" s="170"/>
      <c r="G333" s="170">
        <f>SUMIF(AG334:AG335,"&lt;&gt;NOR",G334:G335)</f>
        <v>0</v>
      </c>
      <c r="H333" s="170"/>
      <c r="I333" s="170">
        <f>SUM(I334:I335)</f>
        <v>0</v>
      </c>
      <c r="J333" s="170"/>
      <c r="K333" s="170">
        <f>SUM(K334:K335)</f>
        <v>0</v>
      </c>
      <c r="L333" s="170"/>
      <c r="M333" s="170">
        <f>SUM(M334:M335)</f>
        <v>0</v>
      </c>
      <c r="N333" s="169"/>
      <c r="O333" s="169">
        <f>SUM(O334:O335)</f>
        <v>0</v>
      </c>
      <c r="P333" s="169"/>
      <c r="Q333" s="169">
        <f>SUM(Q334:Q335)</f>
        <v>0</v>
      </c>
      <c r="R333" s="170"/>
      <c r="S333" s="170"/>
      <c r="T333" s="171"/>
      <c r="U333" s="165"/>
      <c r="V333" s="165">
        <f>SUM(V334:V335)</f>
        <v>0</v>
      </c>
      <c r="W333" s="165"/>
      <c r="X333" s="165"/>
      <c r="Y333" s="165"/>
      <c r="AG333" t="s">
        <v>186</v>
      </c>
    </row>
    <row r="334" spans="1:60" outlineLevel="1" x14ac:dyDescent="0.25">
      <c r="A334" s="181">
        <v>52</v>
      </c>
      <c r="B334" s="182" t="s">
        <v>1113</v>
      </c>
      <c r="C334" s="191" t="s">
        <v>1114</v>
      </c>
      <c r="D334" s="183" t="s">
        <v>559</v>
      </c>
      <c r="E334" s="184">
        <v>1</v>
      </c>
      <c r="F334" s="185"/>
      <c r="G334" s="186">
        <f>ROUND(E334*F334,2)</f>
        <v>0</v>
      </c>
      <c r="H334" s="185"/>
      <c r="I334" s="186">
        <f>ROUND(E334*H334,2)</f>
        <v>0</v>
      </c>
      <c r="J334" s="185"/>
      <c r="K334" s="186">
        <f>ROUND(E334*J334,2)</f>
        <v>0</v>
      </c>
      <c r="L334" s="186">
        <v>21</v>
      </c>
      <c r="M334" s="186">
        <f>G334*(1+L334/100)</f>
        <v>0</v>
      </c>
      <c r="N334" s="184">
        <v>0</v>
      </c>
      <c r="O334" s="184">
        <f>ROUND(E334*N334,2)</f>
        <v>0</v>
      </c>
      <c r="P334" s="184">
        <v>0</v>
      </c>
      <c r="Q334" s="184">
        <f>ROUND(E334*P334,2)</f>
        <v>0</v>
      </c>
      <c r="R334" s="186"/>
      <c r="S334" s="186" t="s">
        <v>217</v>
      </c>
      <c r="T334" s="187" t="s">
        <v>191</v>
      </c>
      <c r="U334" s="161">
        <v>0</v>
      </c>
      <c r="V334" s="161">
        <f>ROUND(E334*U334,2)</f>
        <v>0</v>
      </c>
      <c r="W334" s="161"/>
      <c r="X334" s="161" t="s">
        <v>257</v>
      </c>
      <c r="Y334" s="161" t="s">
        <v>193</v>
      </c>
      <c r="Z334" s="151"/>
      <c r="AA334" s="151"/>
      <c r="AB334" s="151"/>
      <c r="AC334" s="151"/>
      <c r="AD334" s="151"/>
      <c r="AE334" s="151"/>
      <c r="AF334" s="151"/>
      <c r="AG334" s="151" t="s">
        <v>258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5">
      <c r="A335" s="173">
        <v>53</v>
      </c>
      <c r="B335" s="174" t="s">
        <v>1115</v>
      </c>
      <c r="C335" s="189" t="s">
        <v>1116</v>
      </c>
      <c r="D335" s="175" t="s">
        <v>559</v>
      </c>
      <c r="E335" s="176">
        <v>1</v>
      </c>
      <c r="F335" s="177"/>
      <c r="G335" s="178">
        <f>ROUND(E335*F335,2)</f>
        <v>0</v>
      </c>
      <c r="H335" s="177"/>
      <c r="I335" s="178">
        <f>ROUND(E335*H335,2)</f>
        <v>0</v>
      </c>
      <c r="J335" s="177"/>
      <c r="K335" s="178">
        <f>ROUND(E335*J335,2)</f>
        <v>0</v>
      </c>
      <c r="L335" s="178">
        <v>21</v>
      </c>
      <c r="M335" s="178">
        <f>G335*(1+L335/100)</f>
        <v>0</v>
      </c>
      <c r="N335" s="176">
        <v>0</v>
      </c>
      <c r="O335" s="176">
        <f>ROUND(E335*N335,2)</f>
        <v>0</v>
      </c>
      <c r="P335" s="176">
        <v>0</v>
      </c>
      <c r="Q335" s="176">
        <f>ROUND(E335*P335,2)</f>
        <v>0</v>
      </c>
      <c r="R335" s="178"/>
      <c r="S335" s="178" t="s">
        <v>217</v>
      </c>
      <c r="T335" s="179" t="s">
        <v>191</v>
      </c>
      <c r="U335" s="161">
        <v>0</v>
      </c>
      <c r="V335" s="161">
        <f>ROUND(E335*U335,2)</f>
        <v>0</v>
      </c>
      <c r="W335" s="161"/>
      <c r="X335" s="161" t="s">
        <v>257</v>
      </c>
      <c r="Y335" s="161" t="s">
        <v>193</v>
      </c>
      <c r="Z335" s="151"/>
      <c r="AA335" s="151"/>
      <c r="AB335" s="151"/>
      <c r="AC335" s="151"/>
      <c r="AD335" s="151"/>
      <c r="AE335" s="151"/>
      <c r="AF335" s="151"/>
      <c r="AG335" s="151" t="s">
        <v>258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x14ac:dyDescent="0.25">
      <c r="A336" s="3"/>
      <c r="B336" s="4"/>
      <c r="C336" s="192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AE336">
        <v>15</v>
      </c>
      <c r="AF336">
        <v>21</v>
      </c>
      <c r="AG336" t="s">
        <v>171</v>
      </c>
    </row>
    <row r="337" spans="1:33" ht="13" x14ac:dyDescent="0.25">
      <c r="A337" s="154"/>
      <c r="B337" s="155" t="s">
        <v>29</v>
      </c>
      <c r="C337" s="193"/>
      <c r="D337" s="156"/>
      <c r="E337" s="157"/>
      <c r="F337" s="157"/>
      <c r="G337" s="172">
        <f>G8+G152+G182+G197+G213+G258+G300+G329+G333</f>
        <v>0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AE337">
        <f>SUMIF(L7:L335,AE336,G7:G335)</f>
        <v>0</v>
      </c>
      <c r="AF337">
        <f>SUMIF(L7:L335,AF336,G7:G335)</f>
        <v>0</v>
      </c>
      <c r="AG337" t="s">
        <v>248</v>
      </c>
    </row>
    <row r="338" spans="1:33" x14ac:dyDescent="0.25">
      <c r="C338" s="194"/>
      <c r="D338" s="10"/>
      <c r="AG338" t="s">
        <v>251</v>
      </c>
    </row>
    <row r="339" spans="1:33" x14ac:dyDescent="0.25">
      <c r="D339" s="10"/>
    </row>
    <row r="340" spans="1:33" x14ac:dyDescent="0.25">
      <c r="D340" s="10"/>
    </row>
    <row r="341" spans="1:33" x14ac:dyDescent="0.25">
      <c r="D341" s="10"/>
    </row>
    <row r="342" spans="1:33" x14ac:dyDescent="0.25">
      <c r="D342" s="10"/>
    </row>
    <row r="343" spans="1:33" x14ac:dyDescent="0.25">
      <c r="D343" s="10"/>
    </row>
    <row r="344" spans="1:33" x14ac:dyDescent="0.25">
      <c r="D344" s="10"/>
    </row>
    <row r="345" spans="1:33" x14ac:dyDescent="0.25">
      <c r="D345" s="10"/>
    </row>
    <row r="346" spans="1:33" x14ac:dyDescent="0.25">
      <c r="D346" s="10"/>
    </row>
    <row r="347" spans="1:33" x14ac:dyDescent="0.25">
      <c r="D347" s="10"/>
    </row>
    <row r="348" spans="1:33" x14ac:dyDescent="0.25">
      <c r="D348" s="10"/>
    </row>
    <row r="349" spans="1:33" x14ac:dyDescent="0.25">
      <c r="D349" s="10"/>
    </row>
    <row r="350" spans="1:33" x14ac:dyDescent="0.25">
      <c r="D350" s="10"/>
    </row>
    <row r="351" spans="1:33" x14ac:dyDescent="0.25">
      <c r="D351" s="10"/>
    </row>
    <row r="352" spans="1:33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9Tc/GMCJverjY35a+rgjzhXMGUcMe5xx0/G/05pqsGs7JNjhfCWGYGU8z6ibUkW+7gbLk2YWFsvu7UvKjPgPw==" saltValue="I4my9e5b/grWtMJfojRlNw==" spinCount="100000" sheet="1" formatRows="0"/>
  <mergeCells count="63">
    <mergeCell ref="C13:G13"/>
    <mergeCell ref="A1:G1"/>
    <mergeCell ref="C2:G2"/>
    <mergeCell ref="C3:G3"/>
    <mergeCell ref="C4:G4"/>
    <mergeCell ref="C10:G10"/>
    <mergeCell ref="C104:G104"/>
    <mergeCell ref="C14:G14"/>
    <mergeCell ref="C29:G29"/>
    <mergeCell ref="C30:G30"/>
    <mergeCell ref="C45:G45"/>
    <mergeCell ref="C46:G46"/>
    <mergeCell ref="C65:G65"/>
    <mergeCell ref="C66:G66"/>
    <mergeCell ref="C81:G81"/>
    <mergeCell ref="C84:G84"/>
    <mergeCell ref="C99:G99"/>
    <mergeCell ref="C100:G100"/>
    <mergeCell ref="C189:G189"/>
    <mergeCell ref="C108:G108"/>
    <mergeCell ref="C123:G123"/>
    <mergeCell ref="C145:G145"/>
    <mergeCell ref="C146:G146"/>
    <mergeCell ref="C149:G149"/>
    <mergeCell ref="C150:G150"/>
    <mergeCell ref="C154:G154"/>
    <mergeCell ref="C184:G184"/>
    <mergeCell ref="C185:G185"/>
    <mergeCell ref="C186:G186"/>
    <mergeCell ref="C188:G188"/>
    <mergeCell ref="C260:G260"/>
    <mergeCell ref="C190:G190"/>
    <mergeCell ref="C193:G193"/>
    <mergeCell ref="C194:G194"/>
    <mergeCell ref="C195:G195"/>
    <mergeCell ref="C199:G199"/>
    <mergeCell ref="C224:G224"/>
    <mergeCell ref="C242:G242"/>
    <mergeCell ref="C245:G245"/>
    <mergeCell ref="C246:G246"/>
    <mergeCell ref="C250:G250"/>
    <mergeCell ref="C251:G251"/>
    <mergeCell ref="C314:G314"/>
    <mergeCell ref="C263:G263"/>
    <mergeCell ref="C266:G266"/>
    <mergeCell ref="C270:G270"/>
    <mergeCell ref="C286:G286"/>
    <mergeCell ref="C287:G287"/>
    <mergeCell ref="C290:G290"/>
    <mergeCell ref="C291:G291"/>
    <mergeCell ref="C297:G297"/>
    <mergeCell ref="C298:G298"/>
    <mergeCell ref="C302:G302"/>
    <mergeCell ref="C312:G312"/>
    <mergeCell ref="C328:G328"/>
    <mergeCell ref="C331:G331"/>
    <mergeCell ref="C332:G332"/>
    <mergeCell ref="C319:G319"/>
    <mergeCell ref="C322:G322"/>
    <mergeCell ref="C323:G323"/>
    <mergeCell ref="C324:G324"/>
    <mergeCell ref="C326:G326"/>
    <mergeCell ref="C327:G3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zoomScale="115" zoomScaleNormal="115" workbookViewId="0">
      <pane ySplit="7" topLeftCell="A83" activePane="bottomLeft" state="frozen"/>
      <selection pane="bottomLeft" activeCell="C83" sqref="C83"/>
    </sheetView>
  </sheetViews>
  <sheetFormatPr defaultRowHeight="12.5" outlineLevelRow="3" x14ac:dyDescent="0.25"/>
  <cols>
    <col min="1" max="1" width="3.453125" customWidth="1"/>
    <col min="2" max="2" width="12.6328125" style="124" customWidth="1"/>
    <col min="3" max="3" width="63.36328125" style="124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57" t="s">
        <v>158</v>
      </c>
      <c r="B1" s="257"/>
      <c r="C1" s="257"/>
      <c r="D1" s="257"/>
      <c r="E1" s="257"/>
      <c r="F1" s="257"/>
      <c r="G1" s="257"/>
      <c r="AG1" t="s">
        <v>159</v>
      </c>
    </row>
    <row r="2" spans="1:60" ht="25" customHeight="1" x14ac:dyDescent="0.25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160</v>
      </c>
    </row>
    <row r="3" spans="1:60" ht="25" customHeight="1" x14ac:dyDescent="0.25">
      <c r="A3" s="143" t="s">
        <v>8</v>
      </c>
      <c r="B3" s="49" t="s">
        <v>50</v>
      </c>
      <c r="C3" s="258" t="s">
        <v>51</v>
      </c>
      <c r="D3" s="259"/>
      <c r="E3" s="259"/>
      <c r="F3" s="259"/>
      <c r="G3" s="260"/>
      <c r="AC3" s="124" t="s">
        <v>160</v>
      </c>
      <c r="AG3" t="s">
        <v>161</v>
      </c>
    </row>
    <row r="4" spans="1:60" ht="25" customHeight="1" x14ac:dyDescent="0.25">
      <c r="A4" s="144" t="s">
        <v>9</v>
      </c>
      <c r="B4" s="145" t="s">
        <v>70</v>
      </c>
      <c r="C4" s="261" t="s">
        <v>71</v>
      </c>
      <c r="D4" s="262"/>
      <c r="E4" s="262"/>
      <c r="F4" s="262"/>
      <c r="G4" s="263"/>
      <c r="AG4" t="s">
        <v>162</v>
      </c>
    </row>
    <row r="5" spans="1:60" x14ac:dyDescent="0.25">
      <c r="D5" s="10"/>
    </row>
    <row r="6" spans="1:60" ht="37.5" x14ac:dyDescent="0.25">
      <c r="A6" s="147" t="s">
        <v>163</v>
      </c>
      <c r="B6" s="149" t="s">
        <v>164</v>
      </c>
      <c r="C6" s="149" t="s">
        <v>165</v>
      </c>
      <c r="D6" s="148" t="s">
        <v>166</v>
      </c>
      <c r="E6" s="147" t="s">
        <v>167</v>
      </c>
      <c r="F6" s="146" t="s">
        <v>168</v>
      </c>
      <c r="G6" s="147" t="s">
        <v>29</v>
      </c>
      <c r="H6" s="150" t="s">
        <v>30</v>
      </c>
      <c r="I6" s="150" t="s">
        <v>169</v>
      </c>
      <c r="J6" s="150" t="s">
        <v>31</v>
      </c>
      <c r="K6" s="150" t="s">
        <v>170</v>
      </c>
      <c r="L6" s="150" t="s">
        <v>171</v>
      </c>
      <c r="M6" s="150" t="s">
        <v>172</v>
      </c>
      <c r="N6" s="150" t="s">
        <v>173</v>
      </c>
      <c r="O6" s="150" t="s">
        <v>174</v>
      </c>
      <c r="P6" s="150" t="s">
        <v>175</v>
      </c>
      <c r="Q6" s="150" t="s">
        <v>176</v>
      </c>
      <c r="R6" s="150" t="s">
        <v>177</v>
      </c>
      <c r="S6" s="150" t="s">
        <v>178</v>
      </c>
      <c r="T6" s="150" t="s">
        <v>179</v>
      </c>
      <c r="U6" s="150" t="s">
        <v>180</v>
      </c>
      <c r="V6" s="150" t="s">
        <v>181</v>
      </c>
      <c r="W6" s="150" t="s">
        <v>182</v>
      </c>
      <c r="X6" s="150" t="s">
        <v>183</v>
      </c>
      <c r="Y6" s="150" t="s">
        <v>184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13" x14ac:dyDescent="0.25">
      <c r="A8" s="166" t="s">
        <v>185</v>
      </c>
      <c r="B8" s="167" t="s">
        <v>106</v>
      </c>
      <c r="C8" s="188" t="s">
        <v>107</v>
      </c>
      <c r="D8" s="168"/>
      <c r="E8" s="169"/>
      <c r="F8" s="170"/>
      <c r="G8" s="170">
        <f>SUMIF(AG9:AG40,"&lt;&gt;NOR",G9:G40)</f>
        <v>0</v>
      </c>
      <c r="H8" s="170"/>
      <c r="I8" s="170">
        <f>SUM(I9:I40)</f>
        <v>0</v>
      </c>
      <c r="J8" s="170"/>
      <c r="K8" s="170">
        <f>SUM(K9:K40)</f>
        <v>0</v>
      </c>
      <c r="L8" s="170"/>
      <c r="M8" s="170">
        <f>SUM(M9:M40)</f>
        <v>0</v>
      </c>
      <c r="N8" s="169"/>
      <c r="O8" s="169">
        <f>SUM(O9:O40)</f>
        <v>22.96</v>
      </c>
      <c r="P8" s="169"/>
      <c r="Q8" s="169">
        <f>SUM(Q9:Q40)</f>
        <v>0</v>
      </c>
      <c r="R8" s="170"/>
      <c r="S8" s="170"/>
      <c r="T8" s="171"/>
      <c r="U8" s="165"/>
      <c r="V8" s="165">
        <f>SUM(V9:V40)</f>
        <v>29.439999999999998</v>
      </c>
      <c r="W8" s="165"/>
      <c r="X8" s="165"/>
      <c r="Y8" s="165"/>
      <c r="AG8" t="s">
        <v>186</v>
      </c>
    </row>
    <row r="9" spans="1:60" outlineLevel="1" x14ac:dyDescent="0.25">
      <c r="A9" s="173">
        <v>1</v>
      </c>
      <c r="B9" s="174" t="s">
        <v>1117</v>
      </c>
      <c r="C9" s="189" t="s">
        <v>1118</v>
      </c>
      <c r="D9" s="175" t="s">
        <v>265</v>
      </c>
      <c r="E9" s="176">
        <v>67.5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255</v>
      </c>
      <c r="S9" s="178" t="s">
        <v>190</v>
      </c>
      <c r="T9" s="179" t="s">
        <v>256</v>
      </c>
      <c r="U9" s="161">
        <v>0.23</v>
      </c>
      <c r="V9" s="161">
        <f>ROUND(E9*U9,2)</f>
        <v>15.53</v>
      </c>
      <c r="W9" s="161"/>
      <c r="X9" s="161" t="s">
        <v>257</v>
      </c>
      <c r="Y9" s="161" t="s">
        <v>193</v>
      </c>
      <c r="Z9" s="151"/>
      <c r="AA9" s="151"/>
      <c r="AB9" s="151"/>
      <c r="AC9" s="151"/>
      <c r="AD9" s="151"/>
      <c r="AE9" s="151"/>
      <c r="AF9" s="151"/>
      <c r="AG9" s="151" t="s">
        <v>308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0.5" outlineLevel="2" x14ac:dyDescent="0.25">
      <c r="A10" s="158"/>
      <c r="B10" s="159"/>
      <c r="C10" s="264" t="s">
        <v>1119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260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0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5">
      <c r="A11" s="158"/>
      <c r="B11" s="159"/>
      <c r="C11" s="197" t="s">
        <v>1120</v>
      </c>
      <c r="D11" s="195"/>
      <c r="E11" s="196">
        <v>32.5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262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5">
      <c r="A12" s="158"/>
      <c r="B12" s="159"/>
      <c r="C12" s="197" t="s">
        <v>1121</v>
      </c>
      <c r="D12" s="195"/>
      <c r="E12" s="196">
        <v>35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262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3">
        <v>2</v>
      </c>
      <c r="B13" s="174" t="s">
        <v>1122</v>
      </c>
      <c r="C13" s="189" t="s">
        <v>1123</v>
      </c>
      <c r="D13" s="175" t="s">
        <v>265</v>
      </c>
      <c r="E13" s="176">
        <v>67.5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 t="s">
        <v>255</v>
      </c>
      <c r="S13" s="178" t="s">
        <v>190</v>
      </c>
      <c r="T13" s="179" t="s">
        <v>256</v>
      </c>
      <c r="U13" s="161">
        <v>0</v>
      </c>
      <c r="V13" s="161">
        <f>ROUND(E13*U13,2)</f>
        <v>0</v>
      </c>
      <c r="W13" s="161"/>
      <c r="X13" s="161" t="s">
        <v>257</v>
      </c>
      <c r="Y13" s="161" t="s">
        <v>193</v>
      </c>
      <c r="Z13" s="151"/>
      <c r="AA13" s="151"/>
      <c r="AB13" s="151"/>
      <c r="AC13" s="151"/>
      <c r="AD13" s="151"/>
      <c r="AE13" s="151"/>
      <c r="AF13" s="151"/>
      <c r="AG13" s="151" t="s">
        <v>308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0.5" outlineLevel="2" x14ac:dyDescent="0.25">
      <c r="A14" s="158"/>
      <c r="B14" s="159"/>
      <c r="C14" s="264" t="s">
        <v>1119</v>
      </c>
      <c r="D14" s="265"/>
      <c r="E14" s="265"/>
      <c r="F14" s="265"/>
      <c r="G14" s="265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260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80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B14" s="151"/>
      <c r="BC14" s="151"/>
      <c r="BD14" s="151"/>
      <c r="BE14" s="151"/>
      <c r="BF14" s="151"/>
      <c r="BG14" s="151"/>
      <c r="BH14" s="151"/>
    </row>
    <row r="15" spans="1:60" outlineLevel="2" x14ac:dyDescent="0.25">
      <c r="A15" s="158"/>
      <c r="B15" s="159"/>
      <c r="C15" s="197" t="s">
        <v>1124</v>
      </c>
      <c r="D15" s="195"/>
      <c r="E15" s="196">
        <v>67.5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262</v>
      </c>
      <c r="AH15" s="151">
        <v>5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3">
        <v>3</v>
      </c>
      <c r="B16" s="174" t="s">
        <v>394</v>
      </c>
      <c r="C16" s="189" t="s">
        <v>395</v>
      </c>
      <c r="D16" s="175" t="s">
        <v>265</v>
      </c>
      <c r="E16" s="176">
        <v>13.5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 t="s">
        <v>255</v>
      </c>
      <c r="S16" s="178" t="s">
        <v>190</v>
      </c>
      <c r="T16" s="179" t="s">
        <v>256</v>
      </c>
      <c r="U16" s="161">
        <v>0.01</v>
      </c>
      <c r="V16" s="161">
        <f>ROUND(E16*U16,2)</f>
        <v>0.14000000000000001</v>
      </c>
      <c r="W16" s="161"/>
      <c r="X16" s="161" t="s">
        <v>257</v>
      </c>
      <c r="Y16" s="161" t="s">
        <v>193</v>
      </c>
      <c r="Z16" s="151"/>
      <c r="AA16" s="151"/>
      <c r="AB16" s="151"/>
      <c r="AC16" s="151"/>
      <c r="AD16" s="151"/>
      <c r="AE16" s="151"/>
      <c r="AF16" s="151"/>
      <c r="AG16" s="151" t="s">
        <v>308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5">
      <c r="A17" s="158"/>
      <c r="B17" s="159"/>
      <c r="C17" s="264" t="s">
        <v>396</v>
      </c>
      <c r="D17" s="265"/>
      <c r="E17" s="265"/>
      <c r="F17" s="265"/>
      <c r="G17" s="265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260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197" t="s">
        <v>1125</v>
      </c>
      <c r="D18" s="195"/>
      <c r="E18" s="196">
        <v>67.5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262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5">
      <c r="A19" s="158"/>
      <c r="B19" s="159"/>
      <c r="C19" s="197" t="s">
        <v>1126</v>
      </c>
      <c r="D19" s="195"/>
      <c r="E19" s="196">
        <v>-54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262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0" outlineLevel="1" x14ac:dyDescent="0.25">
      <c r="A20" s="173">
        <v>4</v>
      </c>
      <c r="B20" s="174" t="s">
        <v>399</v>
      </c>
      <c r="C20" s="189" t="s">
        <v>400</v>
      </c>
      <c r="D20" s="175" t="s">
        <v>265</v>
      </c>
      <c r="E20" s="176">
        <v>13.5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 t="s">
        <v>255</v>
      </c>
      <c r="S20" s="178" t="s">
        <v>190</v>
      </c>
      <c r="T20" s="179" t="s">
        <v>256</v>
      </c>
      <c r="U20" s="161">
        <v>0</v>
      </c>
      <c r="V20" s="161">
        <f>ROUND(E20*U20,2)</f>
        <v>0</v>
      </c>
      <c r="W20" s="161"/>
      <c r="X20" s="161" t="s">
        <v>257</v>
      </c>
      <c r="Y20" s="161" t="s">
        <v>193</v>
      </c>
      <c r="Z20" s="151"/>
      <c r="AA20" s="151"/>
      <c r="AB20" s="151"/>
      <c r="AC20" s="151"/>
      <c r="AD20" s="151"/>
      <c r="AE20" s="151"/>
      <c r="AF20" s="151"/>
      <c r="AG20" s="151" t="s">
        <v>308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197" t="s">
        <v>1127</v>
      </c>
      <c r="D21" s="195"/>
      <c r="E21" s="196">
        <v>13.5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262</v>
      </c>
      <c r="AH21" s="151">
        <v>5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73">
        <v>5</v>
      </c>
      <c r="B22" s="174" t="s">
        <v>971</v>
      </c>
      <c r="C22" s="189" t="s">
        <v>972</v>
      </c>
      <c r="D22" s="175" t="s">
        <v>265</v>
      </c>
      <c r="E22" s="176">
        <v>54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 t="s">
        <v>255</v>
      </c>
      <c r="S22" s="178" t="s">
        <v>190</v>
      </c>
      <c r="T22" s="179" t="s">
        <v>256</v>
      </c>
      <c r="U22" s="161">
        <v>0</v>
      </c>
      <c r="V22" s="161">
        <f>ROUND(E22*U22,2)</f>
        <v>0</v>
      </c>
      <c r="W22" s="161"/>
      <c r="X22" s="161" t="s">
        <v>257</v>
      </c>
      <c r="Y22" s="161" t="s">
        <v>193</v>
      </c>
      <c r="Z22" s="151"/>
      <c r="AA22" s="151"/>
      <c r="AB22" s="151"/>
      <c r="AC22" s="151"/>
      <c r="AD22" s="151"/>
      <c r="AE22" s="151"/>
      <c r="AF22" s="151"/>
      <c r="AG22" s="151" t="s">
        <v>308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5">
      <c r="A23" s="158"/>
      <c r="B23" s="159"/>
      <c r="C23" s="264" t="s">
        <v>973</v>
      </c>
      <c r="D23" s="265"/>
      <c r="E23" s="265"/>
      <c r="F23" s="265"/>
      <c r="G23" s="265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260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197" t="s">
        <v>1128</v>
      </c>
      <c r="D24" s="195"/>
      <c r="E24" s="196">
        <v>26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262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5">
      <c r="A25" s="158"/>
      <c r="B25" s="159"/>
      <c r="C25" s="197" t="s">
        <v>1129</v>
      </c>
      <c r="D25" s="195"/>
      <c r="E25" s="196">
        <v>28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262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3">
        <v>6</v>
      </c>
      <c r="B26" s="174" t="s">
        <v>830</v>
      </c>
      <c r="C26" s="189" t="s">
        <v>831</v>
      </c>
      <c r="D26" s="175" t="s">
        <v>290</v>
      </c>
      <c r="E26" s="176">
        <v>13.5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 t="s">
        <v>255</v>
      </c>
      <c r="S26" s="178" t="s">
        <v>190</v>
      </c>
      <c r="T26" s="179" t="s">
        <v>256</v>
      </c>
      <c r="U26" s="161">
        <v>0</v>
      </c>
      <c r="V26" s="161">
        <f>ROUND(E26*U26,2)</f>
        <v>0</v>
      </c>
      <c r="W26" s="161"/>
      <c r="X26" s="161" t="s">
        <v>257</v>
      </c>
      <c r="Y26" s="161" t="s">
        <v>193</v>
      </c>
      <c r="Z26" s="151"/>
      <c r="AA26" s="151"/>
      <c r="AB26" s="151"/>
      <c r="AC26" s="151"/>
      <c r="AD26" s="151"/>
      <c r="AE26" s="151"/>
      <c r="AF26" s="151"/>
      <c r="AG26" s="151" t="s">
        <v>258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197" t="s">
        <v>1127</v>
      </c>
      <c r="D27" s="195"/>
      <c r="E27" s="196">
        <v>13.5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262</v>
      </c>
      <c r="AH27" s="151">
        <v>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3">
        <v>7</v>
      </c>
      <c r="B28" s="174" t="s">
        <v>1130</v>
      </c>
      <c r="C28" s="189" t="s">
        <v>1131</v>
      </c>
      <c r="D28" s="175" t="s">
        <v>265</v>
      </c>
      <c r="E28" s="176">
        <v>13.5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1.7</v>
      </c>
      <c r="O28" s="176">
        <f>ROUND(E28*N28,2)</f>
        <v>22.95</v>
      </c>
      <c r="P28" s="176">
        <v>0</v>
      </c>
      <c r="Q28" s="176">
        <f>ROUND(E28*P28,2)</f>
        <v>0</v>
      </c>
      <c r="R28" s="178"/>
      <c r="S28" s="178" t="s">
        <v>217</v>
      </c>
      <c r="T28" s="179" t="s">
        <v>191</v>
      </c>
      <c r="U28" s="161">
        <v>0</v>
      </c>
      <c r="V28" s="161">
        <f>ROUND(E28*U28,2)</f>
        <v>0</v>
      </c>
      <c r="W28" s="161"/>
      <c r="X28" s="161" t="s">
        <v>257</v>
      </c>
      <c r="Y28" s="161" t="s">
        <v>193</v>
      </c>
      <c r="Z28" s="151"/>
      <c r="AA28" s="151"/>
      <c r="AB28" s="151"/>
      <c r="AC28" s="151"/>
      <c r="AD28" s="151"/>
      <c r="AE28" s="151"/>
      <c r="AF28" s="151"/>
      <c r="AG28" s="151" t="s">
        <v>308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197" t="s">
        <v>1132</v>
      </c>
      <c r="D29" s="195"/>
      <c r="E29" s="196">
        <v>6.5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262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5">
      <c r="A30" s="158"/>
      <c r="B30" s="159"/>
      <c r="C30" s="197" t="s">
        <v>1133</v>
      </c>
      <c r="D30" s="195"/>
      <c r="E30" s="196">
        <v>7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262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73">
        <v>8</v>
      </c>
      <c r="B31" s="174" t="s">
        <v>1134</v>
      </c>
      <c r="C31" s="189" t="s">
        <v>1135</v>
      </c>
      <c r="D31" s="175" t="s">
        <v>265</v>
      </c>
      <c r="E31" s="176">
        <v>81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 t="s">
        <v>602</v>
      </c>
      <c r="S31" s="178" t="s">
        <v>190</v>
      </c>
      <c r="T31" s="179" t="s">
        <v>256</v>
      </c>
      <c r="U31" s="161">
        <v>0.17</v>
      </c>
      <c r="V31" s="161">
        <f>ROUND(E31*U31,2)</f>
        <v>13.77</v>
      </c>
      <c r="W31" s="161"/>
      <c r="X31" s="161" t="s">
        <v>604</v>
      </c>
      <c r="Y31" s="161" t="s">
        <v>193</v>
      </c>
      <c r="Z31" s="151"/>
      <c r="AA31" s="151"/>
      <c r="AB31" s="151"/>
      <c r="AC31" s="151"/>
      <c r="AD31" s="151"/>
      <c r="AE31" s="151"/>
      <c r="AF31" s="151"/>
      <c r="AG31" s="151" t="s">
        <v>1136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5">
      <c r="A32" s="158"/>
      <c r="B32" s="159"/>
      <c r="C32" s="264" t="s">
        <v>1137</v>
      </c>
      <c r="D32" s="265"/>
      <c r="E32" s="265"/>
      <c r="F32" s="265"/>
      <c r="G32" s="265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260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80" t="str">
        <f>C32</f>
        <v>popř. lesní půdy s naložením, vodorovným přemístěním a složením na hromady nebo se zpětným přemístěním a rozprostřením.</v>
      </c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253" t="s">
        <v>1138</v>
      </c>
      <c r="D33" s="254"/>
      <c r="E33" s="254"/>
      <c r="F33" s="254"/>
      <c r="G33" s="254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195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5">
      <c r="A34" s="158"/>
      <c r="B34" s="159"/>
      <c r="C34" s="197" t="s">
        <v>1139</v>
      </c>
      <c r="D34" s="195"/>
      <c r="E34" s="196">
        <v>39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262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5">
      <c r="A35" s="158"/>
      <c r="B35" s="159"/>
      <c r="C35" s="197" t="s">
        <v>1140</v>
      </c>
      <c r="D35" s="195"/>
      <c r="E35" s="196">
        <v>42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262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0" outlineLevel="1" x14ac:dyDescent="0.25">
      <c r="A36" s="173">
        <v>9</v>
      </c>
      <c r="B36" s="174" t="s">
        <v>1009</v>
      </c>
      <c r="C36" s="189" t="s">
        <v>1010</v>
      </c>
      <c r="D36" s="175" t="s">
        <v>254</v>
      </c>
      <c r="E36" s="176">
        <v>405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3.0000000000000001E-5</v>
      </c>
      <c r="O36" s="176">
        <f>ROUND(E36*N36,2)</f>
        <v>0.01</v>
      </c>
      <c r="P36" s="176">
        <v>0</v>
      </c>
      <c r="Q36" s="176">
        <f>ROUND(E36*P36,2)</f>
        <v>0</v>
      </c>
      <c r="R36" s="178" t="s">
        <v>602</v>
      </c>
      <c r="S36" s="178" t="s">
        <v>190</v>
      </c>
      <c r="T36" s="179" t="s">
        <v>603</v>
      </c>
      <c r="U36" s="161">
        <v>0</v>
      </c>
      <c r="V36" s="161">
        <f>ROUND(E36*U36,2)</f>
        <v>0</v>
      </c>
      <c r="W36" s="161"/>
      <c r="X36" s="161" t="s">
        <v>604</v>
      </c>
      <c r="Y36" s="161" t="s">
        <v>193</v>
      </c>
      <c r="Z36" s="151"/>
      <c r="AA36" s="151"/>
      <c r="AB36" s="151"/>
      <c r="AC36" s="151"/>
      <c r="AD36" s="151"/>
      <c r="AE36" s="151"/>
      <c r="AF36" s="151"/>
      <c r="AG36" s="151" t="s">
        <v>1136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64" t="s">
        <v>1011</v>
      </c>
      <c r="D37" s="265"/>
      <c r="E37" s="265"/>
      <c r="F37" s="265"/>
      <c r="G37" s="265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260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80" t="str">
        <f>C37</f>
        <v>vč. urovnání ornice, naložení na skládce, vodorovným přemístěním ornice na místo rozprostření, založení trávníku osetím a dodávky travního semene.</v>
      </c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253" t="s">
        <v>1012</v>
      </c>
      <c r="D38" s="254"/>
      <c r="E38" s="254"/>
      <c r="F38" s="254"/>
      <c r="G38" s="254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195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5">
      <c r="A39" s="158"/>
      <c r="B39" s="159"/>
      <c r="C39" s="197" t="s">
        <v>1141</v>
      </c>
      <c r="D39" s="195"/>
      <c r="E39" s="196">
        <v>195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262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5">
      <c r="A40" s="158"/>
      <c r="B40" s="159"/>
      <c r="C40" s="197" t="s">
        <v>1142</v>
      </c>
      <c r="D40" s="195"/>
      <c r="E40" s="196">
        <v>210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262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13" x14ac:dyDescent="0.25">
      <c r="A41" s="166" t="s">
        <v>185</v>
      </c>
      <c r="B41" s="167" t="s">
        <v>110</v>
      </c>
      <c r="C41" s="188" t="s">
        <v>111</v>
      </c>
      <c r="D41" s="168"/>
      <c r="E41" s="169"/>
      <c r="F41" s="170"/>
      <c r="G41" s="170">
        <f>SUMIF(AG42:AG45,"&lt;&gt;NOR",G42:G45)</f>
        <v>0</v>
      </c>
      <c r="H41" s="170"/>
      <c r="I41" s="170">
        <f>SUM(I42:I45)</f>
        <v>0</v>
      </c>
      <c r="J41" s="170"/>
      <c r="K41" s="170">
        <f>SUM(K42:K45)</f>
        <v>0</v>
      </c>
      <c r="L41" s="170"/>
      <c r="M41" s="170">
        <f>SUM(M42:M45)</f>
        <v>0</v>
      </c>
      <c r="N41" s="169"/>
      <c r="O41" s="169">
        <f>SUM(O42:O45)</f>
        <v>0</v>
      </c>
      <c r="P41" s="169"/>
      <c r="Q41" s="169">
        <f>SUM(Q42:Q45)</f>
        <v>0</v>
      </c>
      <c r="R41" s="170"/>
      <c r="S41" s="170"/>
      <c r="T41" s="171"/>
      <c r="U41" s="165"/>
      <c r="V41" s="165">
        <f>SUM(V42:V45)</f>
        <v>2.85</v>
      </c>
      <c r="W41" s="165"/>
      <c r="X41" s="165"/>
      <c r="Y41" s="165"/>
      <c r="AG41" t="s">
        <v>186</v>
      </c>
    </row>
    <row r="42" spans="1:60" ht="20" outlineLevel="1" x14ac:dyDescent="0.25">
      <c r="A42" s="173">
        <v>10</v>
      </c>
      <c r="B42" s="174" t="s">
        <v>252</v>
      </c>
      <c r="C42" s="189" t="s">
        <v>253</v>
      </c>
      <c r="D42" s="175" t="s">
        <v>254</v>
      </c>
      <c r="E42" s="176">
        <v>285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 t="s">
        <v>255</v>
      </c>
      <c r="S42" s="178" t="s">
        <v>190</v>
      </c>
      <c r="T42" s="179" t="s">
        <v>256</v>
      </c>
      <c r="U42" s="161">
        <v>0.01</v>
      </c>
      <c r="V42" s="161">
        <f>ROUND(E42*U42,2)</f>
        <v>2.85</v>
      </c>
      <c r="W42" s="161"/>
      <c r="X42" s="161" t="s">
        <v>257</v>
      </c>
      <c r="Y42" s="161" t="s">
        <v>193</v>
      </c>
      <c r="Z42" s="151"/>
      <c r="AA42" s="151"/>
      <c r="AB42" s="151"/>
      <c r="AC42" s="151"/>
      <c r="AD42" s="151"/>
      <c r="AE42" s="151"/>
      <c r="AF42" s="151"/>
      <c r="AG42" s="151" t="s">
        <v>258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5">
      <c r="A43" s="158"/>
      <c r="B43" s="159"/>
      <c r="C43" s="264" t="s">
        <v>259</v>
      </c>
      <c r="D43" s="265"/>
      <c r="E43" s="265"/>
      <c r="F43" s="265"/>
      <c r="G43" s="265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260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80" t="str">
        <f>C43</f>
        <v>z rostlé horniny tř.1 - 4 pod násypy z hornin soudržných do 92% PS a hornin nesoudržných sypkých relativní ulehlosti I(d) do 0,8</v>
      </c>
      <c r="BB43" s="151"/>
      <c r="BC43" s="151"/>
      <c r="BD43" s="151"/>
      <c r="BE43" s="151"/>
      <c r="BF43" s="151"/>
      <c r="BG43" s="151"/>
      <c r="BH43" s="151"/>
    </row>
    <row r="44" spans="1:60" outlineLevel="2" x14ac:dyDescent="0.25">
      <c r="A44" s="158"/>
      <c r="B44" s="159"/>
      <c r="C44" s="197" t="s">
        <v>1143</v>
      </c>
      <c r="D44" s="195"/>
      <c r="E44" s="196">
        <v>182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262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5">
      <c r="A45" s="158"/>
      <c r="B45" s="159"/>
      <c r="C45" s="197" t="s">
        <v>297</v>
      </c>
      <c r="D45" s="195"/>
      <c r="E45" s="196">
        <v>103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262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13" x14ac:dyDescent="0.25">
      <c r="A46" s="166" t="s">
        <v>185</v>
      </c>
      <c r="B46" s="167" t="s">
        <v>116</v>
      </c>
      <c r="C46" s="188" t="s">
        <v>117</v>
      </c>
      <c r="D46" s="168"/>
      <c r="E46" s="169"/>
      <c r="F46" s="170"/>
      <c r="G46" s="170">
        <f>SUMIF(AG47:AG49,"&lt;&gt;NOR",G47:G49)</f>
        <v>0</v>
      </c>
      <c r="H46" s="170"/>
      <c r="I46" s="170">
        <f>SUM(I47:I49)</f>
        <v>0</v>
      </c>
      <c r="J46" s="170"/>
      <c r="K46" s="170">
        <f>SUM(K47:K49)</f>
        <v>0</v>
      </c>
      <c r="L46" s="170"/>
      <c r="M46" s="170">
        <f>SUM(M47:M49)</f>
        <v>0</v>
      </c>
      <c r="N46" s="169"/>
      <c r="O46" s="169">
        <f>SUM(O47:O49)</f>
        <v>20.87</v>
      </c>
      <c r="P46" s="169"/>
      <c r="Q46" s="169">
        <f>SUM(Q47:Q49)</f>
        <v>0</v>
      </c>
      <c r="R46" s="170"/>
      <c r="S46" s="170"/>
      <c r="T46" s="171"/>
      <c r="U46" s="165"/>
      <c r="V46" s="165">
        <f>SUM(V47:V49)</f>
        <v>4.12</v>
      </c>
      <c r="W46" s="165"/>
      <c r="X46" s="165"/>
      <c r="Y46" s="165"/>
      <c r="AG46" t="s">
        <v>186</v>
      </c>
    </row>
    <row r="47" spans="1:60" outlineLevel="1" x14ac:dyDescent="0.25">
      <c r="A47" s="173">
        <v>11</v>
      </c>
      <c r="B47" s="174" t="s">
        <v>1144</v>
      </c>
      <c r="C47" s="189" t="s">
        <v>1145</v>
      </c>
      <c r="D47" s="175" t="s">
        <v>254</v>
      </c>
      <c r="E47" s="176">
        <v>103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0.20266000000000001</v>
      </c>
      <c r="O47" s="176">
        <f>ROUND(E47*N47,2)</f>
        <v>20.87</v>
      </c>
      <c r="P47" s="176">
        <v>0</v>
      </c>
      <c r="Q47" s="176">
        <f>ROUND(E47*P47,2)</f>
        <v>0</v>
      </c>
      <c r="R47" s="178" t="s">
        <v>307</v>
      </c>
      <c r="S47" s="178" t="s">
        <v>190</v>
      </c>
      <c r="T47" s="179" t="s">
        <v>256</v>
      </c>
      <c r="U47" s="161">
        <v>0.04</v>
      </c>
      <c r="V47" s="161">
        <f>ROUND(E47*U47,2)</f>
        <v>4.12</v>
      </c>
      <c r="W47" s="161"/>
      <c r="X47" s="161" t="s">
        <v>257</v>
      </c>
      <c r="Y47" s="161" t="s">
        <v>193</v>
      </c>
      <c r="Z47" s="151"/>
      <c r="AA47" s="151"/>
      <c r="AB47" s="151"/>
      <c r="AC47" s="151"/>
      <c r="AD47" s="151"/>
      <c r="AE47" s="151"/>
      <c r="AF47" s="151"/>
      <c r="AG47" s="151" t="s">
        <v>258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5">
      <c r="A48" s="158"/>
      <c r="B48" s="159"/>
      <c r="C48" s="255" t="s">
        <v>1146</v>
      </c>
      <c r="D48" s="256"/>
      <c r="E48" s="256"/>
      <c r="F48" s="256"/>
      <c r="G48" s="256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195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197" t="s">
        <v>297</v>
      </c>
      <c r="D49" s="195"/>
      <c r="E49" s="196">
        <v>103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262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13" x14ac:dyDescent="0.25">
      <c r="A50" s="166" t="s">
        <v>185</v>
      </c>
      <c r="B50" s="167" t="s">
        <v>118</v>
      </c>
      <c r="C50" s="188" t="s">
        <v>119</v>
      </c>
      <c r="D50" s="168"/>
      <c r="E50" s="169"/>
      <c r="F50" s="170"/>
      <c r="G50" s="170">
        <f>SUMIF(AG51:AG72,"&lt;&gt;NOR",G51:G72)</f>
        <v>0</v>
      </c>
      <c r="H50" s="170"/>
      <c r="I50" s="170">
        <f>SUM(I51:I72)</f>
        <v>0</v>
      </c>
      <c r="J50" s="170"/>
      <c r="K50" s="170">
        <f>SUM(K51:K72)</f>
        <v>0</v>
      </c>
      <c r="L50" s="170"/>
      <c r="M50" s="170">
        <f>SUM(M51:M72)</f>
        <v>0</v>
      </c>
      <c r="N50" s="169"/>
      <c r="O50" s="169">
        <f>SUM(O51:O72)</f>
        <v>254.32000000000002</v>
      </c>
      <c r="P50" s="169"/>
      <c r="Q50" s="169">
        <f>SUM(Q51:Q72)</f>
        <v>0</v>
      </c>
      <c r="R50" s="170"/>
      <c r="S50" s="170"/>
      <c r="T50" s="171"/>
      <c r="U50" s="165"/>
      <c r="V50" s="165">
        <f>SUM(V51:V72)</f>
        <v>73.44</v>
      </c>
      <c r="W50" s="165"/>
      <c r="X50" s="165"/>
      <c r="Y50" s="165"/>
      <c r="AG50" t="s">
        <v>186</v>
      </c>
    </row>
    <row r="51" spans="1:60" outlineLevel="1" x14ac:dyDescent="0.25">
      <c r="A51" s="173">
        <v>12</v>
      </c>
      <c r="B51" s="174" t="s">
        <v>1147</v>
      </c>
      <c r="C51" s="189" t="s">
        <v>1148</v>
      </c>
      <c r="D51" s="175" t="s">
        <v>254</v>
      </c>
      <c r="E51" s="176">
        <v>285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0.441</v>
      </c>
      <c r="O51" s="176">
        <f>ROUND(E51*N51,2)</f>
        <v>125.69</v>
      </c>
      <c r="P51" s="176">
        <v>0</v>
      </c>
      <c r="Q51" s="176">
        <f>ROUND(E51*P51,2)</f>
        <v>0</v>
      </c>
      <c r="R51" s="178" t="s">
        <v>295</v>
      </c>
      <c r="S51" s="178" t="s">
        <v>190</v>
      </c>
      <c r="T51" s="179" t="s">
        <v>256</v>
      </c>
      <c r="U51" s="161">
        <v>2.9000000000000001E-2</v>
      </c>
      <c r="V51" s="161">
        <f>ROUND(E51*U51,2)</f>
        <v>8.27</v>
      </c>
      <c r="W51" s="161"/>
      <c r="X51" s="161" t="s">
        <v>257</v>
      </c>
      <c r="Y51" s="161" t="s">
        <v>193</v>
      </c>
      <c r="Z51" s="151"/>
      <c r="AA51" s="151"/>
      <c r="AB51" s="151"/>
      <c r="AC51" s="151"/>
      <c r="AD51" s="151"/>
      <c r="AE51" s="151"/>
      <c r="AF51" s="151"/>
      <c r="AG51" s="151" t="s">
        <v>258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197" t="s">
        <v>1143</v>
      </c>
      <c r="D52" s="195"/>
      <c r="E52" s="196">
        <v>182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262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5">
      <c r="A53" s="158"/>
      <c r="B53" s="159"/>
      <c r="C53" s="197" t="s">
        <v>297</v>
      </c>
      <c r="D53" s="195"/>
      <c r="E53" s="196">
        <v>103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262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73">
        <v>13</v>
      </c>
      <c r="B54" s="174" t="s">
        <v>1149</v>
      </c>
      <c r="C54" s="189" t="s">
        <v>1150</v>
      </c>
      <c r="D54" s="175" t="s">
        <v>254</v>
      </c>
      <c r="E54" s="176">
        <v>182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0.36834</v>
      </c>
      <c r="O54" s="176">
        <f>ROUND(E54*N54,2)</f>
        <v>67.040000000000006</v>
      </c>
      <c r="P54" s="176">
        <v>0</v>
      </c>
      <c r="Q54" s="176">
        <f>ROUND(E54*P54,2)</f>
        <v>0</v>
      </c>
      <c r="R54" s="178" t="s">
        <v>295</v>
      </c>
      <c r="S54" s="178" t="s">
        <v>190</v>
      </c>
      <c r="T54" s="179" t="s">
        <v>256</v>
      </c>
      <c r="U54" s="161">
        <v>0.03</v>
      </c>
      <c r="V54" s="161">
        <f>ROUND(E54*U54,2)</f>
        <v>5.46</v>
      </c>
      <c r="W54" s="161"/>
      <c r="X54" s="161" t="s">
        <v>257</v>
      </c>
      <c r="Y54" s="161" t="s">
        <v>193</v>
      </c>
      <c r="Z54" s="151"/>
      <c r="AA54" s="151"/>
      <c r="AB54" s="151"/>
      <c r="AC54" s="151"/>
      <c r="AD54" s="151"/>
      <c r="AE54" s="151"/>
      <c r="AF54" s="151"/>
      <c r="AG54" s="151" t="s">
        <v>258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5">
      <c r="A55" s="158"/>
      <c r="B55" s="159"/>
      <c r="C55" s="264" t="s">
        <v>1151</v>
      </c>
      <c r="D55" s="265"/>
      <c r="E55" s="265"/>
      <c r="F55" s="265"/>
      <c r="G55" s="265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260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5">
      <c r="A56" s="158"/>
      <c r="B56" s="159"/>
      <c r="C56" s="197" t="s">
        <v>1143</v>
      </c>
      <c r="D56" s="195"/>
      <c r="E56" s="196">
        <v>182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262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0" outlineLevel="1" x14ac:dyDescent="0.25">
      <c r="A57" s="173">
        <v>14</v>
      </c>
      <c r="B57" s="174" t="s">
        <v>1152</v>
      </c>
      <c r="C57" s="189" t="s">
        <v>1153</v>
      </c>
      <c r="D57" s="175" t="s">
        <v>254</v>
      </c>
      <c r="E57" s="176">
        <v>182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0.13188</v>
      </c>
      <c r="O57" s="176">
        <f>ROUND(E57*N57,2)</f>
        <v>24</v>
      </c>
      <c r="P57" s="176">
        <v>0</v>
      </c>
      <c r="Q57" s="176">
        <f>ROUND(E57*P57,2)</f>
        <v>0</v>
      </c>
      <c r="R57" s="178" t="s">
        <v>295</v>
      </c>
      <c r="S57" s="178" t="s">
        <v>190</v>
      </c>
      <c r="T57" s="179" t="s">
        <v>256</v>
      </c>
      <c r="U57" s="161">
        <v>0.02</v>
      </c>
      <c r="V57" s="161">
        <f>ROUND(E57*U57,2)</f>
        <v>3.64</v>
      </c>
      <c r="W57" s="161"/>
      <c r="X57" s="161" t="s">
        <v>257</v>
      </c>
      <c r="Y57" s="161" t="s">
        <v>193</v>
      </c>
      <c r="Z57" s="151"/>
      <c r="AA57" s="151"/>
      <c r="AB57" s="151"/>
      <c r="AC57" s="151"/>
      <c r="AD57" s="151"/>
      <c r="AE57" s="151"/>
      <c r="AF57" s="151"/>
      <c r="AG57" s="151" t="s">
        <v>258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5">
      <c r="A58" s="158"/>
      <c r="B58" s="159"/>
      <c r="C58" s="264" t="s">
        <v>1151</v>
      </c>
      <c r="D58" s="265"/>
      <c r="E58" s="265"/>
      <c r="F58" s="265"/>
      <c r="G58" s="265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260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5">
      <c r="A59" s="158"/>
      <c r="B59" s="159"/>
      <c r="C59" s="197" t="s">
        <v>1143</v>
      </c>
      <c r="D59" s="195"/>
      <c r="E59" s="196">
        <v>182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262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73">
        <v>15</v>
      </c>
      <c r="B60" s="174" t="s">
        <v>1154</v>
      </c>
      <c r="C60" s="189" t="s">
        <v>1155</v>
      </c>
      <c r="D60" s="175" t="s">
        <v>254</v>
      </c>
      <c r="E60" s="176">
        <v>182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5.0000000000000001E-4</v>
      </c>
      <c r="O60" s="176">
        <f>ROUND(E60*N60,2)</f>
        <v>0.09</v>
      </c>
      <c r="P60" s="176">
        <v>0</v>
      </c>
      <c r="Q60" s="176">
        <f>ROUND(E60*P60,2)</f>
        <v>0</v>
      </c>
      <c r="R60" s="178" t="s">
        <v>295</v>
      </c>
      <c r="S60" s="178" t="s">
        <v>256</v>
      </c>
      <c r="T60" s="179" t="s">
        <v>256</v>
      </c>
      <c r="U60" s="161">
        <v>2E-3</v>
      </c>
      <c r="V60" s="161">
        <f>ROUND(E60*U60,2)</f>
        <v>0.36</v>
      </c>
      <c r="W60" s="161"/>
      <c r="X60" s="161" t="s">
        <v>257</v>
      </c>
      <c r="Y60" s="161" t="s">
        <v>193</v>
      </c>
      <c r="Z60" s="151"/>
      <c r="AA60" s="151"/>
      <c r="AB60" s="151"/>
      <c r="AC60" s="151"/>
      <c r="AD60" s="151"/>
      <c r="AE60" s="151"/>
      <c r="AF60" s="151"/>
      <c r="AG60" s="151" t="s">
        <v>258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5">
      <c r="A61" s="158"/>
      <c r="B61" s="159"/>
      <c r="C61" s="197" t="s">
        <v>1143</v>
      </c>
      <c r="D61" s="195"/>
      <c r="E61" s="196">
        <v>182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262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0" outlineLevel="1" x14ac:dyDescent="0.25">
      <c r="A62" s="173">
        <v>16</v>
      </c>
      <c r="B62" s="174" t="s">
        <v>1156</v>
      </c>
      <c r="C62" s="189" t="s">
        <v>1157</v>
      </c>
      <c r="D62" s="175" t="s">
        <v>254</v>
      </c>
      <c r="E62" s="176">
        <v>182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0.10141</v>
      </c>
      <c r="O62" s="176">
        <f>ROUND(E62*N62,2)</f>
        <v>18.46</v>
      </c>
      <c r="P62" s="176">
        <v>0</v>
      </c>
      <c r="Q62" s="176">
        <f>ROUND(E62*P62,2)</f>
        <v>0</v>
      </c>
      <c r="R62" s="178" t="s">
        <v>295</v>
      </c>
      <c r="S62" s="178" t="s">
        <v>190</v>
      </c>
      <c r="T62" s="179" t="s">
        <v>256</v>
      </c>
      <c r="U62" s="161">
        <v>0.02</v>
      </c>
      <c r="V62" s="161">
        <f>ROUND(E62*U62,2)</f>
        <v>3.64</v>
      </c>
      <c r="W62" s="161"/>
      <c r="X62" s="161" t="s">
        <v>257</v>
      </c>
      <c r="Y62" s="161" t="s">
        <v>193</v>
      </c>
      <c r="Z62" s="151"/>
      <c r="AA62" s="151"/>
      <c r="AB62" s="151"/>
      <c r="AC62" s="151"/>
      <c r="AD62" s="151"/>
      <c r="AE62" s="151"/>
      <c r="AF62" s="151"/>
      <c r="AG62" s="151" t="s">
        <v>258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5">
      <c r="A63" s="158"/>
      <c r="B63" s="159"/>
      <c r="C63" s="197" t="s">
        <v>1143</v>
      </c>
      <c r="D63" s="195"/>
      <c r="E63" s="196">
        <v>182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262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73">
        <v>17</v>
      </c>
      <c r="B64" s="174" t="s">
        <v>1158</v>
      </c>
      <c r="C64" s="189" t="s">
        <v>1159</v>
      </c>
      <c r="D64" s="175" t="s">
        <v>254</v>
      </c>
      <c r="E64" s="176">
        <v>103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5.5449999999999999E-2</v>
      </c>
      <c r="O64" s="176">
        <f>ROUND(E64*N64,2)</f>
        <v>5.71</v>
      </c>
      <c r="P64" s="176">
        <v>0</v>
      </c>
      <c r="Q64" s="176">
        <f>ROUND(E64*P64,2)</f>
        <v>0</v>
      </c>
      <c r="R64" s="178" t="s">
        <v>295</v>
      </c>
      <c r="S64" s="178" t="s">
        <v>190</v>
      </c>
      <c r="T64" s="179" t="s">
        <v>256</v>
      </c>
      <c r="U64" s="161">
        <v>0.44</v>
      </c>
      <c r="V64" s="161">
        <f>ROUND(E64*U64,2)</f>
        <v>45.32</v>
      </c>
      <c r="W64" s="161"/>
      <c r="X64" s="161" t="s">
        <v>257</v>
      </c>
      <c r="Y64" s="161" t="s">
        <v>193</v>
      </c>
      <c r="Z64" s="151"/>
      <c r="AA64" s="151"/>
      <c r="AB64" s="151"/>
      <c r="AC64" s="151"/>
      <c r="AD64" s="151"/>
      <c r="AE64" s="151"/>
      <c r="AF64" s="151"/>
      <c r="AG64" s="151" t="s">
        <v>258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0.5" outlineLevel="2" x14ac:dyDescent="0.25">
      <c r="A65" s="158"/>
      <c r="B65" s="159"/>
      <c r="C65" s="264" t="s">
        <v>1160</v>
      </c>
      <c r="D65" s="265"/>
      <c r="E65" s="265"/>
      <c r="F65" s="265"/>
      <c r="G65" s="265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260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80" t="str">
        <f>C65</f>
        <v>s provedením lože z kameniva drceného, s vyplněním spár, s dvojitým hutněním a se smetením přebytečného materiálu na krajnici. S dodáním hmot pro lože a výplň spár.</v>
      </c>
      <c r="BB65" s="151"/>
      <c r="BC65" s="151"/>
      <c r="BD65" s="151"/>
      <c r="BE65" s="151"/>
      <c r="BF65" s="151"/>
      <c r="BG65" s="151"/>
      <c r="BH65" s="151"/>
    </row>
    <row r="66" spans="1:60" outlineLevel="2" x14ac:dyDescent="0.25">
      <c r="A66" s="158"/>
      <c r="B66" s="159"/>
      <c r="C66" s="197" t="s">
        <v>297</v>
      </c>
      <c r="D66" s="195"/>
      <c r="E66" s="196">
        <v>103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262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81">
        <v>18</v>
      </c>
      <c r="B67" s="182" t="s">
        <v>1161</v>
      </c>
      <c r="C67" s="191" t="s">
        <v>1162</v>
      </c>
      <c r="D67" s="183" t="s">
        <v>329</v>
      </c>
      <c r="E67" s="184">
        <v>15</v>
      </c>
      <c r="F67" s="185"/>
      <c r="G67" s="186">
        <f>ROUND(E67*F67,2)</f>
        <v>0</v>
      </c>
      <c r="H67" s="185"/>
      <c r="I67" s="186">
        <f>ROUND(E67*H67,2)</f>
        <v>0</v>
      </c>
      <c r="J67" s="185"/>
      <c r="K67" s="186">
        <f>ROUND(E67*J67,2)</f>
        <v>0</v>
      </c>
      <c r="L67" s="186">
        <v>21</v>
      </c>
      <c r="M67" s="186">
        <f>G67*(1+L67/100)</f>
        <v>0</v>
      </c>
      <c r="N67" s="184">
        <v>3.3E-4</v>
      </c>
      <c r="O67" s="184">
        <f>ROUND(E67*N67,2)</f>
        <v>0</v>
      </c>
      <c r="P67" s="184">
        <v>0</v>
      </c>
      <c r="Q67" s="184">
        <f>ROUND(E67*P67,2)</f>
        <v>0</v>
      </c>
      <c r="R67" s="186" t="s">
        <v>295</v>
      </c>
      <c r="S67" s="186" t="s">
        <v>190</v>
      </c>
      <c r="T67" s="187" t="s">
        <v>256</v>
      </c>
      <c r="U67" s="161">
        <v>0.41</v>
      </c>
      <c r="V67" s="161">
        <f>ROUND(E67*U67,2)</f>
        <v>6.15</v>
      </c>
      <c r="W67" s="161"/>
      <c r="X67" s="161" t="s">
        <v>257</v>
      </c>
      <c r="Y67" s="161" t="s">
        <v>193</v>
      </c>
      <c r="Z67" s="151"/>
      <c r="AA67" s="151"/>
      <c r="AB67" s="151"/>
      <c r="AC67" s="151"/>
      <c r="AD67" s="151"/>
      <c r="AE67" s="151"/>
      <c r="AF67" s="151"/>
      <c r="AG67" s="151" t="s">
        <v>258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73">
        <v>19</v>
      </c>
      <c r="B68" s="174" t="s">
        <v>1163</v>
      </c>
      <c r="C68" s="189" t="s">
        <v>1164</v>
      </c>
      <c r="D68" s="175" t="s">
        <v>329</v>
      </c>
      <c r="E68" s="176">
        <v>12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3.5999999999999999E-3</v>
      </c>
      <c r="O68" s="176">
        <f>ROUND(E68*N68,2)</f>
        <v>0.04</v>
      </c>
      <c r="P68" s="176">
        <v>0</v>
      </c>
      <c r="Q68" s="176">
        <f>ROUND(E68*P68,2)</f>
        <v>0</v>
      </c>
      <c r="R68" s="178" t="s">
        <v>295</v>
      </c>
      <c r="S68" s="178" t="s">
        <v>190</v>
      </c>
      <c r="T68" s="179" t="s">
        <v>256</v>
      </c>
      <c r="U68" s="161">
        <v>0.05</v>
      </c>
      <c r="V68" s="161">
        <f>ROUND(E68*U68,2)</f>
        <v>0.6</v>
      </c>
      <c r="W68" s="161"/>
      <c r="X68" s="161" t="s">
        <v>257</v>
      </c>
      <c r="Y68" s="161" t="s">
        <v>193</v>
      </c>
      <c r="Z68" s="151"/>
      <c r="AA68" s="151"/>
      <c r="AB68" s="151"/>
      <c r="AC68" s="151"/>
      <c r="AD68" s="151"/>
      <c r="AE68" s="151"/>
      <c r="AF68" s="151"/>
      <c r="AG68" s="151" t="s">
        <v>258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5">
      <c r="A69" s="158"/>
      <c r="B69" s="159"/>
      <c r="C69" s="264" t="s">
        <v>1165</v>
      </c>
      <c r="D69" s="265"/>
      <c r="E69" s="265"/>
      <c r="F69" s="265"/>
      <c r="G69" s="265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260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5">
      <c r="A70" s="158"/>
      <c r="B70" s="159"/>
      <c r="C70" s="253" t="s">
        <v>1166</v>
      </c>
      <c r="D70" s="254"/>
      <c r="E70" s="254"/>
      <c r="F70" s="254"/>
      <c r="G70" s="254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195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73">
        <v>20</v>
      </c>
      <c r="B71" s="174" t="s">
        <v>1167</v>
      </c>
      <c r="C71" s="189" t="s">
        <v>1168</v>
      </c>
      <c r="D71" s="175" t="s">
        <v>254</v>
      </c>
      <c r="E71" s="176">
        <v>103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0.129</v>
      </c>
      <c r="O71" s="176">
        <f>ROUND(E71*N71,2)</f>
        <v>13.29</v>
      </c>
      <c r="P71" s="176">
        <v>0</v>
      </c>
      <c r="Q71" s="176">
        <f>ROUND(E71*P71,2)</f>
        <v>0</v>
      </c>
      <c r="R71" s="178" t="s">
        <v>446</v>
      </c>
      <c r="S71" s="178" t="s">
        <v>190</v>
      </c>
      <c r="T71" s="179" t="s">
        <v>256</v>
      </c>
      <c r="U71" s="161">
        <v>0</v>
      </c>
      <c r="V71" s="161">
        <f>ROUND(E71*U71,2)</f>
        <v>0</v>
      </c>
      <c r="W71" s="161"/>
      <c r="X71" s="161" t="s">
        <v>447</v>
      </c>
      <c r="Y71" s="161" t="s">
        <v>193</v>
      </c>
      <c r="Z71" s="151"/>
      <c r="AA71" s="151"/>
      <c r="AB71" s="151"/>
      <c r="AC71" s="151"/>
      <c r="AD71" s="151"/>
      <c r="AE71" s="151"/>
      <c r="AF71" s="151"/>
      <c r="AG71" s="151" t="s">
        <v>575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197" t="s">
        <v>297</v>
      </c>
      <c r="D72" s="195"/>
      <c r="E72" s="196">
        <v>103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262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13" x14ac:dyDescent="0.25">
      <c r="A73" s="166" t="s">
        <v>185</v>
      </c>
      <c r="B73" s="167" t="s">
        <v>128</v>
      </c>
      <c r="C73" s="188" t="s">
        <v>129</v>
      </c>
      <c r="D73" s="168"/>
      <c r="E73" s="169"/>
      <c r="F73" s="170"/>
      <c r="G73" s="170">
        <f>SUMIF(AG74:AG78,"&lt;&gt;NOR",G74:G78)</f>
        <v>0</v>
      </c>
      <c r="H73" s="170"/>
      <c r="I73" s="170">
        <f>SUM(I74:I78)</f>
        <v>0</v>
      </c>
      <c r="J73" s="170"/>
      <c r="K73" s="170">
        <f>SUM(K74:K78)</f>
        <v>0</v>
      </c>
      <c r="L73" s="170"/>
      <c r="M73" s="170">
        <f>SUM(M74:M78)</f>
        <v>0</v>
      </c>
      <c r="N73" s="169"/>
      <c r="O73" s="169">
        <f>SUM(O74:O78)</f>
        <v>21.37</v>
      </c>
      <c r="P73" s="169"/>
      <c r="Q73" s="169">
        <f>SUM(Q74:Q78)</f>
        <v>0</v>
      </c>
      <c r="R73" s="170"/>
      <c r="S73" s="170"/>
      <c r="T73" s="171"/>
      <c r="U73" s="165"/>
      <c r="V73" s="165">
        <f>SUM(V74:V78)</f>
        <v>26.19</v>
      </c>
      <c r="W73" s="165"/>
      <c r="X73" s="165"/>
      <c r="Y73" s="165"/>
      <c r="AG73" t="s">
        <v>186</v>
      </c>
    </row>
    <row r="74" spans="1:60" ht="20" outlineLevel="1" x14ac:dyDescent="0.25">
      <c r="A74" s="173">
        <v>21</v>
      </c>
      <c r="B74" s="174" t="s">
        <v>1169</v>
      </c>
      <c r="C74" s="189" t="s">
        <v>1170</v>
      </c>
      <c r="D74" s="175" t="s">
        <v>329</v>
      </c>
      <c r="E74" s="176">
        <v>97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0.188</v>
      </c>
      <c r="O74" s="176">
        <f>ROUND(E74*N74,2)</f>
        <v>18.239999999999998</v>
      </c>
      <c r="P74" s="176">
        <v>0</v>
      </c>
      <c r="Q74" s="176">
        <f>ROUND(E74*P74,2)</f>
        <v>0</v>
      </c>
      <c r="R74" s="178" t="s">
        <v>295</v>
      </c>
      <c r="S74" s="178" t="s">
        <v>190</v>
      </c>
      <c r="T74" s="179" t="s">
        <v>256</v>
      </c>
      <c r="U74" s="161">
        <v>0.27</v>
      </c>
      <c r="V74" s="161">
        <f>ROUND(E74*U74,2)</f>
        <v>26.19</v>
      </c>
      <c r="W74" s="161"/>
      <c r="X74" s="161" t="s">
        <v>257</v>
      </c>
      <c r="Y74" s="161" t="s">
        <v>193</v>
      </c>
      <c r="Z74" s="151"/>
      <c r="AA74" s="151"/>
      <c r="AB74" s="151"/>
      <c r="AC74" s="151"/>
      <c r="AD74" s="151"/>
      <c r="AE74" s="151"/>
      <c r="AF74" s="151"/>
      <c r="AG74" s="151" t="s">
        <v>258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5">
      <c r="A75" s="158"/>
      <c r="B75" s="159"/>
      <c r="C75" s="264" t="s">
        <v>1171</v>
      </c>
      <c r="D75" s="265"/>
      <c r="E75" s="265"/>
      <c r="F75" s="265"/>
      <c r="G75" s="265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260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2" x14ac:dyDescent="0.25">
      <c r="A76" s="158"/>
      <c r="B76" s="159"/>
      <c r="C76" s="197" t="s">
        <v>1172</v>
      </c>
      <c r="D76" s="195"/>
      <c r="E76" s="196">
        <v>97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262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0" outlineLevel="1" x14ac:dyDescent="0.25">
      <c r="A77" s="181">
        <v>22</v>
      </c>
      <c r="B77" s="182" t="s">
        <v>1173</v>
      </c>
      <c r="C77" s="191" t="s">
        <v>1174</v>
      </c>
      <c r="D77" s="183" t="s">
        <v>282</v>
      </c>
      <c r="E77" s="184">
        <v>22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5.0200000000000002E-2</v>
      </c>
      <c r="O77" s="184">
        <f>ROUND(E77*N77,2)</f>
        <v>1.1000000000000001</v>
      </c>
      <c r="P77" s="184">
        <v>0</v>
      </c>
      <c r="Q77" s="184">
        <f>ROUND(E77*P77,2)</f>
        <v>0</v>
      </c>
      <c r="R77" s="186" t="s">
        <v>446</v>
      </c>
      <c r="S77" s="186" t="s">
        <v>190</v>
      </c>
      <c r="T77" s="187" t="s">
        <v>256</v>
      </c>
      <c r="U77" s="161">
        <v>0</v>
      </c>
      <c r="V77" s="161">
        <f>ROUND(E77*U77,2)</f>
        <v>0</v>
      </c>
      <c r="W77" s="161"/>
      <c r="X77" s="161" t="s">
        <v>447</v>
      </c>
      <c r="Y77" s="161" t="s">
        <v>193</v>
      </c>
      <c r="Z77" s="151"/>
      <c r="AA77" s="151"/>
      <c r="AB77" s="151"/>
      <c r="AC77" s="151"/>
      <c r="AD77" s="151"/>
      <c r="AE77" s="151"/>
      <c r="AF77" s="151"/>
      <c r="AG77" s="151" t="s">
        <v>575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81">
        <v>23</v>
      </c>
      <c r="B78" s="182" t="s">
        <v>1175</v>
      </c>
      <c r="C78" s="191" t="s">
        <v>1176</v>
      </c>
      <c r="D78" s="183" t="s">
        <v>282</v>
      </c>
      <c r="E78" s="184">
        <v>75</v>
      </c>
      <c r="F78" s="185"/>
      <c r="G78" s="186">
        <f>ROUND(E78*F78,2)</f>
        <v>0</v>
      </c>
      <c r="H78" s="185"/>
      <c r="I78" s="186">
        <f>ROUND(E78*H78,2)</f>
        <v>0</v>
      </c>
      <c r="J78" s="185"/>
      <c r="K78" s="186">
        <f>ROUND(E78*J78,2)</f>
        <v>0</v>
      </c>
      <c r="L78" s="186">
        <v>21</v>
      </c>
      <c r="M78" s="186">
        <f>G78*(1+L78/100)</f>
        <v>0</v>
      </c>
      <c r="N78" s="184">
        <v>2.7E-2</v>
      </c>
      <c r="O78" s="184">
        <f>ROUND(E78*N78,2)</f>
        <v>2.0299999999999998</v>
      </c>
      <c r="P78" s="184">
        <v>0</v>
      </c>
      <c r="Q78" s="184">
        <f>ROUND(E78*P78,2)</f>
        <v>0</v>
      </c>
      <c r="R78" s="186" t="s">
        <v>446</v>
      </c>
      <c r="S78" s="186" t="s">
        <v>190</v>
      </c>
      <c r="T78" s="187" t="s">
        <v>256</v>
      </c>
      <c r="U78" s="161">
        <v>0</v>
      </c>
      <c r="V78" s="161">
        <f>ROUND(E78*U78,2)</f>
        <v>0</v>
      </c>
      <c r="W78" s="161"/>
      <c r="X78" s="161" t="s">
        <v>447</v>
      </c>
      <c r="Y78" s="161" t="s">
        <v>193</v>
      </c>
      <c r="Z78" s="151"/>
      <c r="AA78" s="151"/>
      <c r="AB78" s="151"/>
      <c r="AC78" s="151"/>
      <c r="AD78" s="151"/>
      <c r="AE78" s="151"/>
      <c r="AF78" s="151"/>
      <c r="AG78" s="151" t="s">
        <v>575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13" x14ac:dyDescent="0.25">
      <c r="A79" s="166" t="s">
        <v>185</v>
      </c>
      <c r="B79" s="167" t="s">
        <v>136</v>
      </c>
      <c r="C79" s="188" t="s">
        <v>137</v>
      </c>
      <c r="D79" s="168"/>
      <c r="E79" s="169"/>
      <c r="F79" s="170"/>
      <c r="G79" s="170">
        <f>SUMIF(AG80:AG81,"&lt;&gt;NOR",G80:G81)</f>
        <v>0</v>
      </c>
      <c r="H79" s="170"/>
      <c r="I79" s="170">
        <f>SUM(I80:I81)</f>
        <v>0</v>
      </c>
      <c r="J79" s="170"/>
      <c r="K79" s="170">
        <f>SUM(K80:K81)</f>
        <v>0</v>
      </c>
      <c r="L79" s="170"/>
      <c r="M79" s="170">
        <f>SUM(M80:M81)</f>
        <v>0</v>
      </c>
      <c r="N79" s="169"/>
      <c r="O79" s="169">
        <f>SUM(O80:O81)</f>
        <v>0</v>
      </c>
      <c r="P79" s="169"/>
      <c r="Q79" s="169">
        <f>SUM(Q80:Q81)</f>
        <v>0</v>
      </c>
      <c r="R79" s="170"/>
      <c r="S79" s="170"/>
      <c r="T79" s="171"/>
      <c r="U79" s="165"/>
      <c r="V79" s="165">
        <f>SUM(V80:V81)</f>
        <v>5.1100000000000003</v>
      </c>
      <c r="W79" s="165"/>
      <c r="X79" s="165"/>
      <c r="Y79" s="165"/>
      <c r="AG79" t="s">
        <v>186</v>
      </c>
    </row>
    <row r="80" spans="1:60" outlineLevel="1" x14ac:dyDescent="0.25">
      <c r="A80" s="173">
        <v>24</v>
      </c>
      <c r="B80" s="174" t="s">
        <v>1177</v>
      </c>
      <c r="C80" s="189" t="s">
        <v>1178</v>
      </c>
      <c r="D80" s="175" t="s">
        <v>290</v>
      </c>
      <c r="E80" s="176">
        <v>319.50853999999998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 t="s">
        <v>295</v>
      </c>
      <c r="S80" s="178" t="s">
        <v>190</v>
      </c>
      <c r="T80" s="179" t="s">
        <v>256</v>
      </c>
      <c r="U80" s="161">
        <v>1.6E-2</v>
      </c>
      <c r="V80" s="161">
        <f>ROUND(E80*U80,2)</f>
        <v>5.1100000000000003</v>
      </c>
      <c r="W80" s="161"/>
      <c r="X80" s="161" t="s">
        <v>291</v>
      </c>
      <c r="Y80" s="161" t="s">
        <v>193</v>
      </c>
      <c r="Z80" s="151"/>
      <c r="AA80" s="151"/>
      <c r="AB80" s="151"/>
      <c r="AC80" s="151"/>
      <c r="AD80" s="151"/>
      <c r="AE80" s="151"/>
      <c r="AF80" s="151"/>
      <c r="AG80" s="151" t="s">
        <v>292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5">
      <c r="A81" s="158"/>
      <c r="B81" s="159"/>
      <c r="C81" s="264" t="s">
        <v>1179</v>
      </c>
      <c r="D81" s="265"/>
      <c r="E81" s="265"/>
      <c r="F81" s="265"/>
      <c r="G81" s="265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260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13" x14ac:dyDescent="0.25">
      <c r="A82" s="166" t="s">
        <v>185</v>
      </c>
      <c r="B82" s="167" t="s">
        <v>149</v>
      </c>
      <c r="C82" s="188" t="s">
        <v>150</v>
      </c>
      <c r="D82" s="168"/>
      <c r="E82" s="169"/>
      <c r="F82" s="170"/>
      <c r="G82" s="170">
        <f>SUMIF(AG83:AG84,"&lt;&gt;NOR",G83:G84)</f>
        <v>0</v>
      </c>
      <c r="H82" s="170"/>
      <c r="I82" s="170">
        <f>SUM(I83:I84)</f>
        <v>0</v>
      </c>
      <c r="J82" s="170"/>
      <c r="K82" s="170">
        <f>SUM(K83:K84)</f>
        <v>0</v>
      </c>
      <c r="L82" s="170"/>
      <c r="M82" s="170">
        <f>SUM(M83:M84)</f>
        <v>0</v>
      </c>
      <c r="N82" s="169"/>
      <c r="O82" s="169">
        <f>SUM(O83:O84)</f>
        <v>22.49</v>
      </c>
      <c r="P82" s="169"/>
      <c r="Q82" s="169">
        <f>SUM(Q83:Q84)</f>
        <v>0</v>
      </c>
      <c r="R82" s="170"/>
      <c r="S82" s="170"/>
      <c r="T82" s="171"/>
      <c r="U82" s="165"/>
      <c r="V82" s="165">
        <f>SUM(V83:V84)</f>
        <v>0</v>
      </c>
      <c r="W82" s="165"/>
      <c r="X82" s="165"/>
      <c r="Y82" s="165"/>
      <c r="AG82" t="s">
        <v>186</v>
      </c>
    </row>
    <row r="83" spans="1:60" outlineLevel="1" x14ac:dyDescent="0.25">
      <c r="A83" s="173">
        <v>25</v>
      </c>
      <c r="B83" s="174" t="s">
        <v>1203</v>
      </c>
      <c r="C83" s="189" t="s">
        <v>1204</v>
      </c>
      <c r="D83" s="175" t="s">
        <v>282</v>
      </c>
      <c r="E83" s="176">
        <v>3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7.4962299999999997</v>
      </c>
      <c r="O83" s="176">
        <f>ROUND(E83*N83,2)</f>
        <v>22.49</v>
      </c>
      <c r="P83" s="176">
        <v>0</v>
      </c>
      <c r="Q83" s="176">
        <f>ROUND(E83*P83,2)</f>
        <v>0</v>
      </c>
      <c r="R83" s="178" t="s">
        <v>1180</v>
      </c>
      <c r="S83" s="178" t="s">
        <v>190</v>
      </c>
      <c r="T83" s="179" t="s">
        <v>256</v>
      </c>
      <c r="U83" s="161">
        <v>0</v>
      </c>
      <c r="V83" s="161">
        <f>ROUND(E83*U83,2)</f>
        <v>0</v>
      </c>
      <c r="W83" s="161"/>
      <c r="X83" s="161" t="s">
        <v>604</v>
      </c>
      <c r="Y83" s="161" t="s">
        <v>193</v>
      </c>
      <c r="Z83" s="151"/>
      <c r="AA83" s="151"/>
      <c r="AB83" s="151"/>
      <c r="AC83" s="151"/>
      <c r="AD83" s="151"/>
      <c r="AE83" s="151"/>
      <c r="AF83" s="151"/>
      <c r="AG83" s="151" t="s">
        <v>605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120.5" outlineLevel="2" x14ac:dyDescent="0.25">
      <c r="A84" s="158"/>
      <c r="B84" s="159"/>
      <c r="C84" s="264" t="s">
        <v>1181</v>
      </c>
      <c r="D84" s="265"/>
      <c r="E84" s="265"/>
      <c r="F84" s="265"/>
      <c r="G84" s="265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260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80" t="str">
        <f>C84</f>
        <v>ruční výkop jámy v hornině 3 pro stožár o objemu do 2 m3, rozrušení živičného povrchu nebo odstranění mozaiky, zakrytí jámy deskou a zajištění proti posunutí, základ z prostého betonu včetně dopravy směsi k základu, zhotovení azbestocementového pouzdra mimo osu kabelu, uložení podkladového plechu na vybetonované dno, uložení, vyrovnání a zabetonování pouzdra, vytvoření kabelových prostupů, zabezpečení pouzdra proti zasypání a úrazu osob, dodávka a osazení osvětlovacího ocelového stožáru včetně výložníku, stožárové patice, elektrovýzbroje stožáru pro dva okruhy, hloubení kabelové rýhy 50 x 70 cm strojně bez ohledu na druh použitého mechanizačního prostředku,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rýhy, v hornině 3, zřízení kabelového lože z kopaného písku bez zakrytí, dodání kopaného písku, přísun písku do rýhy, pokrytí dna rýhy souvislou urovnanou vrstvou písku tloušťky 10 cm, dodávka a položení kabelu druhu dle popisu, do 1000 V, zakrytí kabelu výstražnou folií z PVC s rozvinutím a uložením a včetně dodávky fólie, ruční zához nezapažené kabelové rýhy s případným rozpojováním výkopku a s jedním přehozem až do vzdálenosti 3 m nebo se shozením z vozidel, bez pěchování zeminy, úprava terénu, odkopání terénních nerovností až do hloubky 10 cm, zásyp materiálem získaným odkopávkou, koncovky eprosinové, svítidlo výbojkové parkové, uzemňovací vedení v zemi včetně svorek, propojení a izolace spojů, silový kabel do 1 kV volně uložený CYKY-M 3 x 1,5 a 4 x 10, upravení povrchu pouzdrového základu včetně zhotovení spádové betonové desky.</v>
      </c>
      <c r="BB84" s="151"/>
      <c r="BC84" s="151"/>
      <c r="BD84" s="151"/>
      <c r="BE84" s="151"/>
      <c r="BF84" s="151"/>
      <c r="BG84" s="151"/>
      <c r="BH84" s="151"/>
    </row>
    <row r="85" spans="1:60" ht="13" x14ac:dyDescent="0.25">
      <c r="A85" s="166" t="s">
        <v>185</v>
      </c>
      <c r="B85" s="167" t="s">
        <v>151</v>
      </c>
      <c r="C85" s="188" t="s">
        <v>152</v>
      </c>
      <c r="D85" s="168"/>
      <c r="E85" s="169"/>
      <c r="F85" s="170"/>
      <c r="G85" s="170">
        <f>SUMIF(AG86:AG88,"&lt;&gt;NOR",G86:G88)</f>
        <v>0</v>
      </c>
      <c r="H85" s="170"/>
      <c r="I85" s="170">
        <f>SUM(I86:I88)</f>
        <v>0</v>
      </c>
      <c r="J85" s="170"/>
      <c r="K85" s="170">
        <f>SUM(K86:K88)</f>
        <v>0</v>
      </c>
      <c r="L85" s="170"/>
      <c r="M85" s="170">
        <f>SUM(M86:M88)</f>
        <v>0</v>
      </c>
      <c r="N85" s="169"/>
      <c r="O85" s="169">
        <f>SUM(O86:O88)</f>
        <v>0.01</v>
      </c>
      <c r="P85" s="169"/>
      <c r="Q85" s="169">
        <f>SUM(Q86:Q88)</f>
        <v>0</v>
      </c>
      <c r="R85" s="170"/>
      <c r="S85" s="170"/>
      <c r="T85" s="171"/>
      <c r="U85" s="165"/>
      <c r="V85" s="165">
        <f>SUM(V86:V88)</f>
        <v>4.66</v>
      </c>
      <c r="W85" s="165"/>
      <c r="X85" s="165"/>
      <c r="Y85" s="165"/>
      <c r="AG85" t="s">
        <v>186</v>
      </c>
    </row>
    <row r="86" spans="1:60" outlineLevel="1" x14ac:dyDescent="0.25">
      <c r="A86" s="173">
        <v>26</v>
      </c>
      <c r="B86" s="174" t="s">
        <v>1182</v>
      </c>
      <c r="C86" s="189" t="s">
        <v>1183</v>
      </c>
      <c r="D86" s="175" t="s">
        <v>329</v>
      </c>
      <c r="E86" s="176">
        <v>155.25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6.0000000000000002E-5</v>
      </c>
      <c r="O86" s="176">
        <f>ROUND(E86*N86,2)</f>
        <v>0.01</v>
      </c>
      <c r="P86" s="176">
        <v>0</v>
      </c>
      <c r="Q86" s="176">
        <f>ROUND(E86*P86,2)</f>
        <v>0</v>
      </c>
      <c r="R86" s="178"/>
      <c r="S86" s="178" t="s">
        <v>190</v>
      </c>
      <c r="T86" s="179" t="s">
        <v>256</v>
      </c>
      <c r="U86" s="161">
        <v>0.03</v>
      </c>
      <c r="V86" s="161">
        <f>ROUND(E86*U86,2)</f>
        <v>4.66</v>
      </c>
      <c r="W86" s="161"/>
      <c r="X86" s="161" t="s">
        <v>257</v>
      </c>
      <c r="Y86" s="161" t="s">
        <v>193</v>
      </c>
      <c r="Z86" s="151"/>
      <c r="AA86" s="151"/>
      <c r="AB86" s="151"/>
      <c r="AC86" s="151"/>
      <c r="AD86" s="151"/>
      <c r="AE86" s="151"/>
      <c r="AF86" s="151"/>
      <c r="AG86" s="151" t="s">
        <v>258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5">
      <c r="A87" s="158"/>
      <c r="B87" s="159"/>
      <c r="C87" s="197" t="s">
        <v>1184</v>
      </c>
      <c r="D87" s="195"/>
      <c r="E87" s="196">
        <v>74.75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262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5">
      <c r="A88" s="158"/>
      <c r="B88" s="159"/>
      <c r="C88" s="197" t="s">
        <v>1185</v>
      </c>
      <c r="D88" s="195"/>
      <c r="E88" s="196">
        <v>80.5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262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5">
      <c r="A89" s="3"/>
      <c r="B89" s="4"/>
      <c r="C89" s="192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v>15</v>
      </c>
      <c r="AF89">
        <v>21</v>
      </c>
      <c r="AG89" t="s">
        <v>171</v>
      </c>
    </row>
    <row r="90" spans="1:60" ht="13" x14ac:dyDescent="0.25">
      <c r="A90" s="154"/>
      <c r="B90" s="155" t="s">
        <v>29</v>
      </c>
      <c r="C90" s="193"/>
      <c r="D90" s="156"/>
      <c r="E90" s="157"/>
      <c r="F90" s="157"/>
      <c r="G90" s="172">
        <f>G8+G41+G46+G50+G73+G79+G82+G85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f>SUMIF(L7:L88,AE89,G7:G88)</f>
        <v>0</v>
      </c>
      <c r="AF90">
        <f>SUMIF(L7:L88,AF89,G7:G88)</f>
        <v>0</v>
      </c>
      <c r="AG90" t="s">
        <v>248</v>
      </c>
    </row>
    <row r="91" spans="1:60" x14ac:dyDescent="0.25">
      <c r="C91" s="194"/>
      <c r="D91" s="10"/>
      <c r="AG91" t="s">
        <v>251</v>
      </c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ZIwTkAmhKoOD6CSZiKgyneqgFPVcQ7wS7r2KyDv+67haYvCN5ClObjPA9Oicc9ZknGYdldt50aJgkXRm1ikcg==" saltValue="QGon3JE2o1U9BYc7Cq6aUw==" spinCount="100000" sheet="1" formatRows="0"/>
  <mergeCells count="22">
    <mergeCell ref="C38:G38"/>
    <mergeCell ref="A1:G1"/>
    <mergeCell ref="C2:G2"/>
    <mergeCell ref="C3:G3"/>
    <mergeCell ref="C4:G4"/>
    <mergeCell ref="C10:G10"/>
    <mergeCell ref="C14:G14"/>
    <mergeCell ref="C17:G17"/>
    <mergeCell ref="C23:G23"/>
    <mergeCell ref="C32:G32"/>
    <mergeCell ref="C33:G33"/>
    <mergeCell ref="C37:G37"/>
    <mergeCell ref="C70:G70"/>
    <mergeCell ref="C75:G75"/>
    <mergeCell ref="C81:G81"/>
    <mergeCell ref="C84:G84"/>
    <mergeCell ref="C43:G43"/>
    <mergeCell ref="C48:G48"/>
    <mergeCell ref="C55:G55"/>
    <mergeCell ref="C58:G58"/>
    <mergeCell ref="C65:G65"/>
    <mergeCell ref="C69:G6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4" customWidth="1"/>
    <col min="3" max="3" width="63.36328125" style="124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57" t="s">
        <v>158</v>
      </c>
      <c r="B1" s="257"/>
      <c r="C1" s="257"/>
      <c r="D1" s="257"/>
      <c r="E1" s="257"/>
      <c r="F1" s="257"/>
      <c r="G1" s="257"/>
      <c r="AG1" t="s">
        <v>159</v>
      </c>
    </row>
    <row r="2" spans="1:60" ht="25" customHeight="1" x14ac:dyDescent="0.25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160</v>
      </c>
    </row>
    <row r="3" spans="1:60" ht="25" customHeight="1" x14ac:dyDescent="0.25">
      <c r="A3" s="143" t="s">
        <v>8</v>
      </c>
      <c r="B3" s="49" t="s">
        <v>72</v>
      </c>
      <c r="C3" s="258" t="s">
        <v>73</v>
      </c>
      <c r="D3" s="259"/>
      <c r="E3" s="259"/>
      <c r="F3" s="259"/>
      <c r="G3" s="260"/>
      <c r="AC3" s="124" t="s">
        <v>160</v>
      </c>
      <c r="AG3" t="s">
        <v>161</v>
      </c>
    </row>
    <row r="4" spans="1:60" ht="25" customHeight="1" x14ac:dyDescent="0.25">
      <c r="A4" s="144" t="s">
        <v>9</v>
      </c>
      <c r="B4" s="145" t="s">
        <v>72</v>
      </c>
      <c r="C4" s="261" t="s">
        <v>73</v>
      </c>
      <c r="D4" s="262"/>
      <c r="E4" s="262"/>
      <c r="F4" s="262"/>
      <c r="G4" s="263"/>
      <c r="AG4" t="s">
        <v>162</v>
      </c>
    </row>
    <row r="5" spans="1:60" x14ac:dyDescent="0.25">
      <c r="D5" s="10"/>
    </row>
    <row r="6" spans="1:60" ht="37.5" x14ac:dyDescent="0.25">
      <c r="A6" s="147" t="s">
        <v>163</v>
      </c>
      <c r="B6" s="149" t="s">
        <v>164</v>
      </c>
      <c r="C6" s="149" t="s">
        <v>165</v>
      </c>
      <c r="D6" s="148" t="s">
        <v>166</v>
      </c>
      <c r="E6" s="147" t="s">
        <v>167</v>
      </c>
      <c r="F6" s="146" t="s">
        <v>168</v>
      </c>
      <c r="G6" s="147" t="s">
        <v>29</v>
      </c>
      <c r="H6" s="150" t="s">
        <v>30</v>
      </c>
      <c r="I6" s="150" t="s">
        <v>169</v>
      </c>
      <c r="J6" s="150" t="s">
        <v>31</v>
      </c>
      <c r="K6" s="150" t="s">
        <v>170</v>
      </c>
      <c r="L6" s="150" t="s">
        <v>171</v>
      </c>
      <c r="M6" s="150" t="s">
        <v>172</v>
      </c>
      <c r="N6" s="150" t="s">
        <v>173</v>
      </c>
      <c r="O6" s="150" t="s">
        <v>174</v>
      </c>
      <c r="P6" s="150" t="s">
        <v>175</v>
      </c>
      <c r="Q6" s="150" t="s">
        <v>176</v>
      </c>
      <c r="R6" s="150" t="s">
        <v>177</v>
      </c>
      <c r="S6" s="150" t="s">
        <v>178</v>
      </c>
      <c r="T6" s="150" t="s">
        <v>179</v>
      </c>
      <c r="U6" s="150" t="s">
        <v>180</v>
      </c>
      <c r="V6" s="150" t="s">
        <v>181</v>
      </c>
      <c r="W6" s="150" t="s">
        <v>182</v>
      </c>
      <c r="X6" s="150" t="s">
        <v>183</v>
      </c>
      <c r="Y6" s="150" t="s">
        <v>184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13" x14ac:dyDescent="0.25">
      <c r="A8" s="166" t="s">
        <v>185</v>
      </c>
      <c r="B8" s="167" t="s">
        <v>106</v>
      </c>
      <c r="C8" s="188" t="s">
        <v>107</v>
      </c>
      <c r="D8" s="168"/>
      <c r="E8" s="169"/>
      <c r="F8" s="170"/>
      <c r="G8" s="170">
        <f>SUMIF(AG9:AG35,"&lt;&gt;NOR",G9:G35)</f>
        <v>0</v>
      </c>
      <c r="H8" s="170"/>
      <c r="I8" s="170">
        <f>SUM(I9:I35)</f>
        <v>0</v>
      </c>
      <c r="J8" s="170"/>
      <c r="K8" s="170">
        <f>SUM(K9:K35)</f>
        <v>0</v>
      </c>
      <c r="L8" s="170"/>
      <c r="M8" s="170">
        <f>SUM(M9:M35)</f>
        <v>0</v>
      </c>
      <c r="N8" s="169"/>
      <c r="O8" s="169">
        <f>SUM(O9:O35)</f>
        <v>11.57</v>
      </c>
      <c r="P8" s="169"/>
      <c r="Q8" s="169">
        <f>SUM(Q9:Q35)</f>
        <v>0</v>
      </c>
      <c r="R8" s="170"/>
      <c r="S8" s="170"/>
      <c r="T8" s="171"/>
      <c r="U8" s="165"/>
      <c r="V8" s="165">
        <f>SUM(V9:V35)</f>
        <v>7.0100000000000007</v>
      </c>
      <c r="W8" s="165"/>
      <c r="X8" s="165"/>
      <c r="Y8" s="165"/>
      <c r="AG8" t="s">
        <v>186</v>
      </c>
    </row>
    <row r="9" spans="1:60" outlineLevel="1" x14ac:dyDescent="0.25">
      <c r="A9" s="173">
        <v>1</v>
      </c>
      <c r="B9" s="174" t="s">
        <v>1186</v>
      </c>
      <c r="C9" s="189" t="s">
        <v>1187</v>
      </c>
      <c r="D9" s="175" t="s">
        <v>265</v>
      </c>
      <c r="E9" s="176">
        <v>34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255</v>
      </c>
      <c r="S9" s="178" t="s">
        <v>190</v>
      </c>
      <c r="T9" s="179" t="s">
        <v>256</v>
      </c>
      <c r="U9" s="161">
        <v>0</v>
      </c>
      <c r="V9" s="161">
        <f>ROUND(E9*U9,2)</f>
        <v>0</v>
      </c>
      <c r="W9" s="161"/>
      <c r="X9" s="161" t="s">
        <v>257</v>
      </c>
      <c r="Y9" s="161" t="s">
        <v>193</v>
      </c>
      <c r="Z9" s="151"/>
      <c r="AA9" s="151"/>
      <c r="AB9" s="151"/>
      <c r="AC9" s="151"/>
      <c r="AD9" s="151"/>
      <c r="AE9" s="151"/>
      <c r="AF9" s="151"/>
      <c r="AG9" s="151" t="s">
        <v>308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0.5" outlineLevel="2" x14ac:dyDescent="0.25">
      <c r="A10" s="158"/>
      <c r="B10" s="159"/>
      <c r="C10" s="264" t="s">
        <v>1119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260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0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5">
      <c r="A11" s="158"/>
      <c r="B11" s="159"/>
      <c r="C11" s="197" t="s">
        <v>1188</v>
      </c>
      <c r="D11" s="195"/>
      <c r="E11" s="196">
        <v>34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262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3">
        <v>2</v>
      </c>
      <c r="B12" s="174" t="s">
        <v>1122</v>
      </c>
      <c r="C12" s="189" t="s">
        <v>1123</v>
      </c>
      <c r="D12" s="175" t="s">
        <v>265</v>
      </c>
      <c r="E12" s="176">
        <v>34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 t="s">
        <v>255</v>
      </c>
      <c r="S12" s="178" t="s">
        <v>190</v>
      </c>
      <c r="T12" s="179" t="s">
        <v>256</v>
      </c>
      <c r="U12" s="161">
        <v>0</v>
      </c>
      <c r="V12" s="161">
        <f>ROUND(E12*U12,2)</f>
        <v>0</v>
      </c>
      <c r="W12" s="161"/>
      <c r="X12" s="161" t="s">
        <v>257</v>
      </c>
      <c r="Y12" s="161" t="s">
        <v>193</v>
      </c>
      <c r="Z12" s="151"/>
      <c r="AA12" s="151"/>
      <c r="AB12" s="151"/>
      <c r="AC12" s="151"/>
      <c r="AD12" s="151"/>
      <c r="AE12" s="151"/>
      <c r="AF12" s="151"/>
      <c r="AG12" s="151" t="s">
        <v>308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0.5" outlineLevel="2" x14ac:dyDescent="0.25">
      <c r="A13" s="158"/>
      <c r="B13" s="159"/>
      <c r="C13" s="264" t="s">
        <v>1119</v>
      </c>
      <c r="D13" s="265"/>
      <c r="E13" s="265"/>
      <c r="F13" s="265"/>
      <c r="G13" s="265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260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0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197" t="s">
        <v>1189</v>
      </c>
      <c r="D14" s="195"/>
      <c r="E14" s="196">
        <v>34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262</v>
      </c>
      <c r="AH14" s="151">
        <v>5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3">
        <v>3</v>
      </c>
      <c r="B15" s="174" t="s">
        <v>394</v>
      </c>
      <c r="C15" s="189" t="s">
        <v>395</v>
      </c>
      <c r="D15" s="175" t="s">
        <v>265</v>
      </c>
      <c r="E15" s="176">
        <v>6.8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 t="s">
        <v>255</v>
      </c>
      <c r="S15" s="178" t="s">
        <v>190</v>
      </c>
      <c r="T15" s="179" t="s">
        <v>256</v>
      </c>
      <c r="U15" s="161">
        <v>0.01</v>
      </c>
      <c r="V15" s="161">
        <f>ROUND(E15*U15,2)</f>
        <v>7.0000000000000007E-2</v>
      </c>
      <c r="W15" s="161"/>
      <c r="X15" s="161" t="s">
        <v>257</v>
      </c>
      <c r="Y15" s="161" t="s">
        <v>193</v>
      </c>
      <c r="Z15" s="151"/>
      <c r="AA15" s="151"/>
      <c r="AB15" s="151"/>
      <c r="AC15" s="151"/>
      <c r="AD15" s="151"/>
      <c r="AE15" s="151"/>
      <c r="AF15" s="151"/>
      <c r="AG15" s="151" t="s">
        <v>308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64" t="s">
        <v>396</v>
      </c>
      <c r="D16" s="265"/>
      <c r="E16" s="265"/>
      <c r="F16" s="265"/>
      <c r="G16" s="265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260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5">
      <c r="A17" s="158"/>
      <c r="B17" s="159"/>
      <c r="C17" s="197" t="s">
        <v>1190</v>
      </c>
      <c r="D17" s="195"/>
      <c r="E17" s="196">
        <v>34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262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5">
      <c r="A18" s="158"/>
      <c r="B18" s="159"/>
      <c r="C18" s="197" t="s">
        <v>1191</v>
      </c>
      <c r="D18" s="195"/>
      <c r="E18" s="196">
        <v>-27.2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262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0" outlineLevel="1" x14ac:dyDescent="0.25">
      <c r="A19" s="173">
        <v>4</v>
      </c>
      <c r="B19" s="174" t="s">
        <v>399</v>
      </c>
      <c r="C19" s="189" t="s">
        <v>400</v>
      </c>
      <c r="D19" s="175" t="s">
        <v>265</v>
      </c>
      <c r="E19" s="176">
        <v>6.8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 t="s">
        <v>255</v>
      </c>
      <c r="S19" s="178" t="s">
        <v>190</v>
      </c>
      <c r="T19" s="179" t="s">
        <v>256</v>
      </c>
      <c r="U19" s="161">
        <v>0</v>
      </c>
      <c r="V19" s="161">
        <f>ROUND(E19*U19,2)</f>
        <v>0</v>
      </c>
      <c r="W19" s="161"/>
      <c r="X19" s="161" t="s">
        <v>257</v>
      </c>
      <c r="Y19" s="161" t="s">
        <v>193</v>
      </c>
      <c r="Z19" s="151"/>
      <c r="AA19" s="151"/>
      <c r="AB19" s="151"/>
      <c r="AC19" s="151"/>
      <c r="AD19" s="151"/>
      <c r="AE19" s="151"/>
      <c r="AF19" s="151"/>
      <c r="AG19" s="151" t="s">
        <v>308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5">
      <c r="A20" s="158"/>
      <c r="B20" s="159"/>
      <c r="C20" s="197" t="s">
        <v>1192</v>
      </c>
      <c r="D20" s="195"/>
      <c r="E20" s="196">
        <v>6.8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262</v>
      </c>
      <c r="AH20" s="151">
        <v>5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3">
        <v>5</v>
      </c>
      <c r="B21" s="174" t="s">
        <v>971</v>
      </c>
      <c r="C21" s="189" t="s">
        <v>972</v>
      </c>
      <c r="D21" s="175" t="s">
        <v>265</v>
      </c>
      <c r="E21" s="176">
        <v>27.2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 t="s">
        <v>255</v>
      </c>
      <c r="S21" s="178" t="s">
        <v>190</v>
      </c>
      <c r="T21" s="179" t="s">
        <v>256</v>
      </c>
      <c r="U21" s="161">
        <v>0</v>
      </c>
      <c r="V21" s="161">
        <f>ROUND(E21*U21,2)</f>
        <v>0</v>
      </c>
      <c r="W21" s="161"/>
      <c r="X21" s="161" t="s">
        <v>257</v>
      </c>
      <c r="Y21" s="161" t="s">
        <v>193</v>
      </c>
      <c r="Z21" s="151"/>
      <c r="AA21" s="151"/>
      <c r="AB21" s="151"/>
      <c r="AC21" s="151"/>
      <c r="AD21" s="151"/>
      <c r="AE21" s="151"/>
      <c r="AF21" s="151"/>
      <c r="AG21" s="151" t="s">
        <v>308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64" t="s">
        <v>973</v>
      </c>
      <c r="D22" s="265"/>
      <c r="E22" s="265"/>
      <c r="F22" s="265"/>
      <c r="G22" s="265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260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5">
      <c r="A23" s="158"/>
      <c r="B23" s="159"/>
      <c r="C23" s="197" t="s">
        <v>1193</v>
      </c>
      <c r="D23" s="195"/>
      <c r="E23" s="196">
        <v>27.2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262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3">
        <v>6</v>
      </c>
      <c r="B24" s="174" t="s">
        <v>830</v>
      </c>
      <c r="C24" s="189" t="s">
        <v>831</v>
      </c>
      <c r="D24" s="175" t="s">
        <v>290</v>
      </c>
      <c r="E24" s="176">
        <v>6.8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 t="s">
        <v>255</v>
      </c>
      <c r="S24" s="178" t="s">
        <v>190</v>
      </c>
      <c r="T24" s="179" t="s">
        <v>256</v>
      </c>
      <c r="U24" s="161">
        <v>0</v>
      </c>
      <c r="V24" s="161">
        <f>ROUND(E24*U24,2)</f>
        <v>0</v>
      </c>
      <c r="W24" s="161"/>
      <c r="X24" s="161" t="s">
        <v>257</v>
      </c>
      <c r="Y24" s="161" t="s">
        <v>193</v>
      </c>
      <c r="Z24" s="151"/>
      <c r="AA24" s="151"/>
      <c r="AB24" s="151"/>
      <c r="AC24" s="151"/>
      <c r="AD24" s="151"/>
      <c r="AE24" s="151"/>
      <c r="AF24" s="151"/>
      <c r="AG24" s="151" t="s">
        <v>258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197" t="s">
        <v>1192</v>
      </c>
      <c r="D25" s="195"/>
      <c r="E25" s="196">
        <v>6.8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262</v>
      </c>
      <c r="AH25" s="151">
        <v>5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3">
        <v>7</v>
      </c>
      <c r="B26" s="174" t="s">
        <v>1130</v>
      </c>
      <c r="C26" s="189" t="s">
        <v>1131</v>
      </c>
      <c r="D26" s="175" t="s">
        <v>265</v>
      </c>
      <c r="E26" s="176">
        <v>6.8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1.7</v>
      </c>
      <c r="O26" s="176">
        <f>ROUND(E26*N26,2)</f>
        <v>11.56</v>
      </c>
      <c r="P26" s="176">
        <v>0</v>
      </c>
      <c r="Q26" s="176">
        <f>ROUND(E26*P26,2)</f>
        <v>0</v>
      </c>
      <c r="R26" s="178"/>
      <c r="S26" s="178" t="s">
        <v>217</v>
      </c>
      <c r="T26" s="179" t="s">
        <v>191</v>
      </c>
      <c r="U26" s="161">
        <v>0</v>
      </c>
      <c r="V26" s="161">
        <f>ROUND(E26*U26,2)</f>
        <v>0</v>
      </c>
      <c r="W26" s="161"/>
      <c r="X26" s="161" t="s">
        <v>257</v>
      </c>
      <c r="Y26" s="161" t="s">
        <v>193</v>
      </c>
      <c r="Z26" s="151"/>
      <c r="AA26" s="151"/>
      <c r="AB26" s="151"/>
      <c r="AC26" s="151"/>
      <c r="AD26" s="151"/>
      <c r="AE26" s="151"/>
      <c r="AF26" s="151"/>
      <c r="AG26" s="151" t="s">
        <v>308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197" t="s">
        <v>1194</v>
      </c>
      <c r="D27" s="195"/>
      <c r="E27" s="196">
        <v>6.8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262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3">
        <v>8</v>
      </c>
      <c r="B28" s="174" t="s">
        <v>1134</v>
      </c>
      <c r="C28" s="189" t="s">
        <v>1135</v>
      </c>
      <c r="D28" s="175" t="s">
        <v>265</v>
      </c>
      <c r="E28" s="176">
        <v>40.799999999999997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 t="s">
        <v>602</v>
      </c>
      <c r="S28" s="178" t="s">
        <v>190</v>
      </c>
      <c r="T28" s="179" t="s">
        <v>256</v>
      </c>
      <c r="U28" s="161">
        <v>0.17</v>
      </c>
      <c r="V28" s="161">
        <f>ROUND(E28*U28,2)</f>
        <v>6.94</v>
      </c>
      <c r="W28" s="161"/>
      <c r="X28" s="161" t="s">
        <v>604</v>
      </c>
      <c r="Y28" s="161" t="s">
        <v>193</v>
      </c>
      <c r="Z28" s="151"/>
      <c r="AA28" s="151"/>
      <c r="AB28" s="151"/>
      <c r="AC28" s="151"/>
      <c r="AD28" s="151"/>
      <c r="AE28" s="151"/>
      <c r="AF28" s="151"/>
      <c r="AG28" s="151" t="s">
        <v>1136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264" t="s">
        <v>1137</v>
      </c>
      <c r="D29" s="265"/>
      <c r="E29" s="265"/>
      <c r="F29" s="265"/>
      <c r="G29" s="265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260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80" t="str">
        <f>C29</f>
        <v>popř. lesní půdy s naložením, vodorovným přemístěním a složením na hromady nebo se zpětným přemístěním a rozprostřením.</v>
      </c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253" t="s">
        <v>1138</v>
      </c>
      <c r="D30" s="254"/>
      <c r="E30" s="254"/>
      <c r="F30" s="254"/>
      <c r="G30" s="254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195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197" t="s">
        <v>1195</v>
      </c>
      <c r="D31" s="195"/>
      <c r="E31" s="196">
        <v>40.799999999999997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262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0" outlineLevel="1" x14ac:dyDescent="0.25">
      <c r="A32" s="173">
        <v>9</v>
      </c>
      <c r="B32" s="174" t="s">
        <v>1009</v>
      </c>
      <c r="C32" s="189" t="s">
        <v>1010</v>
      </c>
      <c r="D32" s="175" t="s">
        <v>254</v>
      </c>
      <c r="E32" s="176">
        <v>204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3.0000000000000001E-5</v>
      </c>
      <c r="O32" s="176">
        <f>ROUND(E32*N32,2)</f>
        <v>0.01</v>
      </c>
      <c r="P32" s="176">
        <v>0</v>
      </c>
      <c r="Q32" s="176">
        <f>ROUND(E32*P32,2)</f>
        <v>0</v>
      </c>
      <c r="R32" s="178" t="s">
        <v>602</v>
      </c>
      <c r="S32" s="178" t="s">
        <v>190</v>
      </c>
      <c r="T32" s="179" t="s">
        <v>256</v>
      </c>
      <c r="U32" s="161">
        <v>0</v>
      </c>
      <c r="V32" s="161">
        <f>ROUND(E32*U32,2)</f>
        <v>0</v>
      </c>
      <c r="W32" s="161"/>
      <c r="X32" s="161" t="s">
        <v>604</v>
      </c>
      <c r="Y32" s="161" t="s">
        <v>193</v>
      </c>
      <c r="Z32" s="151"/>
      <c r="AA32" s="151"/>
      <c r="AB32" s="151"/>
      <c r="AC32" s="151"/>
      <c r="AD32" s="151"/>
      <c r="AE32" s="151"/>
      <c r="AF32" s="151"/>
      <c r="AG32" s="151" t="s">
        <v>1136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264" t="s">
        <v>1011</v>
      </c>
      <c r="D33" s="265"/>
      <c r="E33" s="265"/>
      <c r="F33" s="265"/>
      <c r="G33" s="265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260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80" t="str">
        <f>C33</f>
        <v>vč. urovnání ornice, naložení na skládce, vodorovným přemístěním ornice na místo rozprostření, založení trávníku osetím a dodávky travního semene.</v>
      </c>
      <c r="BB33" s="151"/>
      <c r="BC33" s="151"/>
      <c r="BD33" s="151"/>
      <c r="BE33" s="151"/>
      <c r="BF33" s="151"/>
      <c r="BG33" s="151"/>
      <c r="BH33" s="151"/>
    </row>
    <row r="34" spans="1:60" outlineLevel="2" x14ac:dyDescent="0.25">
      <c r="A34" s="158"/>
      <c r="B34" s="159"/>
      <c r="C34" s="253" t="s">
        <v>1012</v>
      </c>
      <c r="D34" s="254"/>
      <c r="E34" s="254"/>
      <c r="F34" s="254"/>
      <c r="G34" s="254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195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5">
      <c r="A35" s="158"/>
      <c r="B35" s="159"/>
      <c r="C35" s="197" t="s">
        <v>1196</v>
      </c>
      <c r="D35" s="195"/>
      <c r="E35" s="196">
        <v>204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262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13" x14ac:dyDescent="0.25">
      <c r="A36" s="166" t="s">
        <v>185</v>
      </c>
      <c r="B36" s="167" t="s">
        <v>151</v>
      </c>
      <c r="C36" s="188" t="s">
        <v>152</v>
      </c>
      <c r="D36" s="168"/>
      <c r="E36" s="169"/>
      <c r="F36" s="170"/>
      <c r="G36" s="170">
        <f>SUMIF(AG37:AG38,"&lt;&gt;NOR",G37:G38)</f>
        <v>0</v>
      </c>
      <c r="H36" s="170"/>
      <c r="I36" s="170">
        <f>SUM(I37:I38)</f>
        <v>0</v>
      </c>
      <c r="J36" s="170"/>
      <c r="K36" s="170">
        <f>SUM(K37:K38)</f>
        <v>0</v>
      </c>
      <c r="L36" s="170"/>
      <c r="M36" s="170">
        <f>SUM(M37:M38)</f>
        <v>0</v>
      </c>
      <c r="N36" s="169"/>
      <c r="O36" s="169">
        <f>SUM(O37:O38)</f>
        <v>0</v>
      </c>
      <c r="P36" s="169"/>
      <c r="Q36" s="169">
        <f>SUM(Q37:Q38)</f>
        <v>0</v>
      </c>
      <c r="R36" s="170"/>
      <c r="S36" s="170"/>
      <c r="T36" s="171"/>
      <c r="U36" s="165"/>
      <c r="V36" s="165">
        <f>SUM(V37:V38)</f>
        <v>2.35</v>
      </c>
      <c r="W36" s="165"/>
      <c r="X36" s="165"/>
      <c r="Y36" s="165"/>
      <c r="AG36" t="s">
        <v>186</v>
      </c>
    </row>
    <row r="37" spans="1:60" outlineLevel="1" x14ac:dyDescent="0.25">
      <c r="A37" s="173">
        <v>10</v>
      </c>
      <c r="B37" s="174" t="s">
        <v>1182</v>
      </c>
      <c r="C37" s="189" t="s">
        <v>1183</v>
      </c>
      <c r="D37" s="175" t="s">
        <v>329</v>
      </c>
      <c r="E37" s="176">
        <v>78.2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6.0000000000000002E-5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190</v>
      </c>
      <c r="T37" s="179" t="s">
        <v>256</v>
      </c>
      <c r="U37" s="161">
        <v>0.03</v>
      </c>
      <c r="V37" s="161">
        <f>ROUND(E37*U37,2)</f>
        <v>2.35</v>
      </c>
      <c r="W37" s="161"/>
      <c r="X37" s="161" t="s">
        <v>257</v>
      </c>
      <c r="Y37" s="161" t="s">
        <v>193</v>
      </c>
      <c r="Z37" s="151"/>
      <c r="AA37" s="151"/>
      <c r="AB37" s="151"/>
      <c r="AC37" s="151"/>
      <c r="AD37" s="151"/>
      <c r="AE37" s="151"/>
      <c r="AF37" s="151"/>
      <c r="AG37" s="151" t="s">
        <v>258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197" t="s">
        <v>1197</v>
      </c>
      <c r="D38" s="195"/>
      <c r="E38" s="196">
        <v>78.2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262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5">
      <c r="A39" s="3"/>
      <c r="B39" s="4"/>
      <c r="C39" s="192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171</v>
      </c>
    </row>
    <row r="40" spans="1:60" ht="13" x14ac:dyDescent="0.25">
      <c r="A40" s="154"/>
      <c r="B40" s="155" t="s">
        <v>29</v>
      </c>
      <c r="C40" s="193"/>
      <c r="D40" s="156"/>
      <c r="E40" s="157"/>
      <c r="F40" s="157"/>
      <c r="G40" s="172">
        <f>G8+G36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248</v>
      </c>
    </row>
    <row r="41" spans="1:60" x14ac:dyDescent="0.25">
      <c r="C41" s="194"/>
      <c r="D41" s="10"/>
      <c r="AG41" t="s">
        <v>251</v>
      </c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qTKKgjVZORIrf/CBVZuZ/HXh9BpaNg+qWT6RECuvYjeCb/oPIXejx6QljPZ2RIAGII1OOr7ie73u9MNq1ofig==" saltValue="sXV1/MMCro3Kl4RN2HX26w==" spinCount="100000" sheet="1" formatRows="0"/>
  <mergeCells count="12">
    <mergeCell ref="C34:G34"/>
    <mergeCell ref="A1:G1"/>
    <mergeCell ref="C2:G2"/>
    <mergeCell ref="C3:G3"/>
    <mergeCell ref="C4:G4"/>
    <mergeCell ref="C10:G10"/>
    <mergeCell ref="C13:G13"/>
    <mergeCell ref="C16:G16"/>
    <mergeCell ref="C22:G22"/>
    <mergeCell ref="C29:G29"/>
    <mergeCell ref="C30:G30"/>
    <mergeCell ref="C33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4" customWidth="1"/>
    <col min="3" max="3" width="63.36328125" style="124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7" t="s">
        <v>158</v>
      </c>
      <c r="B1" s="257"/>
      <c r="C1" s="257"/>
      <c r="D1" s="257"/>
      <c r="E1" s="257"/>
      <c r="F1" s="257"/>
      <c r="G1" s="257"/>
      <c r="AG1" t="s">
        <v>159</v>
      </c>
    </row>
    <row r="2" spans="1:60" ht="25" customHeight="1" x14ac:dyDescent="0.25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160</v>
      </c>
    </row>
    <row r="3" spans="1:60" ht="25" customHeight="1" x14ac:dyDescent="0.25">
      <c r="A3" s="143" t="s">
        <v>8</v>
      </c>
      <c r="B3" s="49" t="s">
        <v>75</v>
      </c>
      <c r="C3" s="258" t="s">
        <v>76</v>
      </c>
      <c r="D3" s="259"/>
      <c r="E3" s="259"/>
      <c r="F3" s="259"/>
      <c r="G3" s="260"/>
      <c r="AC3" s="124" t="s">
        <v>1198</v>
      </c>
      <c r="AG3" t="s">
        <v>161</v>
      </c>
    </row>
    <row r="4" spans="1:60" ht="25" customHeight="1" x14ac:dyDescent="0.25">
      <c r="A4" s="144" t="s">
        <v>9</v>
      </c>
      <c r="B4" s="145" t="s">
        <v>75</v>
      </c>
      <c r="C4" s="261" t="s">
        <v>76</v>
      </c>
      <c r="D4" s="262"/>
      <c r="E4" s="262"/>
      <c r="F4" s="262"/>
      <c r="G4" s="263"/>
      <c r="AG4" t="s">
        <v>162</v>
      </c>
    </row>
    <row r="5" spans="1:60" x14ac:dyDescent="0.25">
      <c r="D5" s="10"/>
    </row>
    <row r="6" spans="1:60" ht="37.5" x14ac:dyDescent="0.25">
      <c r="A6" s="147" t="s">
        <v>163</v>
      </c>
      <c r="B6" s="149" t="s">
        <v>164</v>
      </c>
      <c r="C6" s="149" t="s">
        <v>165</v>
      </c>
      <c r="D6" s="148" t="s">
        <v>166</v>
      </c>
      <c r="E6" s="147" t="s">
        <v>167</v>
      </c>
      <c r="F6" s="146" t="s">
        <v>168</v>
      </c>
      <c r="G6" s="147" t="s">
        <v>29</v>
      </c>
      <c r="H6" s="150" t="s">
        <v>30</v>
      </c>
      <c r="I6" s="150" t="s">
        <v>169</v>
      </c>
      <c r="J6" s="150" t="s">
        <v>31</v>
      </c>
      <c r="K6" s="150" t="s">
        <v>170</v>
      </c>
      <c r="L6" s="150" t="s">
        <v>171</v>
      </c>
      <c r="M6" s="150" t="s">
        <v>172</v>
      </c>
      <c r="N6" s="150" t="s">
        <v>173</v>
      </c>
      <c r="O6" s="150" t="s">
        <v>174</v>
      </c>
      <c r="P6" s="150" t="s">
        <v>175</v>
      </c>
      <c r="Q6" s="150" t="s">
        <v>176</v>
      </c>
      <c r="R6" s="150" t="s">
        <v>177</v>
      </c>
      <c r="S6" s="150" t="s">
        <v>178</v>
      </c>
      <c r="T6" s="150" t="s">
        <v>179</v>
      </c>
      <c r="U6" s="150" t="s">
        <v>180</v>
      </c>
      <c r="V6" s="150" t="s">
        <v>181</v>
      </c>
      <c r="W6" s="150" t="s">
        <v>182</v>
      </c>
      <c r="X6" s="150" t="s">
        <v>183</v>
      </c>
      <c r="Y6" s="150" t="s">
        <v>184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13" x14ac:dyDescent="0.25">
      <c r="A8" s="166" t="s">
        <v>185</v>
      </c>
      <c r="B8" s="167" t="s">
        <v>140</v>
      </c>
      <c r="C8" s="188" t="s">
        <v>76</v>
      </c>
      <c r="D8" s="168"/>
      <c r="E8" s="169"/>
      <c r="F8" s="170"/>
      <c r="G8" s="170">
        <f>SUMIF(AG9:AG9,"&lt;&gt;NOR",G9:G9)</f>
        <v>0</v>
      </c>
      <c r="H8" s="170"/>
      <c r="I8" s="170">
        <f>SUM(I9:I9)</f>
        <v>0</v>
      </c>
      <c r="J8" s="170"/>
      <c r="K8" s="170">
        <f>SUM(K9:K9)</f>
        <v>0</v>
      </c>
      <c r="L8" s="170"/>
      <c r="M8" s="170">
        <f>SUM(M9:M9)</f>
        <v>0</v>
      </c>
      <c r="N8" s="169"/>
      <c r="O8" s="169">
        <f>SUM(O9:O9)</f>
        <v>0</v>
      </c>
      <c r="P8" s="169"/>
      <c r="Q8" s="169">
        <f>SUM(Q9:Q9)</f>
        <v>0</v>
      </c>
      <c r="R8" s="170"/>
      <c r="S8" s="170"/>
      <c r="T8" s="171"/>
      <c r="U8" s="165"/>
      <c r="V8" s="165">
        <f>SUM(V9:V9)</f>
        <v>0</v>
      </c>
      <c r="W8" s="165"/>
      <c r="X8" s="165"/>
      <c r="Y8" s="165"/>
      <c r="AG8" t="s">
        <v>186</v>
      </c>
    </row>
    <row r="9" spans="1:60" outlineLevel="1" x14ac:dyDescent="0.25">
      <c r="A9" s="173">
        <v>1</v>
      </c>
      <c r="B9" s="174" t="s">
        <v>1199</v>
      </c>
      <c r="C9" s="189" t="s">
        <v>1200</v>
      </c>
      <c r="D9" s="175" t="s">
        <v>243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217</v>
      </c>
      <c r="T9" s="179" t="s">
        <v>191</v>
      </c>
      <c r="U9" s="161">
        <v>0</v>
      </c>
      <c r="V9" s="161">
        <f>ROUND(E9*U9,2)</f>
        <v>0</v>
      </c>
      <c r="W9" s="161"/>
      <c r="X9" s="161" t="s">
        <v>604</v>
      </c>
      <c r="Y9" s="161" t="s">
        <v>218</v>
      </c>
      <c r="Z9" s="151"/>
      <c r="AA9" s="151"/>
      <c r="AB9" s="151"/>
      <c r="AC9" s="151"/>
      <c r="AD9" s="151"/>
      <c r="AE9" s="151"/>
      <c r="AF9" s="151"/>
      <c r="AG9" s="151" t="s">
        <v>605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5">
      <c r="A10" s="3"/>
      <c r="B10" s="4"/>
      <c r="C10" s="19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171</v>
      </c>
    </row>
    <row r="11" spans="1:60" ht="13" x14ac:dyDescent="0.25">
      <c r="A11" s="154"/>
      <c r="B11" s="155" t="s">
        <v>29</v>
      </c>
      <c r="C11" s="193"/>
      <c r="D11" s="156"/>
      <c r="E11" s="157"/>
      <c r="F11" s="157"/>
      <c r="G11" s="172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248</v>
      </c>
    </row>
    <row r="12" spans="1:60" x14ac:dyDescent="0.25">
      <c r="C12" s="194"/>
      <c r="D12" s="10"/>
      <c r="AG12" t="s">
        <v>251</v>
      </c>
    </row>
    <row r="13" spans="1:60" x14ac:dyDescent="0.25">
      <c r="D13" s="10"/>
    </row>
    <row r="14" spans="1:60" x14ac:dyDescent="0.25">
      <c r="D14" s="10"/>
    </row>
    <row r="15" spans="1:60" x14ac:dyDescent="0.25">
      <c r="D15" s="10"/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5gvOjqSuiHxoRJbDOrd62sXDl+F8ipsc1dqimMR/wWQpV+d/ixVXhT9HtGV8G/+kHAxqMKg7izMHrvJQqfbRpA==" saltValue="akqIEQs6CGd5vOOyBEDkQ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4" customWidth="1"/>
    <col min="3" max="3" width="63.36328125" style="124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7" t="s">
        <v>158</v>
      </c>
      <c r="B1" s="257"/>
      <c r="C1" s="257"/>
      <c r="D1" s="257"/>
      <c r="E1" s="257"/>
      <c r="F1" s="257"/>
      <c r="G1" s="257"/>
      <c r="AG1" t="s">
        <v>159</v>
      </c>
    </row>
    <row r="2" spans="1:60" ht="25" customHeight="1" x14ac:dyDescent="0.25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160</v>
      </c>
    </row>
    <row r="3" spans="1:60" ht="25" customHeight="1" x14ac:dyDescent="0.25">
      <c r="A3" s="143" t="s">
        <v>8</v>
      </c>
      <c r="B3" s="49" t="s">
        <v>77</v>
      </c>
      <c r="C3" s="258" t="s">
        <v>78</v>
      </c>
      <c r="D3" s="259"/>
      <c r="E3" s="259"/>
      <c r="F3" s="259"/>
      <c r="G3" s="260"/>
      <c r="AC3" s="124" t="s">
        <v>1198</v>
      </c>
      <c r="AG3" t="s">
        <v>161</v>
      </c>
    </row>
    <row r="4" spans="1:60" ht="25" customHeight="1" x14ac:dyDescent="0.25">
      <c r="A4" s="144" t="s">
        <v>9</v>
      </c>
      <c r="B4" s="145" t="s">
        <v>77</v>
      </c>
      <c r="C4" s="261" t="s">
        <v>78</v>
      </c>
      <c r="D4" s="262"/>
      <c r="E4" s="262"/>
      <c r="F4" s="262"/>
      <c r="G4" s="263"/>
      <c r="AG4" t="s">
        <v>162</v>
      </c>
    </row>
    <row r="5" spans="1:60" x14ac:dyDescent="0.25">
      <c r="D5" s="10"/>
    </row>
    <row r="6" spans="1:60" ht="37.5" x14ac:dyDescent="0.25">
      <c r="A6" s="147" t="s">
        <v>163</v>
      </c>
      <c r="B6" s="149" t="s">
        <v>164</v>
      </c>
      <c r="C6" s="149" t="s">
        <v>165</v>
      </c>
      <c r="D6" s="148" t="s">
        <v>166</v>
      </c>
      <c r="E6" s="147" t="s">
        <v>167</v>
      </c>
      <c r="F6" s="146" t="s">
        <v>168</v>
      </c>
      <c r="G6" s="147" t="s">
        <v>29</v>
      </c>
      <c r="H6" s="150" t="s">
        <v>30</v>
      </c>
      <c r="I6" s="150" t="s">
        <v>169</v>
      </c>
      <c r="J6" s="150" t="s">
        <v>31</v>
      </c>
      <c r="K6" s="150" t="s">
        <v>170</v>
      </c>
      <c r="L6" s="150" t="s">
        <v>171</v>
      </c>
      <c r="M6" s="150" t="s">
        <v>172</v>
      </c>
      <c r="N6" s="150" t="s">
        <v>173</v>
      </c>
      <c r="O6" s="150" t="s">
        <v>174</v>
      </c>
      <c r="P6" s="150" t="s">
        <v>175</v>
      </c>
      <c r="Q6" s="150" t="s">
        <v>176</v>
      </c>
      <c r="R6" s="150" t="s">
        <v>177</v>
      </c>
      <c r="S6" s="150" t="s">
        <v>178</v>
      </c>
      <c r="T6" s="150" t="s">
        <v>179</v>
      </c>
      <c r="U6" s="150" t="s">
        <v>180</v>
      </c>
      <c r="V6" s="150" t="s">
        <v>181</v>
      </c>
      <c r="W6" s="150" t="s">
        <v>182</v>
      </c>
      <c r="X6" s="150" t="s">
        <v>183</v>
      </c>
      <c r="Y6" s="150" t="s">
        <v>184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13" x14ac:dyDescent="0.25">
      <c r="A8" s="166" t="s">
        <v>185</v>
      </c>
      <c r="B8" s="167" t="s">
        <v>138</v>
      </c>
      <c r="C8" s="188" t="s">
        <v>139</v>
      </c>
      <c r="D8" s="168"/>
      <c r="E8" s="169"/>
      <c r="F8" s="170"/>
      <c r="G8" s="170">
        <f>SUMIF(AG9:AG9,"&lt;&gt;NOR",G9:G9)</f>
        <v>0</v>
      </c>
      <c r="H8" s="170"/>
      <c r="I8" s="170">
        <f>SUM(I9:I9)</f>
        <v>0</v>
      </c>
      <c r="J8" s="170"/>
      <c r="K8" s="170">
        <f>SUM(K9:K9)</f>
        <v>0</v>
      </c>
      <c r="L8" s="170"/>
      <c r="M8" s="170">
        <f>SUM(M9:M9)</f>
        <v>0</v>
      </c>
      <c r="N8" s="169"/>
      <c r="O8" s="169">
        <f>SUM(O9:O9)</f>
        <v>0</v>
      </c>
      <c r="P8" s="169"/>
      <c r="Q8" s="169">
        <f>SUM(Q9:Q9)</f>
        <v>0</v>
      </c>
      <c r="R8" s="170"/>
      <c r="S8" s="170"/>
      <c r="T8" s="171"/>
      <c r="U8" s="165"/>
      <c r="V8" s="165">
        <f>SUM(V9:V9)</f>
        <v>0</v>
      </c>
      <c r="W8" s="165"/>
      <c r="X8" s="165"/>
      <c r="Y8" s="165"/>
      <c r="AG8" t="s">
        <v>186</v>
      </c>
    </row>
    <row r="9" spans="1:60" outlineLevel="1" x14ac:dyDescent="0.25">
      <c r="A9" s="173">
        <v>1</v>
      </c>
      <c r="B9" s="174" t="s">
        <v>1201</v>
      </c>
      <c r="C9" s="189" t="s">
        <v>1202</v>
      </c>
      <c r="D9" s="175" t="s">
        <v>243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217</v>
      </c>
      <c r="T9" s="179" t="s">
        <v>191</v>
      </c>
      <c r="U9" s="161">
        <v>0</v>
      </c>
      <c r="V9" s="161">
        <f>ROUND(E9*U9,2)</f>
        <v>0</v>
      </c>
      <c r="W9" s="161"/>
      <c r="X9" s="161" t="s">
        <v>604</v>
      </c>
      <c r="Y9" s="161" t="s">
        <v>218</v>
      </c>
      <c r="Z9" s="151"/>
      <c r="AA9" s="151"/>
      <c r="AB9" s="151"/>
      <c r="AC9" s="151"/>
      <c r="AD9" s="151"/>
      <c r="AE9" s="151"/>
      <c r="AF9" s="151"/>
      <c r="AG9" s="151" t="s">
        <v>605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5">
      <c r="A10" s="3"/>
      <c r="B10" s="4"/>
      <c r="C10" s="19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171</v>
      </c>
    </row>
    <row r="11" spans="1:60" ht="13" x14ac:dyDescent="0.25">
      <c r="A11" s="154"/>
      <c r="B11" s="155" t="s">
        <v>29</v>
      </c>
      <c r="C11" s="193"/>
      <c r="D11" s="156"/>
      <c r="E11" s="157"/>
      <c r="F11" s="157"/>
      <c r="G11" s="172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248</v>
      </c>
    </row>
    <row r="12" spans="1:60" x14ac:dyDescent="0.25">
      <c r="C12" s="194"/>
      <c r="D12" s="10"/>
      <c r="AG12" t="s">
        <v>251</v>
      </c>
    </row>
    <row r="13" spans="1:60" x14ac:dyDescent="0.25">
      <c r="D13" s="10"/>
    </row>
    <row r="14" spans="1:60" x14ac:dyDescent="0.25">
      <c r="D14" s="10"/>
    </row>
    <row r="15" spans="1:60" x14ac:dyDescent="0.25">
      <c r="D15" s="10"/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9tYBtbkVdiElfgO+fWFVUGKbwuTCmpuAAkPH9eM5UQT0Uzwqrlo7IFxjxgoYL2bX0sEQsExAESZP3wsPvf3NUw==" saltValue="5m1rsieo9IkY2gxedt5sF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74</vt:i4>
      </vt:variant>
    </vt:vector>
  </HeadingPairs>
  <TitlesOfParts>
    <vt:vector size="91" baseType="lpstr">
      <vt:lpstr>Pokyny pro vyplnění</vt:lpstr>
      <vt:lpstr>Stavba</vt:lpstr>
      <vt:lpstr>VzorPolozky</vt:lpstr>
      <vt:lpstr>00 00.1 Pol</vt:lpstr>
      <vt:lpstr>SO 01 SO 01 00 Pol</vt:lpstr>
      <vt:lpstr>SO 01 SO 01 01 Pol</vt:lpstr>
      <vt:lpstr>SO 01 SO 01 02 Pol</vt:lpstr>
      <vt:lpstr>SO 01 SO 01 03 Pol</vt:lpstr>
      <vt:lpstr>SO 01 SO 01 04 Pol</vt:lpstr>
      <vt:lpstr>SO 01 SO 01 05 Pol</vt:lpstr>
      <vt:lpstr>SO 01 SO 01 06 Pol</vt:lpstr>
      <vt:lpstr>SO 01 SO 01 07 Pol</vt:lpstr>
      <vt:lpstr>SO 01 SO 01 08 Pol</vt:lpstr>
      <vt:lpstr>SO 01 SO 01 09 Pol</vt:lpstr>
      <vt:lpstr>SO 02 SO 02 Pol</vt:lpstr>
      <vt:lpstr>PS 01 PS 01 Pol</vt:lpstr>
      <vt:lpstr>PS 02 PS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00.1 Pol'!Názvy_tisku</vt:lpstr>
      <vt:lpstr>'PS 01 PS 01 Pol'!Názvy_tisku</vt:lpstr>
      <vt:lpstr>'PS 02 PS 02 Pol'!Názvy_tisku</vt:lpstr>
      <vt:lpstr>'SO 01 SO 01 00 Pol'!Názvy_tisku</vt:lpstr>
      <vt:lpstr>'SO 01 SO 01 01 Pol'!Názvy_tisku</vt:lpstr>
      <vt:lpstr>'SO 01 SO 01 02 Pol'!Názvy_tisku</vt:lpstr>
      <vt:lpstr>'SO 01 SO 01 03 Pol'!Názvy_tisku</vt:lpstr>
      <vt:lpstr>'SO 01 SO 01 04 Pol'!Názvy_tisku</vt:lpstr>
      <vt:lpstr>'SO 01 SO 01 05 Pol'!Názvy_tisku</vt:lpstr>
      <vt:lpstr>'SO 01 SO 01 06 Pol'!Názvy_tisku</vt:lpstr>
      <vt:lpstr>'SO 01 SO 01 07 Pol'!Názvy_tisku</vt:lpstr>
      <vt:lpstr>'SO 01 SO 01 08 Pol'!Názvy_tisku</vt:lpstr>
      <vt:lpstr>'SO 01 SO 01 09 Pol'!Názvy_tisku</vt:lpstr>
      <vt:lpstr>'SO 02 SO 02 Pol'!Názvy_tisku</vt:lpstr>
      <vt:lpstr>oadresa</vt:lpstr>
      <vt:lpstr>Stavba!Objednatel</vt:lpstr>
      <vt:lpstr>Stavba!Objekt</vt:lpstr>
      <vt:lpstr>'00 00.1 Pol'!Oblast_tisku</vt:lpstr>
      <vt:lpstr>'PS 01 PS 01 Pol'!Oblast_tisku</vt:lpstr>
      <vt:lpstr>'PS 02 PS 02 Pol'!Oblast_tisku</vt:lpstr>
      <vt:lpstr>'SO 01 SO 01 00 Pol'!Oblast_tisku</vt:lpstr>
      <vt:lpstr>'SO 01 SO 01 01 Pol'!Oblast_tisku</vt:lpstr>
      <vt:lpstr>'SO 01 SO 01 02 Pol'!Oblast_tisku</vt:lpstr>
      <vt:lpstr>'SO 01 SO 01 03 Pol'!Oblast_tisku</vt:lpstr>
      <vt:lpstr>'SO 01 SO 01 04 Pol'!Oblast_tisku</vt:lpstr>
      <vt:lpstr>'SO 01 SO 01 05 Pol'!Oblast_tisku</vt:lpstr>
      <vt:lpstr>'SO 01 SO 01 06 Pol'!Oblast_tisku</vt:lpstr>
      <vt:lpstr>'SO 01 SO 01 07 Pol'!Oblast_tisku</vt:lpstr>
      <vt:lpstr>'SO 01 SO 01 08 Pol'!Oblast_tisku</vt:lpstr>
      <vt:lpstr>'SO 01 SO 01 09 Pol'!Oblast_tisku</vt:lpstr>
      <vt:lpstr>'SO 02 SO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Bartošová</dc:creator>
  <cp:lastModifiedBy>Bena Marek</cp:lastModifiedBy>
  <cp:lastPrinted>2019-03-19T12:27:02Z</cp:lastPrinted>
  <dcterms:created xsi:type="dcterms:W3CDTF">2009-04-08T07:15:50Z</dcterms:created>
  <dcterms:modified xsi:type="dcterms:W3CDTF">2024-04-02T18:09:19Z</dcterms:modified>
</cp:coreProperties>
</file>