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16" yWindow="65416" windowWidth="29040" windowHeight="15720" firstSheet="1" activeTab="1"/>
  </bookViews>
  <sheets>
    <sheet name="Rekapitulace stavby" sheetId="1" r:id="rId1"/>
    <sheet name="01 - kanalizační stoka A ..." sheetId="2" r:id="rId2"/>
    <sheet name="02 - uliční vpusti včetně..." sheetId="3" r:id="rId3"/>
    <sheet name="01 - vodovodní řad A - PE..." sheetId="4" r:id="rId4"/>
    <sheet name="02 - vodovodní přípojky -..." sheetId="5" r:id="rId5"/>
    <sheet name="VON - vedlejší a ostatní ..." sheetId="6" r:id="rId6"/>
    <sheet name="Pokyny pro vyplnění" sheetId="7" r:id="rId7"/>
  </sheets>
  <definedNames>
    <definedName name="_xlnm._FilterDatabase" localSheetId="1" hidden="1">'01 - kanalizační stoka A ...'!$C$92:$K$372</definedName>
    <definedName name="_xlnm._FilterDatabase" localSheetId="3" hidden="1">'01 - vodovodní řad A - PE...'!$C$92:$K$372</definedName>
    <definedName name="_xlnm._FilterDatabase" localSheetId="2" hidden="1">'02 - uliční vpusti včetně...'!$C$89:$K$141</definedName>
    <definedName name="_xlnm._FilterDatabase" localSheetId="4" hidden="1">'02 - vodovodní přípojky -...'!$C$90:$K$127</definedName>
    <definedName name="_xlnm._FilterDatabase" localSheetId="5" hidden="1">'VON - vedlejší a ostatní ...'!$C$81:$K$92</definedName>
    <definedName name="_xlnm.Print_Area" localSheetId="1">'01 - kanalizační stoka A ...'!$C$4:$J$41,'01 - kanalizační stoka A ...'!$C$47:$J$72,'01 - kanalizační stoka A ...'!$C$78:$K$372</definedName>
    <definedName name="_xlnm.Print_Area" localSheetId="3">'01 - vodovodní řad A - PE...'!$C$4:$J$41,'01 - vodovodní řad A - PE...'!$C$47:$J$72,'01 - vodovodní řad A - PE...'!$C$78:$K$372</definedName>
    <definedName name="_xlnm.Print_Area" localSheetId="2">'02 - uliční vpusti včetně...'!$C$4:$J$41,'02 - uliční vpusti včetně...'!$C$47:$J$69,'02 - uliční vpusti včetně...'!$C$75:$K$141</definedName>
    <definedName name="_xlnm.Print_Area" localSheetId="4">'02 - vodovodní přípojky -...'!$C$4:$J$41,'02 - vodovodní přípojky -...'!$C$47:$J$70,'02 - vodovodní přípojky -...'!$C$76:$K$127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5">'VON - vedlejší a ostatní ...'!$C$4:$J$39,'VON - vedlejší a ostatní ...'!$C$45:$J$63,'VON - vedlejší a ostatní ...'!$C$69:$K$92</definedName>
    <definedName name="_xlnm.Print_Titles" localSheetId="0">'Rekapitulace stavby'!$52:$52</definedName>
    <definedName name="_xlnm.Print_Titles" localSheetId="1">'01 - kanalizační stoka A ...'!$92:$92</definedName>
    <definedName name="_xlnm.Print_Titles" localSheetId="2">'02 - uliční vpusti včetně...'!$89:$89</definedName>
    <definedName name="_xlnm.Print_Titles" localSheetId="3">'01 - vodovodní řad A - PE...'!$92:$92</definedName>
    <definedName name="_xlnm.Print_Titles" localSheetId="4">'02 - vodovodní přípojky -...'!$90:$90</definedName>
    <definedName name="_xlnm.Print_Titles" localSheetId="5">'VON - vedlejší a ostatní ...'!$81:$81</definedName>
  </definedNames>
  <calcPr calcId="181029"/>
</workbook>
</file>

<file path=xl/sharedStrings.xml><?xml version="1.0" encoding="utf-8"?>
<sst xmlns="http://schemas.openxmlformats.org/spreadsheetml/2006/main" count="7506" uniqueCount="1215">
  <si>
    <t>Export Komplet</t>
  </si>
  <si>
    <t>VZ</t>
  </si>
  <si>
    <t>2.0</t>
  </si>
  <si>
    <t/>
  </si>
  <si>
    <t>False</t>
  </si>
  <si>
    <t>{907fdaf4-4265-41cb-949e-eda620f0ce62}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</si>
  <si>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</si>
  <si>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</si>
  <si>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</si>
  <si>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</si>
  <si>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</si>
  <si>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</si>
  <si>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</si>
  <si>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</si>
  <si>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</si>
  <si>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23-0128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</si>
  <si>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</si>
  <si>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</si>
  <si>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vodovodu a kanalizace na parc.č.3039/3 v k.ú.Staré Hobzí</t>
  </si>
  <si>
    <t>KSO:</t>
  </si>
  <si>
    <t>CC-CZ:</t>
  </si>
  <si>
    <t>Místo:</t>
  </si>
  <si>
    <t>k.ú.Staré Hobzí</t>
  </si>
  <si>
    <t>Datum:</t>
  </si>
  <si>
    <t>Zadavatel:</t>
  </si>
  <si>
    <t>IČ:</t>
  </si>
  <si>
    <t xml:space="preserve"> </t>
  </si>
  <si>
    <t>DIČ:</t>
  </si>
  <si>
    <t>Uchazeč:</t>
  </si>
  <si>
    <t>Projektant:</t>
  </si>
  <si>
    <t>Ing.Marek Jann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</si>
  <si>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</si>
  <si>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</si>
  <si>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</si>
  <si>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</si>
  <si>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</si>
  <si>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</si>
  <si>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</si>
  <si>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</si>
  <si>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</si>
  <si>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</si>
  <si>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</si>
  <si>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</si>
  <si>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</si>
  <si>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</si>
  <si>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</si>
  <si>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</si>
  <si>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</si>
  <si>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</si>
  <si>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</si>
  <si>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</si>
  <si>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</si>
  <si>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</si>
  <si>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</si>
  <si>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</si>
  <si>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</si>
  <si>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</si>
  <si>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</si>
  <si>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</si>
  <si>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</si>
  <si>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</si>
  <si>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</si>
  <si>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</si>
  <si>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</si>
  <si>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</si>
  <si>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</si>
  <si>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</si>
  <si>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</si>
  <si>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</si>
  <si>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</si>
  <si>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</si>
  <si>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</si>
  <si>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</si>
  <si>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</si>
  <si>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jednotná kanalizace</t>
  </si>
  <si>
    <t>ING</t>
  </si>
  <si>
    <t>1</t>
  </si>
  <si>
    <t>{50108914-4bb7-4759-9983-e9d73e2b8528}</t>
  </si>
  <si>
    <t>827 21 13</t>
  </si>
  <si>
    <t>2</t>
  </si>
  <si>
    <t>/</t>
  </si>
  <si>
    <t>01</t>
  </si>
  <si>
    <t>kanalizační stoka A - PVC-U DN/OD 315 SN12 - délka 122,35m</t>
  </si>
  <si>
    <t>Soupis</t>
  </si>
  <si>
    <t>{efe91428-579f-463a-b2d2-1ceb63ac0ded}</t>
  </si>
  <si>
    <t>02</t>
  </si>
  <si>
    <t>uliční vpusti včetně přípojek</t>
  </si>
  <si>
    <t>{9705659b-a03f-4111-8dd1-17f9b9209c0c}</t>
  </si>
  <si>
    <t>SO 02</t>
  </si>
  <si>
    <t>vodovod</t>
  </si>
  <si>
    <t>{02cb2394-c961-41a0-b684-ed6616c8419d}</t>
  </si>
  <si>
    <t>827 11 13</t>
  </si>
  <si>
    <t>vodovodní řad A - PE 100 RC SDR 11 De90 x 8,2 - délka 114,4m</t>
  </si>
  <si>
    <t>{fb7d4629-899e-46c3-b49b-23b83912e39f}</t>
  </si>
  <si>
    <t>vodovodní přípojky - 5ks</t>
  </si>
  <si>
    <t>{556913d3-2870-4930-b0f2-c8561928fcae}</t>
  </si>
  <si>
    <t>VON</t>
  </si>
  <si>
    <t>vedlejší a ostatní náklady</t>
  </si>
  <si>
    <t>{e4cbf4e6-878f-4aef-b19f-435e1c8df77e}</t>
  </si>
  <si>
    <t>KRYCÍ LIST SOUPISU PRACÍ</t>
  </si>
  <si>
    <t>Objekt:</t>
  </si>
  <si>
    <t>SO 01 - jednotná kanalizace</t>
  </si>
  <si>
    <t>Soupis:</t>
  </si>
  <si>
    <t>01 - kanalizační stoka A - PVC-U DN/OD 315 SN12 - délka 122,35m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</si>
  <si>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</si>
  <si>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</si>
  <si>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</si>
  <si>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</si>
  <si>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</si>
  <si>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</si>
  <si>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</si>
  <si>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</si>
  <si>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</si>
  <si>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</si>
  <si>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</si>
  <si>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</si>
  <si>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</si>
  <si>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</si>
  <si>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</si>
  <si>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</si>
  <si>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</si>
  <si>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</si>
  <si>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</si>
  <si>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</si>
  <si>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</si>
  <si>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</si>
  <si>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</si>
  <si>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</si>
  <si>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</si>
  <si>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</si>
  <si>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</si>
  <si>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</si>
  <si>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</si>
  <si>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</si>
  <si>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113106071</t>
  </si>
  <si>
    <t>Rozebrání dlažeb a dílců při překopech inženýrských sítí s přemístěním hmot na skládku na vzdálenost do 3 m nebo s naložením na dopravní prostředek ručně vozovek a ploch, s jakoukoliv výplní spár ze zámkové dlažby s ložem z kameniva</t>
  </si>
  <si>
    <t>m2</t>
  </si>
  <si>
    <t>CS ÚRS 2023 01</t>
  </si>
  <si>
    <t>4</t>
  </si>
  <si>
    <t>1906498474</t>
  </si>
  <si>
    <t>Online PSC</t>
  </si>
  <si>
    <t>https://podminky.urs.cz/item/CS_URS_2023_01/113106071</t>
  </si>
  <si>
    <t>VV</t>
  </si>
  <si>
    <t>3,3*1,6"číslo výkresu D.7</t>
  </si>
  <si>
    <t>113106093</t>
  </si>
  <si>
    <t>Rozebrání dlažeb a dílců při překopech inženýrských sítí s přemístěním hmot na skládku na vzdálenost do 3 m nebo s naložením na dopravní prostředek ručně vozovek a ploch, s jakoukoliv výplní spár z vegetační dlažby s ložem z kameniva betonové</t>
  </si>
  <si>
    <t>-1374750180</t>
  </si>
  <si>
    <t>https://podminky.urs.cz/item/CS_URS_2023_01/113106093</t>
  </si>
  <si>
    <t>4*1,5"číslo výkresu D.7</t>
  </si>
  <si>
    <t>3</t>
  </si>
  <si>
    <t>113107423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</si>
  <si>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200 do 300 mm</t>
  </si>
  <si>
    <t>497894193</t>
  </si>
  <si>
    <t>https://podminky.urs.cz/item/CS_URS_2023_01/113107423</t>
  </si>
  <si>
    <t>5,3*1,2"číslo výkresu D.7</t>
  </si>
  <si>
    <t>113107442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</si>
  <si>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</si>
  <si>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-4616976</t>
  </si>
  <si>
    <t>https://podminky.urs.cz/item/CS_URS_2023_01/113107442</t>
  </si>
  <si>
    <t>5,3*1,6"číslo výkresu D.7</t>
  </si>
  <si>
    <t>5</t>
  </si>
  <si>
    <t>113107523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</si>
  <si>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200 do 300 mm</t>
  </si>
  <si>
    <t>-1381401470</t>
  </si>
  <si>
    <t>https://podminky.urs.cz/item/CS_URS_2023_01/113107523</t>
  </si>
  <si>
    <t>(21+20,5)*1,2"číslo výkresu D.7</t>
  </si>
  <si>
    <t>6</t>
  </si>
  <si>
    <t>113107542</t>
  </si>
  <si>
    <t>Odstranění podkladů nebo krytů při překopech inženýrských sítí s přemístěním hmot na skládku ve vzdálenosti do 3 m nebo s naložením na dopravní prostředek strojně plochy jednotlivě přes 15 m2 živičných, o tl. vrstvy přes 50 do 100 mm</t>
  </si>
  <si>
    <t>-1837282858</t>
  </si>
  <si>
    <t>https://podminky.urs.cz/item/CS_URS_2023_01/113107542</t>
  </si>
  <si>
    <t>(21+20,5)*1,6"číslo výkresu D.7</t>
  </si>
  <si>
    <t>7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</si>
  <si>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</si>
  <si>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</si>
  <si>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</si>
  <si>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-1176927171</t>
  </si>
  <si>
    <t>https://podminky.urs.cz/item/CS_URS_2023_01/113201112</t>
  </si>
  <si>
    <t>12*2"číslo výkresu D.7</t>
  </si>
  <si>
    <t>8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</si>
  <si>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</si>
  <si>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</si>
  <si>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1915102133</t>
  </si>
  <si>
    <t>https://podminky.urs.cz/item/CS_URS_2023_01/119001405</t>
  </si>
  <si>
    <t>1,4*5"číslo výkresu D.7</t>
  </si>
  <si>
    <t>9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</si>
  <si>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</si>
  <si>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</si>
  <si>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-1733258678</t>
  </si>
  <si>
    <t>https://podminky.urs.cz/item/CS_URS_2023_01/119001421</t>
  </si>
  <si>
    <t>10</t>
  </si>
  <si>
    <t>121151103</t>
  </si>
  <si>
    <t>Sejmutí ornice strojně při souvislé ploše do 100 m2, tl. vrstvy do 200 mm</t>
  </si>
  <si>
    <t>-1003860532</t>
  </si>
  <si>
    <t>https://podminky.urs.cz/item/CS_URS_2023_01/121151103</t>
  </si>
  <si>
    <t>(9,5+49+4+4)*1,2"číslo výkresu D.7</t>
  </si>
  <si>
    <t>11</t>
  </si>
  <si>
    <t>132254204</t>
  </si>
  <si>
    <t>Hloubení zapažených rýh šířky přes 800 do 2 000 mm strojně s urovnáním dna do předepsaného profilu a spádu v hornině třídy těžitelnosti I skupiny 3 přes 100 do 500 m3</t>
  </si>
  <si>
    <t>m3</t>
  </si>
  <si>
    <t>1543087226</t>
  </si>
  <si>
    <t>https://podminky.urs.cz/item/CS_URS_2023_01/132254204</t>
  </si>
  <si>
    <t>15,85*1,2*(1,28+1,26)*0,5</t>
  </si>
  <si>
    <t>(21,55-15,85)*1,2*(1,6+1,28)*0,5</t>
  </si>
  <si>
    <t>(26,08-21,55)*1,2*(1,24+1,6)*0,5</t>
  </si>
  <si>
    <t>(34,84-26,08)*1,2*(1,6+1,24)*0,5</t>
  </si>
  <si>
    <t>(39,56-34,84)*1,2*(1,16+1,6)*0,5</t>
  </si>
  <si>
    <t>(43,69-39,56)*1,2*(1,53+1,16)*0,5</t>
  </si>
  <si>
    <t>(54,12-43,69)*1,2*(1,6+1,53)*0,5</t>
  </si>
  <si>
    <t>(78,61-54,12)*1,2*(1,5+1,6)*0,5</t>
  </si>
  <si>
    <t>(87,88-78,61)*1,2*(1,84+1,5)*0,5</t>
  </si>
  <si>
    <t>(93,05-87,88)*1,2*(1,6+1,84)*0,5</t>
  </si>
  <si>
    <t>(108,08-93,05)*1,2*(1,42+1,6)*0,5</t>
  </si>
  <si>
    <t>(113,2-108,08)*1,2*(1,07+1,42)*0,5</t>
  </si>
  <si>
    <t>(123-113,2)*1,2*(0,8+1,07)*0,5</t>
  </si>
  <si>
    <t>2*(2-1,2)*(1,6+1,6+1,6+1,6)"rozšíření v místě kanalizačních šachet</t>
  </si>
  <si>
    <t>-(9,5+49+4+4)*1,2*0,2"odpočet sejmuté ornice</t>
  </si>
  <si>
    <t>-(21+5,3+20,5)*1,2*0,4"odpočet odstraněných vrstev komunikace</t>
  </si>
  <si>
    <t>-(4+3,3)*1,2*0,1"odpočet odstraněných dlažeb</t>
  </si>
  <si>
    <t>Součet"číslo výkresu D.7</t>
  </si>
  <si>
    <t>182,339*0,5"50% celkového objemu výkopu</t>
  </si>
  <si>
    <t>12</t>
  </si>
  <si>
    <t>132354204</t>
  </si>
  <si>
    <t>Hloubení zapažených rýh šířky přes 800 do 2 000 mm strojně s urovnáním dna do předepsaného profilu a spádu v hornině třídy těžitelnosti II skupiny 4 přes 100 do 500 m3</t>
  </si>
  <si>
    <t>-1826512831</t>
  </si>
  <si>
    <t>https://podminky.urs.cz/item/CS_URS_2023_01/132354204</t>
  </si>
  <si>
    <t>182,339*0,4"40% celkového objemu výkopu</t>
  </si>
  <si>
    <t>13</t>
  </si>
  <si>
    <t>132454204</t>
  </si>
  <si>
    <t>Hloubení zapažených rýh šířky přes 800 do 2 000 mm strojně s urovnáním dna do předepsaného profilu a spádu v hornině třídy těžitelnosti II skupiny 5 přes 100 do 500 m3</t>
  </si>
  <si>
    <t>-1963678058</t>
  </si>
  <si>
    <t>https://podminky.urs.cz/item/CS_URS_2023_01/132454204</t>
  </si>
  <si>
    <t>182,339*0,1"10% celkového objemu výkopu</t>
  </si>
  <si>
    <t>14</t>
  </si>
  <si>
    <t>139001101</t>
  </si>
  <si>
    <t>Příplatek k cenám hloubených vykopávek za ztížení vykopávky v blízkosti podzemního vedení nebo výbušnin pro jakoukoliv třídu horniny</t>
  </si>
  <si>
    <t>-954655903</t>
  </si>
  <si>
    <t>https://podminky.urs.cz/item/CS_URS_2023_01/139001101</t>
  </si>
  <si>
    <t>(4*8+61,67-59,49+96,73-95,23+13,2-10,66)*1,2*1,6"číslo výkresu D.7</t>
  </si>
  <si>
    <t>17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</si>
  <si>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</si>
  <si>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</si>
  <si>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1024564459</t>
  </si>
  <si>
    <t>https://podminky.urs.cz/item/CS_URS_2023_01/162351104</t>
  </si>
  <si>
    <t>91,17+72,936+18,234"celkový objem výkopu</t>
  </si>
  <si>
    <t>-82,851"objem zásypu</t>
  </si>
  <si>
    <t>18</t>
  </si>
  <si>
    <t>171251201</t>
  </si>
  <si>
    <t>Uložení sypaniny na skládky nebo meziskládky bez hutnění s upravením uložené sypaniny do předepsaného tvaru</t>
  </si>
  <si>
    <t>-1180668281</t>
  </si>
  <si>
    <t>https://podminky.urs.cz/item/CS_URS_2023_01/171251201</t>
  </si>
  <si>
    <t>19</t>
  </si>
  <si>
    <t>174151101</t>
  </si>
  <si>
    <t>Zásyp sypaninou z jakékoliv horniny strojně s uložením výkopku ve vrstvách se zhutněním jam, šachet, rýh nebo kolem objektů v těchto vykopávkách</t>
  </si>
  <si>
    <t>1183678480</t>
  </si>
  <si>
    <t>https://podminky.urs.cz/item/CS_URS_2023_01/174151101</t>
  </si>
  <si>
    <t>-1,6-22,14-1,6"odpočet lože</t>
  </si>
  <si>
    <t>-123*1,2*0,45"odpočet obsypu</t>
  </si>
  <si>
    <t>-pi*0,62*0,62*1,6*4"objem nových šachet</t>
  </si>
  <si>
    <t>20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</si>
  <si>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</si>
  <si>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</si>
  <si>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1198593484</t>
  </si>
  <si>
    <t>https://podminky.urs.cz/item/CS_URS_2023_01/175151101</t>
  </si>
  <si>
    <t>123*(1,2*0,45-pi*0,16*0,16)"číslo výkresu D.7</t>
  </si>
  <si>
    <t>M</t>
  </si>
  <si>
    <t>58344121</t>
  </si>
  <si>
    <t>štěrkodrť frakce 0/8</t>
  </si>
  <si>
    <t>t</t>
  </si>
  <si>
    <t>-1531165460</t>
  </si>
  <si>
    <t>56,528*2 'Přepočtené koeficientem množství</t>
  </si>
  <si>
    <t>22</t>
  </si>
  <si>
    <t>181351003</t>
  </si>
  <si>
    <t>Rozprostření a urovnání ornice v rovině nebo ve svahu sklonu do 1:5 strojně při souvislé ploše do 100 m2, tl. vrstvy do 200 mm</t>
  </si>
  <si>
    <t>-1045719466</t>
  </si>
  <si>
    <t>https://podminky.urs.cz/item/CS_URS_2023_01/181351003</t>
  </si>
  <si>
    <t>23</t>
  </si>
  <si>
    <t>181411131</t>
  </si>
  <si>
    <t>Založení trávníku na půdě předem připravené plochy do 1000 m2 výsevem včetně utažení parkového v rovině nebo na svahu do 1:5</t>
  </si>
  <si>
    <t>-1873298811</t>
  </si>
  <si>
    <t>https://podminky.urs.cz/item/CS_URS_2023_01/181411131</t>
  </si>
  <si>
    <t>24</t>
  </si>
  <si>
    <t>00572410</t>
  </si>
  <si>
    <t>osivo směs travní parková</t>
  </si>
  <si>
    <t>kg</t>
  </si>
  <si>
    <t>272190077</t>
  </si>
  <si>
    <t>79,8*0,02 'Přepočtené koeficientem množství</t>
  </si>
  <si>
    <t>Vodorovné konstrukce</t>
  </si>
  <si>
    <t>25</t>
  </si>
  <si>
    <t>451541111</t>
  </si>
  <si>
    <t>Lože pod potrubí, stoky a drobné objekty v otevřeném výkopu ze štěrkodrtě 0-63 mm</t>
  </si>
  <si>
    <t>1123004739</t>
  </si>
  <si>
    <t>https://podminky.urs.cz/item/CS_URS_2023_01/451541111</t>
  </si>
  <si>
    <t>2*2*0,1*4"číslo výkresu D.7</t>
  </si>
  <si>
    <t>26</t>
  </si>
  <si>
    <t>451572111</t>
  </si>
  <si>
    <t>Lože pod potrubí, stoky a drobné objekty v otevřeném výkopu z kameniva drobného těženého 0 až 4 mm</t>
  </si>
  <si>
    <t>-1025943545</t>
  </si>
  <si>
    <t>https://podminky.urs.cz/item/CS_URS_2023_01/451572111</t>
  </si>
  <si>
    <t>123*1,2*0,15"číslo výkresu D.7</t>
  </si>
  <si>
    <t>27</t>
  </si>
  <si>
    <t>452112112</t>
  </si>
  <si>
    <t>Osazení betonových dílců prstenců nebo rámů pod poklopy a mříže, výšky do 100 mm</t>
  </si>
  <si>
    <t>kus</t>
  </si>
  <si>
    <t>1656484958</t>
  </si>
  <si>
    <t>https://podminky.urs.cz/item/CS_URS_2023_01/452112112</t>
  </si>
  <si>
    <t>4"číslo výkresu D.9</t>
  </si>
  <si>
    <t>28</t>
  </si>
  <si>
    <t>59224185</t>
  </si>
  <si>
    <t>prstenec šachtový vyrovnávací betonový 625x120x60mm</t>
  </si>
  <si>
    <t>2050890469</t>
  </si>
  <si>
    <t>29</t>
  </si>
  <si>
    <t>452311121</t>
  </si>
  <si>
    <t>Podkladní a zajišťovací konstrukce z betonu prostého v otevřeném výkopu bez zvýšených nároků na prostředí desky pod potrubí, stoky a drobné objekty z betonu tř. C 8/10</t>
  </si>
  <si>
    <t>-1069014791</t>
  </si>
  <si>
    <t>https://podminky.urs.cz/item/CS_URS_2023_01/452311121</t>
  </si>
  <si>
    <t>Komunikace pozemní</t>
  </si>
  <si>
    <t>30</t>
  </si>
  <si>
    <t>566901132</t>
  </si>
  <si>
    <t>Vyspravení podkladu po překopech inženýrských sítí plochy do 15 m2 s rozprostřením a zhutněním štěrkodrtí tl. 150 mm</t>
  </si>
  <si>
    <t>156934660</t>
  </si>
  <si>
    <t>https://podminky.urs.cz/item/CS_URS_2023_01/566901132</t>
  </si>
  <si>
    <t>(5,3+4+3,3)*1,2"0-32mm</t>
  </si>
  <si>
    <t>(5,3+4+3,3)*1,2"0-63mm</t>
  </si>
  <si>
    <t>31</t>
  </si>
  <si>
    <t>566901232</t>
  </si>
  <si>
    <t>Vyspravení podkladu po překopech inženýrských sítí plochy přes 15 m2 s rozprostřením a zhutněním štěrkodrtí tl. 150 mm</t>
  </si>
  <si>
    <t>2035803872</t>
  </si>
  <si>
    <t>https://podminky.urs.cz/item/CS_URS_2023_01/566901232</t>
  </si>
  <si>
    <t>(21+20,5)*1,2"0-32mm</t>
  </si>
  <si>
    <t>(21+20,5)*1,2"0-63mm</t>
  </si>
  <si>
    <t>32</t>
  </si>
  <si>
    <t>572340111</t>
  </si>
  <si>
    <t>Vyspravení krytu komunikací po překopech inženýrských sítí plochy do 15 m2 asfaltovým betonem ACO (AB), po zhutnění tl. přes 30 do 50 mm</t>
  </si>
  <si>
    <t>-1094992437</t>
  </si>
  <si>
    <t>https://podminky.urs.cz/item/CS_URS_2023_01/572340111</t>
  </si>
  <si>
    <t>5,3*1,6"ACO 11</t>
  </si>
  <si>
    <t>5,3*1,6"ACO 16</t>
  </si>
  <si>
    <t>33</t>
  </si>
  <si>
    <t>572341111</t>
  </si>
  <si>
    <t>Vyspravení krytu komunikací po překopech inženýrských sítí plochy přes 15 m2 asfaltovým betonem ACO (AB), po zhutnění tl. přes 30 do 50 mm</t>
  </si>
  <si>
    <t>1872533254</t>
  </si>
  <si>
    <t>https://podminky.urs.cz/item/CS_URS_2023_01/572341111</t>
  </si>
  <si>
    <t>(21+20,5)*1,6"ACO 11</t>
  </si>
  <si>
    <t>(21+20,5)*1,6"ACO 16</t>
  </si>
  <si>
    <t>34</t>
  </si>
  <si>
    <t>573191111</t>
  </si>
  <si>
    <t>Postřik infiltrační kationaktivní emulzí v množství 1,00 kg/m2</t>
  </si>
  <si>
    <t>-735761211</t>
  </si>
  <si>
    <t>https://podminky.urs.cz/item/CS_URS_2023_01/573191111</t>
  </si>
  <si>
    <t>(21+5,3+20,5)*1,6"číslo výkresu D.7</t>
  </si>
  <si>
    <t>35</t>
  </si>
  <si>
    <t>573211112</t>
  </si>
  <si>
    <t>Postřik spojovací PS bez posypu kamenivem z asfaltu silničního, v množství 0,70 kg/m2</t>
  </si>
  <si>
    <t>1585340558</t>
  </si>
  <si>
    <t>https://podminky.urs.cz/item/CS_URS_2023_01/573211112</t>
  </si>
  <si>
    <t>36</t>
  </si>
  <si>
    <t>593532111</t>
  </si>
  <si>
    <t>Kladení dlažby z plastových vegetačních tvárnic pozemních komunikací s vyrovnávací vrstvou z kameniva tl. do 20 mm a s vyplněním vegetačních otvorů se zámkem tl. přes 30 do 60 mm, pro plochy do 50 m2</t>
  </si>
  <si>
    <t>781930343</t>
  </si>
  <si>
    <t>https://podminky.urs.cz/item/CS_URS_2023_01/593532111</t>
  </si>
  <si>
    <t>37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</si>
  <si>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</si>
  <si>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</si>
  <si>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515045284</t>
  </si>
  <si>
    <t>https://podminky.urs.cz/item/CS_URS_2023_01/596212210</t>
  </si>
  <si>
    <t>Trubní vedení</t>
  </si>
  <si>
    <t>38</t>
  </si>
  <si>
    <t>810391811</t>
  </si>
  <si>
    <t>Bourání stávajícího potrubí z betonu v otevřeném výkopu DN přes 200 do 400</t>
  </si>
  <si>
    <t>1634862888</t>
  </si>
  <si>
    <t>https://podminky.urs.cz/item/CS_URS_2023_01/810391811</t>
  </si>
  <si>
    <t>122,34"číslo výkresu D.7</t>
  </si>
  <si>
    <t>39</t>
  </si>
  <si>
    <t>871373121</t>
  </si>
  <si>
    <t>Montáž kanalizačního potrubí z plastů z tvrdého PVC těsněných gumovým kroužkem v otevřeném výkopu ve sklonu do 20 % DN 315</t>
  </si>
  <si>
    <t>1833141187</t>
  </si>
  <si>
    <t>https://podminky.urs.cz/item/CS_URS_2023_01/871373121</t>
  </si>
  <si>
    <t>40</t>
  </si>
  <si>
    <t>28611233</t>
  </si>
  <si>
    <t>trubka kanalizační PVC-U DN 315x3000mm SN12</t>
  </si>
  <si>
    <t>-1150162248</t>
  </si>
  <si>
    <t>41</t>
  </si>
  <si>
    <t>28611109</t>
  </si>
  <si>
    <t>trubka kanalizační PVC-U DN 315x6000mm SN12</t>
  </si>
  <si>
    <t>-1874573847</t>
  </si>
  <si>
    <t>42</t>
  </si>
  <si>
    <t>877315211</t>
  </si>
  <si>
    <t>Montáž tvarovek na kanalizačním potrubí z trub z plastu z tvrdého PVC nebo z polypropylenu v otevřeném výkopu jednoosých DN 160</t>
  </si>
  <si>
    <t>1271950317</t>
  </si>
  <si>
    <t>https://podminky.urs.cz/item/CS_URS_2023_01/877315211</t>
  </si>
  <si>
    <t>5"číslo výkresu D.7</t>
  </si>
  <si>
    <t>43</t>
  </si>
  <si>
    <t>28651012</t>
  </si>
  <si>
    <t>koleno kanalizační PVC-U 160x45°</t>
  </si>
  <si>
    <t>-980291764</t>
  </si>
  <si>
    <t>44</t>
  </si>
  <si>
    <t>877375211</t>
  </si>
  <si>
    <t>Montáž tvarovek na kanalizačním potrubí z trub z plastu z tvrdého PVC nebo z polypropylenu v otevřeném výkopu jednoosých DN 315</t>
  </si>
  <si>
    <t>-433058839</t>
  </si>
  <si>
    <t>https://podminky.urs.cz/item/CS_URS_2023_01/877375211</t>
  </si>
  <si>
    <t>8+5"číslo výkresu D.7</t>
  </si>
  <si>
    <t>45</t>
  </si>
  <si>
    <t>28651076</t>
  </si>
  <si>
    <t>přesuvka kanalizační plastová PVC-U DN 315</t>
  </si>
  <si>
    <t>2011425223</t>
  </si>
  <si>
    <t>46</t>
  </si>
  <si>
    <t>28651085</t>
  </si>
  <si>
    <t>vložka šachtová kanalizační PVC-U DN 315</t>
  </si>
  <si>
    <t>-1104708186</t>
  </si>
  <si>
    <t>47</t>
  </si>
  <si>
    <t>877375221</t>
  </si>
  <si>
    <t>Montáž tvarovek na kanalizačním potrubí z trub z plastu z tvrdého PVC nebo z polypropylenu v otevřeném výkopu dvouosých DN 315</t>
  </si>
  <si>
    <t>-1822975716</t>
  </si>
  <si>
    <t>https://podminky.urs.cz/item/CS_URS_2023_01/877375221</t>
  </si>
  <si>
    <t>5+2"číslo výkresu D.7</t>
  </si>
  <si>
    <t>48</t>
  </si>
  <si>
    <t>28651037</t>
  </si>
  <si>
    <t>odbočka kanalizační plastová PVC-U DN 315/160/45° tříhrdlová</t>
  </si>
  <si>
    <t>-1917434148</t>
  </si>
  <si>
    <t>49</t>
  </si>
  <si>
    <t>877350430</t>
  </si>
  <si>
    <t>Montáž tvarovek na kanalizačním plastovém potrubí z polypropylenu PP korugovaného nebo žebrovaného spojek, redukcí nebo navrtávacích sedel DN 200</t>
  </si>
  <si>
    <t>-1347644539</t>
  </si>
  <si>
    <t>https://podminky.urs.cz/item/CS_URS_2023_01/877350430</t>
  </si>
  <si>
    <t>50</t>
  </si>
  <si>
    <t>28651091</t>
  </si>
  <si>
    <t>odbočka navrtávací PVC-U DN 200/90°</t>
  </si>
  <si>
    <t>1300557453</t>
  </si>
  <si>
    <t>51</t>
  </si>
  <si>
    <t>880801501</t>
  </si>
  <si>
    <t>Napojení stávajících kanalizačních přípojek na nové potrubí včetně dodávky tvarovek</t>
  </si>
  <si>
    <t>2027359352</t>
  </si>
  <si>
    <t>52</t>
  </si>
  <si>
    <t>880801502</t>
  </si>
  <si>
    <t>Napojení nového kanalizačního potrubí DN 315 na stávající šachtu A0 včetně utěsnění prostupu</t>
  </si>
  <si>
    <t>-1668354452</t>
  </si>
  <si>
    <t>1"číslo výkresu D.7</t>
  </si>
  <si>
    <t>53</t>
  </si>
  <si>
    <t>880801503</t>
  </si>
  <si>
    <t>Napojení nového kanalizačního potrubí DN 315 na stávající V0 včetně utěsnění prostupu</t>
  </si>
  <si>
    <t>1318532056</t>
  </si>
  <si>
    <t>54</t>
  </si>
  <si>
    <t>890131852</t>
  </si>
  <si>
    <t>Bourání šachet a jímek strojně velikosti obestavěného prostoru přes 1,5 do 3 m3 ze zdiva cihelného</t>
  </si>
  <si>
    <t>89237807</t>
  </si>
  <si>
    <t>https://podminky.urs.cz/item/CS_URS_2023_01/890131852</t>
  </si>
  <si>
    <t>1,2*1,2*1,5*4"číslo výkresu D.7</t>
  </si>
  <si>
    <t>55</t>
  </si>
  <si>
    <t>892381111</t>
  </si>
  <si>
    <t>Tlakové zkoušky vodou na potrubí DN 250, 300 nebo 350</t>
  </si>
  <si>
    <t>1607927861</t>
  </si>
  <si>
    <t>https://podminky.urs.cz/item/CS_URS_2023_01/892381111</t>
  </si>
  <si>
    <t>56</t>
  </si>
  <si>
    <t>892442111</t>
  </si>
  <si>
    <t>Tlakové zkoušky vodou zabezpečení konců potrubí při tlakových zkouškách DN přes 300 do 600</t>
  </si>
  <si>
    <t>1236012708</t>
  </si>
  <si>
    <t>https://podminky.urs.cz/item/CS_URS_2023_01/892442111</t>
  </si>
  <si>
    <t>57</t>
  </si>
  <si>
    <t>894410103</t>
  </si>
  <si>
    <t>Osazení betonových dílců šachet kanalizačních dno DN 1000, výšky 1000 mm</t>
  </si>
  <si>
    <t>-1563954078</t>
  </si>
  <si>
    <t>https://podminky.urs.cz/item/CS_URS_2023_01/894410103</t>
  </si>
  <si>
    <t>58</t>
  </si>
  <si>
    <t>59224029</t>
  </si>
  <si>
    <t>dno betonové šachtové DN 300 betonový žlab i nástupnice 100x78,5x15cm</t>
  </si>
  <si>
    <t>-1490670901</t>
  </si>
  <si>
    <t>59</t>
  </si>
  <si>
    <t>894410211</t>
  </si>
  <si>
    <t>Osazení betonových dílců šachet kanalizačních skruž rovná DN 1000, výšky 250 mm</t>
  </si>
  <si>
    <t>33820363</t>
  </si>
  <si>
    <t>https://podminky.urs.cz/item/CS_URS_2023_01/894410211</t>
  </si>
  <si>
    <t>60</t>
  </si>
  <si>
    <t>59224160</t>
  </si>
  <si>
    <t>skruž kanalizační s ocelovými stupadly 100x25x12cm</t>
  </si>
  <si>
    <t>1010183778</t>
  </si>
  <si>
    <t>61</t>
  </si>
  <si>
    <t>59224348</t>
  </si>
  <si>
    <t>těsnění elastomerové pro spojení šachetních dílů DN 1000</t>
  </si>
  <si>
    <t>900508951</t>
  </si>
  <si>
    <t>4+4"číslo výkresu D.9</t>
  </si>
  <si>
    <t>62</t>
  </si>
  <si>
    <t>894410232</t>
  </si>
  <si>
    <t>Osazení betonových dílců šachet kanalizačních skruž přechodová (konus) DN 1000</t>
  </si>
  <si>
    <t>-422596766</t>
  </si>
  <si>
    <t>https://podminky.urs.cz/item/CS_URS_2023_01/894410232</t>
  </si>
  <si>
    <t>63</t>
  </si>
  <si>
    <t>59224312</t>
  </si>
  <si>
    <t>kónus šachetní betonový kapsové plastové stupadlo 100x62,5x58cm</t>
  </si>
  <si>
    <t>-937907813</t>
  </si>
  <si>
    <t>64</t>
  </si>
  <si>
    <t>899102211</t>
  </si>
  <si>
    <t>Demontáž poklopů litinových a ocelových včetně rámů, hmotnosti jednotlivě přes 50 do 100 Kg</t>
  </si>
  <si>
    <t>1299970847</t>
  </si>
  <si>
    <t>https://podminky.urs.cz/item/CS_URS_2023_01/899102211</t>
  </si>
  <si>
    <t>4"číslo výkresu D.7</t>
  </si>
  <si>
    <t>65</t>
  </si>
  <si>
    <t>899104112</t>
  </si>
  <si>
    <t>Osazení poklopů litinových a ocelových včetně rámů pro třídu zatížení D400, E600</t>
  </si>
  <si>
    <t>-194516315</t>
  </si>
  <si>
    <t>https://podminky.urs.cz/item/CS_URS_2023_01/899104112</t>
  </si>
  <si>
    <t>66</t>
  </si>
  <si>
    <t>55241014</t>
  </si>
  <si>
    <t>poklop šachtový třída D400, kruhový rám 785, vstup 600mm, bez ventilace, s pantem</t>
  </si>
  <si>
    <t>-1459766264</t>
  </si>
  <si>
    <t>67</t>
  </si>
  <si>
    <t>899722113</t>
  </si>
  <si>
    <t>Krytí potrubí z plastů výstražnou fólií z PVC šířky 34 cm</t>
  </si>
  <si>
    <t>-1964382311</t>
  </si>
  <si>
    <t>https://podminky.urs.cz/item/CS_URS_2023_01/899722113</t>
  </si>
  <si>
    <t>Ostatní konstrukce a práce, bourání</t>
  </si>
  <si>
    <t>68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</si>
  <si>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</si>
  <si>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</si>
  <si>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1464573635</t>
  </si>
  <si>
    <t>https://podminky.urs.cz/item/CS_URS_2023_01/916131113</t>
  </si>
  <si>
    <t>69</t>
  </si>
  <si>
    <t>916991121</t>
  </si>
  <si>
    <t>Lože pod obrubníky, krajníky nebo obruby z dlažebních kostek z betonu prostého</t>
  </si>
  <si>
    <t>-1345560767</t>
  </si>
  <si>
    <t>https://podminky.urs.cz/item/CS_URS_2023_01/916991121</t>
  </si>
  <si>
    <t>2*12*0,5*0,3"číslo výkresu D.7</t>
  </si>
  <si>
    <t>70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</si>
  <si>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</si>
  <si>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</si>
  <si>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-107135972</t>
  </si>
  <si>
    <t>https://podminky.urs.cz/item/CS_URS_2023_01/919732211</t>
  </si>
  <si>
    <t>(21+5,3+20,5)*2"číslo výkresu D.7</t>
  </si>
  <si>
    <t>71</t>
  </si>
  <si>
    <t>919735112</t>
  </si>
  <si>
    <t>Řezání stávajícího živičného krytu nebo podkladu hloubky přes 50 do 100 mm</t>
  </si>
  <si>
    <t>-230057167</t>
  </si>
  <si>
    <t>https://podminky.urs.cz/item/CS_URS_2023_01/919735112</t>
  </si>
  <si>
    <t>72</t>
  </si>
  <si>
    <t>979021113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</si>
  <si>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silničních</t>
  </si>
  <si>
    <t>1100179273</t>
  </si>
  <si>
    <t>https://podminky.urs.cz/item/CS_URS_2023_01/979021113</t>
  </si>
  <si>
    <t>12*2"číslo výkresu D.2</t>
  </si>
  <si>
    <t>73</t>
  </si>
  <si>
    <t>979051111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</si>
  <si>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</si>
  <si>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>2055094063</t>
  </si>
  <si>
    <t>https://podminky.urs.cz/item/CS_URS_2023_01/979051111</t>
  </si>
  <si>
    <t>4*1,5"číslo výkresu D.2</t>
  </si>
  <si>
    <t>74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</si>
  <si>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</si>
  <si>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</si>
  <si>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1062988164</t>
  </si>
  <si>
    <t>https://podminky.urs.cz/item/CS_URS_2023_01/979051121</t>
  </si>
  <si>
    <t>997</t>
  </si>
  <si>
    <t>Přesun sutě</t>
  </si>
  <si>
    <t>75</t>
  </si>
  <si>
    <t>997013509</t>
  </si>
  <si>
    <t>Odvoz suti a vybouraných hmot na skládku nebo meziskládku se složením, na vzdálenost Příplatek k ceně za každý další i započatý 1 km přes 1 km</t>
  </si>
  <si>
    <t>-928833178</t>
  </si>
  <si>
    <t>https://podminky.urs.cz/item/CS_URS_2023_01/997013509</t>
  </si>
  <si>
    <t>85,053*44 'Přepočtené koeficientem množství</t>
  </si>
  <si>
    <t>76</t>
  </si>
  <si>
    <t>997013511</t>
  </si>
  <si>
    <t>Odvoz suti a vybouraných hmot z meziskládky na skládku s naložením a se složením, na vzdálenost do 1 km</t>
  </si>
  <si>
    <t>1531405768</t>
  </si>
  <si>
    <t>https://podminky.urs.cz/item/CS_URS_2023_01/997013511</t>
  </si>
  <si>
    <t>77</t>
  </si>
  <si>
    <t>997013601</t>
  </si>
  <si>
    <t>Poplatek za uložení stavebního odpadu na skládce (skládkovné) z prostého betonu zatříděného do Katalogu odpadů pod kódem 17 01 01</t>
  </si>
  <si>
    <t>1275887929</t>
  </si>
  <si>
    <t>https://podminky.urs.cz/item/CS_URS_2023_01/997013601</t>
  </si>
  <si>
    <t>39,149+4,32</t>
  </si>
  <si>
    <t>78</t>
  </si>
  <si>
    <t>997013645</t>
  </si>
  <si>
    <t>Poplatek za uložení stavebního odpadu na skládce (skládkovné) asfaltového bez obsahu dehtu zatříděného do Katalogu odpadů pod kódem 17 03 02</t>
  </si>
  <si>
    <t>816746527</t>
  </si>
  <si>
    <t>https://podminky.urs.cz/item/CS_URS_2023_01/997013645</t>
  </si>
  <si>
    <t>1,866+14,608</t>
  </si>
  <si>
    <t>79</t>
  </si>
  <si>
    <t>997013655</t>
  </si>
  <si>
    <t>Poplatek za uložení stavebního odpadu na skládce (skládkovné) zeminy a kamení zatříděného do Katalogu odpadů pod kódem 17 05 04</t>
  </si>
  <si>
    <t>438350206</t>
  </si>
  <si>
    <t>https://podminky.urs.cz/item/CS_URS_2023_01/997013655</t>
  </si>
  <si>
    <t>2,798+21,912</t>
  </si>
  <si>
    <t>998</t>
  </si>
  <si>
    <t>Přesun hmot</t>
  </si>
  <si>
    <t>80</t>
  </si>
  <si>
    <t>998276101</t>
  </si>
  <si>
    <t>Přesun hmot pro trubní vedení hloubené z trub z plastických hmot nebo sklolaminátových pro vodovody nebo kanalizace v otevřeném výkopu dopravní vzdálenost do 15 m</t>
  </si>
  <si>
    <t>-1491525424</t>
  </si>
  <si>
    <t>https://podminky.urs.cz/item/CS_URS_2023_01/998276101</t>
  </si>
  <si>
    <t>02 - uliční vpusti včetně přípojek</t>
  </si>
  <si>
    <t>872664521</t>
  </si>
  <si>
    <t>9*0,8*0,3"číslo výkresu D.7</t>
  </si>
  <si>
    <t>-31790471</t>
  </si>
  <si>
    <t>2,16*2 'Přepočtené koeficientem množství</t>
  </si>
  <si>
    <t>-1349722598</t>
  </si>
  <si>
    <t>1*1*0,1*3"číslo výkresu D.7</t>
  </si>
  <si>
    <t>-1832019523</t>
  </si>
  <si>
    <t>9*0,8*0,1"číslo výkresu D.7</t>
  </si>
  <si>
    <t>-60328101</t>
  </si>
  <si>
    <t>3"číslo výkresu D.8</t>
  </si>
  <si>
    <t>59224483</t>
  </si>
  <si>
    <t>vpusť uliční DN 450 vyrovnávací prstenec pro rám 300x500mm</t>
  </si>
  <si>
    <t>-1011646486</t>
  </si>
  <si>
    <t>871353121</t>
  </si>
  <si>
    <t>Montáž kanalizačního potrubí z plastů z tvrdého PVC těsněných gumovým kroužkem v otevřeném výkopu ve sklonu do 20 % DN 200</t>
  </si>
  <si>
    <t>-899391552</t>
  </si>
  <si>
    <t>https://podminky.urs.cz/item/CS_URS_2023_01/871353121</t>
  </si>
  <si>
    <t>3*3"číslo výkresu D.7</t>
  </si>
  <si>
    <t>28611231</t>
  </si>
  <si>
    <t>trubka kanalizační PVC-U DN 200x3000mm SN12</t>
  </si>
  <si>
    <t>-1854112237</t>
  </si>
  <si>
    <t>877355211</t>
  </si>
  <si>
    <t>Montáž tvarovek na kanalizačním potrubí z trub z plastu z tvrdého PVC nebo z polypropylenu v otevřeném výkopu jednoosých DN 200</t>
  </si>
  <si>
    <t>-1436272413</t>
  </si>
  <si>
    <t>https://podminky.urs.cz/item/CS_URS_2023_01/877355211</t>
  </si>
  <si>
    <t>9+2"číslo výkresu D.7</t>
  </si>
  <si>
    <t>28651015</t>
  </si>
  <si>
    <t>koleno kanalizace PVC-U 200x45°</t>
  </si>
  <si>
    <t>-146952618</t>
  </si>
  <si>
    <t>28651083</t>
  </si>
  <si>
    <t>vložka šachtová kanalizační PVC-U DN 200</t>
  </si>
  <si>
    <t>-641351614</t>
  </si>
  <si>
    <t>895941302</t>
  </si>
  <si>
    <t>Osazení vpusti uliční z betonových dílců DN 450 dno s kalištěm</t>
  </si>
  <si>
    <t>-1462319761</t>
  </si>
  <si>
    <t>https://podminky.urs.cz/item/CS_URS_2023_01/895941302</t>
  </si>
  <si>
    <t>59224495</t>
  </si>
  <si>
    <t>vpusť uliční DN 450 kaliště nízké 450/240x50mm</t>
  </si>
  <si>
    <t>-1417575374</t>
  </si>
  <si>
    <t>895941314</t>
  </si>
  <si>
    <t>Osazení vpusti uliční z betonových dílců DN 450 skruž horní 570 mm</t>
  </si>
  <si>
    <t>197477607</t>
  </si>
  <si>
    <t>https://podminky.urs.cz/item/CS_URS_2023_01/895941314</t>
  </si>
  <si>
    <t>3,000"číslo výkresu D.8</t>
  </si>
  <si>
    <t>59224486</t>
  </si>
  <si>
    <t>vpusť uliční DN 450 skruž horní betonová 450/570x50mm</t>
  </si>
  <si>
    <t>-1022882039</t>
  </si>
  <si>
    <t>16</t>
  </si>
  <si>
    <t>895941332</t>
  </si>
  <si>
    <t>Osazení vpusti uliční z betonových dílců DN 450 skruž průběžná se zápachovou uzávěrkou</t>
  </si>
  <si>
    <t>-1859325654</t>
  </si>
  <si>
    <t>https://podminky.urs.cz/item/CS_URS_2023_01/895941332</t>
  </si>
  <si>
    <t>59224494</t>
  </si>
  <si>
    <t>vpusť uliční DN 450 skruž průběžná 450/645x50mm betonová se zápachovou uzávěrkou 200mm PVC</t>
  </si>
  <si>
    <t>778082314</t>
  </si>
  <si>
    <t>28661789</t>
  </si>
  <si>
    <t>koš kalový ocelový pro silniční vpusť 425mm vč. madla</t>
  </si>
  <si>
    <t>708262805</t>
  </si>
  <si>
    <t>899204112</t>
  </si>
  <si>
    <t>Osazení mříží litinových včetně rámů a košů na bahno pro třídu zatížení D400, E600</t>
  </si>
  <si>
    <t>-768974744</t>
  </si>
  <si>
    <t>https://podminky.urs.cz/item/CS_URS_2023_01/899204112</t>
  </si>
  <si>
    <t>3"číslo výkresu D.7</t>
  </si>
  <si>
    <t>59224481</t>
  </si>
  <si>
    <t>mříž vtoková s rámem pro uliční vpusť 500x500, zatížení 40 tun</t>
  </si>
  <si>
    <t>-1521846832</t>
  </si>
  <si>
    <t>-1709411585</t>
  </si>
  <si>
    <t>-1731967766</t>
  </si>
  <si>
    <t>SO 02 - vodovod</t>
  </si>
  <si>
    <t>01 - vodovodní řad A - PE 100 RC SDR 11 De90 x 8,2 - délka 114,4m</t>
  </si>
  <si>
    <t>1534194564</t>
  </si>
  <si>
    <t>-1030936566</t>
  </si>
  <si>
    <t>(115-6,25-4)*0,8"číslo výkresu D.2</t>
  </si>
  <si>
    <t>1767185770</t>
  </si>
  <si>
    <t>(115-6,25-4)*1,2"číslo výkresu D.2</t>
  </si>
  <si>
    <t>1478226793</t>
  </si>
  <si>
    <t>2"číslo výkresu D.2</t>
  </si>
  <si>
    <t>113202111</t>
  </si>
  <si>
    <t>Vytrhání obrub s vybouráním lože, s přemístěním hmot na skládku na vzdálenost do 3 m nebo s naložením na dopravní prostředek z krajníků nebo obrubníků stojatých</t>
  </si>
  <si>
    <t>-1393746534</t>
  </si>
  <si>
    <t>https://podminky.urs.cz/item/CS_URS_2023_01/113202111</t>
  </si>
  <si>
    <t>-1862877756</t>
  </si>
  <si>
    <t>1*3"číslo výkresu D.2</t>
  </si>
  <si>
    <t>119001412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</si>
  <si>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</si>
  <si>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113591545</t>
  </si>
  <si>
    <t>https://podminky.urs.cz/item/CS_URS_2023_01/119001412</t>
  </si>
  <si>
    <t>1*2"číslo výkresu D.2</t>
  </si>
  <si>
    <t>1236222478</t>
  </si>
  <si>
    <t>-517554783</t>
  </si>
  <si>
    <t>(2,25+4)*0,8"číslo výkresu D.2</t>
  </si>
  <si>
    <t>132254103</t>
  </si>
  <si>
    <t>Hloubení zapažených rýh šířky do 800 mm strojně s urovnáním dna do předepsaného profilu a spádu v hornině třídy těžitelnosti I skupiny 3 přes 50 do 100 m3</t>
  </si>
  <si>
    <t>1519940519</t>
  </si>
  <si>
    <t>https://podminky.urs.cz/item/CS_URS_2023_01/132254103</t>
  </si>
  <si>
    <t>19,58*0,8*(1,17+1,2)*0,5</t>
  </si>
  <si>
    <t>(26,77-19,58)*0,8*(1,3+1,17)*0,5</t>
  </si>
  <si>
    <t>(33,02-26,77)*0,8*(1,15+1,3)*0,5</t>
  </si>
  <si>
    <t>(40,42-33,02)*0,8*(1,31+1,15)*0,5</t>
  </si>
  <si>
    <t>(65,89-40,42)*0,8*(1,3+1,31)*0,5</t>
  </si>
  <si>
    <t>(87,17-65,89)*0,8*(1,18+1,3)*0,5</t>
  </si>
  <si>
    <t>(96,57-87,17)*0,8*(1,3+1,18)*0,5</t>
  </si>
  <si>
    <t>(112,1-96,57)*0,8*(1,32+1,3)*0,5</t>
  </si>
  <si>
    <t>(113,23-112,1)*0,8*(1,39+1,32)*0,5</t>
  </si>
  <si>
    <t>(115-113,23)*0,8*(1,3+1,39)*0,5</t>
  </si>
  <si>
    <t>-3,5*0,8*0,1"odpočet odstraněné dlažby</t>
  </si>
  <si>
    <t>-(2,25+4)*0,8*0,2"odpočet sejmuté ornice</t>
  </si>
  <si>
    <t>-(115-6,25-4)*0,8*0,4"odpočet odstraněných vrstev komunikace</t>
  </si>
  <si>
    <t>Součet"číslo výkresu D.2</t>
  </si>
  <si>
    <t>80,704*0,5"50% celkového objemu výkopu</t>
  </si>
  <si>
    <t>132354103</t>
  </si>
  <si>
    <t>Hloubení zapažených rýh šířky do 800 mm strojně s urovnáním dna do předepsaného profilu a spádu v hornině třídy těžitelnosti II skupiny 4 přes 50 do 100 m3</t>
  </si>
  <si>
    <t>-148118662</t>
  </si>
  <si>
    <t>https://podminky.urs.cz/item/CS_URS_2023_01/132354103</t>
  </si>
  <si>
    <t>80,704*0,4"40% celkového objemu výkopu</t>
  </si>
  <si>
    <t>132454103</t>
  </si>
  <si>
    <t>Hloubení zapažených rýh šířky do 800 mm strojně s urovnáním dna do předepsaného profilu a spádu v hornině třídy těžitelnosti II skupiny 5 přes 50 do 100 m3</t>
  </si>
  <si>
    <t>-1678108094</t>
  </si>
  <si>
    <t>https://podminky.urs.cz/item/CS_URS_2023_01/132454103</t>
  </si>
  <si>
    <t>80,704*0,1"10% celkového objemu výkopu</t>
  </si>
  <si>
    <t>2083492129</t>
  </si>
  <si>
    <t>(4+21,45-21,08+4*5)*0,8*1,3"číslo výkresu D.2</t>
  </si>
  <si>
    <t>-1796166728</t>
  </si>
  <si>
    <t>40,352+32,282+8,07"celkový objem výkopu</t>
  </si>
  <si>
    <t>-48,504"objem zásypu</t>
  </si>
  <si>
    <t>1920723906</t>
  </si>
  <si>
    <t>-2143296049</t>
  </si>
  <si>
    <t>-9,2"odpočet lože</t>
  </si>
  <si>
    <t>-115*0,8*0,25"odpočet obsypu</t>
  </si>
  <si>
    <t>661765631</t>
  </si>
  <si>
    <t>115*(0,8*0,25-pi*0,045*0,045)"číslo výkresu D.2</t>
  </si>
  <si>
    <t>6539696</t>
  </si>
  <si>
    <t>22,268*2 'Přepočtené koeficientem množství</t>
  </si>
  <si>
    <t>-1417103757</t>
  </si>
  <si>
    <t>1108938290</t>
  </si>
  <si>
    <t>72623506</t>
  </si>
  <si>
    <t>5*0,02 'Přepočtené koeficientem množství</t>
  </si>
  <si>
    <t>451317777</t>
  </si>
  <si>
    <t>Podklad nebo lože pod dlažbu (přídlažbu) v ploše vodorovné nebo ve sklonu do 1:5, tloušťky od 50 do 100 mm z betonu prostého</t>
  </si>
  <si>
    <t>-1771139535</t>
  </si>
  <si>
    <t>https://podminky.urs.cz/item/CS_URS_2023_01/451317777</t>
  </si>
  <si>
    <t>1,2*0,8"číslo výkresu D.4</t>
  </si>
  <si>
    <t>-747355587</t>
  </si>
  <si>
    <t>115*0,8*0,1"číslo výkresu D.2</t>
  </si>
  <si>
    <t>451577877</t>
  </si>
  <si>
    <t>Podklad nebo lože pod dlažbu (přídlažbu) v ploše vodorovné nebo ve sklonu do 1:5, tloušťky od 30 do 100 mm ze štěrkopísku</t>
  </si>
  <si>
    <t>-1020490769</t>
  </si>
  <si>
    <t>https://podminky.urs.cz/item/CS_URS_2023_01/451577877</t>
  </si>
  <si>
    <t>451579877</t>
  </si>
  <si>
    <t>Podklad nebo lože pod dlažbu (přídlažbu) Příplatek k cenám za každých dalších i započatých 10 mm tloušťky podkladu nebo lože ze štěrkopísku</t>
  </si>
  <si>
    <t>-2118037738</t>
  </si>
  <si>
    <t>https://podminky.urs.cz/item/CS_URS_2023_01/451579877</t>
  </si>
  <si>
    <t>0,960*5"číslo výkresu D.4</t>
  </si>
  <si>
    <t>452313121</t>
  </si>
  <si>
    <t>Podkladní a zajišťovací konstrukce z betonu prostého v otevřeném výkopu bez zvýšených nároků na prostředí bloky pro potrubí z betonu tř. C 8/10</t>
  </si>
  <si>
    <t>726154774</t>
  </si>
  <si>
    <t>https://podminky.urs.cz/item/CS_URS_2023_01/452313121</t>
  </si>
  <si>
    <t>0,8*0,5*0,3*3"číslo výkresu D.3</t>
  </si>
  <si>
    <t>452353101</t>
  </si>
  <si>
    <t>Bednění podkladních a zajišťovacích konstrukcí v otevřeném výkopu bloků pro potrubí</t>
  </si>
  <si>
    <t>2062287997</t>
  </si>
  <si>
    <t>https://podminky.urs.cz/item/CS_URS_2023_01/452353101</t>
  </si>
  <si>
    <t>0,8*2*0,3*3"číslo výkresu D.3</t>
  </si>
  <si>
    <t>-422391450</t>
  </si>
  <si>
    <t>(115-6,25-4)*0,8"0-32mm</t>
  </si>
  <si>
    <t>(115-6,25-4)*0,8"0-63mm</t>
  </si>
  <si>
    <t>-2099563090</t>
  </si>
  <si>
    <t>(115-6,25-4)*1,2"ACO 11</t>
  </si>
  <si>
    <t>(115-6,25-4)*1,2"ACO 16</t>
  </si>
  <si>
    <t>-2089327290</t>
  </si>
  <si>
    <t>-1227575060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</si>
  <si>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</si>
  <si>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</si>
  <si>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-1726025141</t>
  </si>
  <si>
    <t>https://podminky.urs.cz/item/CS_URS_2023_01/591141111</t>
  </si>
  <si>
    <t>58381008</t>
  </si>
  <si>
    <t>kostka štípaná dlažební žula velká 15/17</t>
  </si>
  <si>
    <t>491513057</t>
  </si>
  <si>
    <t>0,96*1,01 'Přepočtené koeficientem množství</t>
  </si>
  <si>
    <t>-1663962346</t>
  </si>
  <si>
    <t>595501501</t>
  </si>
  <si>
    <t>Demontáž, uložení a zpětné osazení dopravní značky se sloupkem</t>
  </si>
  <si>
    <t>-1479475772</t>
  </si>
  <si>
    <t>850245121</t>
  </si>
  <si>
    <t>Výřez nebo výsek na potrubí z trub litinových tlakových nebo plastických hmot DN 80</t>
  </si>
  <si>
    <t>1056328618</t>
  </si>
  <si>
    <t>https://podminky.urs.cz/item/CS_URS_2023_01/850245121</t>
  </si>
  <si>
    <t>1"číslo výkresu D.3</t>
  </si>
  <si>
    <t>857242122</t>
  </si>
  <si>
    <t>Montáž litinových tvarovek na potrubí litinovém tlakovém jednoosých na potrubí z trub přírubových v otevřeném výkopu, kanálu nebo v šachtě DN 80</t>
  </si>
  <si>
    <t>-1004159990</t>
  </si>
  <si>
    <t>https://podminky.urs.cz/item/CS_URS_2023_01/857242122</t>
  </si>
  <si>
    <t>1+1+1+1"číslo výkresu D.3</t>
  </si>
  <si>
    <t>55251820</t>
  </si>
  <si>
    <t>koleno přírubové prodloužené s patkou pro připojení k hydrantu 80/90mm</t>
  </si>
  <si>
    <t>1002123385</t>
  </si>
  <si>
    <t>55251724</t>
  </si>
  <si>
    <t>příruba slepá šedá litina s epoxidovou ochranou vrstvou DN 80</t>
  </si>
  <si>
    <t>-806466502</t>
  </si>
  <si>
    <t>55253234</t>
  </si>
  <si>
    <t>tvarovka přírubová litinová vodovodní PN10/16 DN 80 dl 150mm</t>
  </si>
  <si>
    <t>1622111089</t>
  </si>
  <si>
    <t>857244122</t>
  </si>
  <si>
    <t>Montáž litinových tvarovek na potrubí litinovém tlakovém odbočných na potrubí z trub přírubových v otevřeném výkopu, kanálu nebo v šachtě DN 80</t>
  </si>
  <si>
    <t>1990014244</t>
  </si>
  <si>
    <t>https://podminky.urs.cz/item/CS_URS_2023_01/857244122</t>
  </si>
  <si>
    <t>1+1"číslo výkresu D.3</t>
  </si>
  <si>
    <t>55253510</t>
  </si>
  <si>
    <t>tvarovka přírubová litinová vodovodní s přírubovou odbočkou PN10/40 T-kus DN 80/80</t>
  </si>
  <si>
    <t>-2100307835</t>
  </si>
  <si>
    <t>871241211</t>
  </si>
  <si>
    <t>Montáž vodovodního potrubí z plastů v otevřeném výkopu z polyetylenu PE 100 svařovaných elektrotvarovkou SDR 11/PN16 D 90 x 8,2 mm</t>
  </si>
  <si>
    <t>-2110340767</t>
  </si>
  <si>
    <t>https://podminky.urs.cz/item/CS_URS_2023_01/871241211</t>
  </si>
  <si>
    <t>114,35"číslo výkresu D.2</t>
  </si>
  <si>
    <t>28613556</t>
  </si>
  <si>
    <t>potrubí dvouvrstvé PE100 RC SDR11 90x8,2 dl 12m, 100m</t>
  </si>
  <si>
    <t>624533151</t>
  </si>
  <si>
    <t>114,35*1,015 'Přepočtené koeficientem množství</t>
  </si>
  <si>
    <t>871251811</t>
  </si>
  <si>
    <t>Bourání stávajícího potrubí z polyetylenu v otevřeném výkopu D přes 50 do 90 mm</t>
  </si>
  <si>
    <t>1892477338</t>
  </si>
  <si>
    <t>https://podminky.urs.cz/item/CS_URS_2023_01/871251811</t>
  </si>
  <si>
    <t>114,350"číslo výkresu D.2</t>
  </si>
  <si>
    <t>877241101</t>
  </si>
  <si>
    <t>Montáž tvarovek na vodovodním plastovém potrubí z polyetylenu PE 100 elektrotvarovek SDR 11/PN16 spojek, oblouků nebo redukcí d 90</t>
  </si>
  <si>
    <t>2134606025</t>
  </si>
  <si>
    <t>https://podminky.urs.cz/item/CS_URS_2023_01/877241101</t>
  </si>
  <si>
    <t>28615974</t>
  </si>
  <si>
    <t>elektrospojka SDR11 PE 100 PN16 D 90mm</t>
  </si>
  <si>
    <t>-989377423</t>
  </si>
  <si>
    <t>877241110</t>
  </si>
  <si>
    <t>Montáž tvarovek na vodovodním plastovém potrubí z polyetylenu PE 100 elektrotvarovek SDR 11/PN16 kolen 45° d 90</t>
  </si>
  <si>
    <t>-164912551</t>
  </si>
  <si>
    <t>https://podminky.urs.cz/item/CS_URS_2023_01/877241110</t>
  </si>
  <si>
    <t>28614948</t>
  </si>
  <si>
    <t>elektrokoleno 45° PE 100 PN16 D 90mm</t>
  </si>
  <si>
    <t>1735749315</t>
  </si>
  <si>
    <t>877241112</t>
  </si>
  <si>
    <t>Montáž tvarovek na vodovodním plastovém potrubí z polyetylenu PE 100 elektrotvarovek SDR 11/PN16 kolen 90° d 90</t>
  </si>
  <si>
    <t>-437435727</t>
  </si>
  <si>
    <t>https://podminky.urs.cz/item/CS_URS_2023_01/877241112</t>
  </si>
  <si>
    <t>1,000"číslo výkresu D.3</t>
  </si>
  <si>
    <t>28653060</t>
  </si>
  <si>
    <t>elektrokoleno 90° PE 100 D 90mm</t>
  </si>
  <si>
    <t>-1278193628</t>
  </si>
  <si>
    <t>877241210</t>
  </si>
  <si>
    <t>Montáž tvarovek na vodovodním plastovém potrubí z polyetylenu PE 100 svařovaných na tupo SDR 11/PN16 kolen 15°, 30° nebo 45° d 90</t>
  </si>
  <si>
    <t>1032333812</t>
  </si>
  <si>
    <t>https://podminky.urs.cz/item/CS_URS_2023_01/877241210</t>
  </si>
  <si>
    <t>28614236</t>
  </si>
  <si>
    <t>koleno 15° SDR11 PE 100 PN16 D 90mm</t>
  </si>
  <si>
    <t>-2101270938</t>
  </si>
  <si>
    <t>891241112</t>
  </si>
  <si>
    <t>Montáž vodovodních armatur na potrubí šoupátek nebo klapek uzavíracích v otevřeném výkopu nebo v šachtách s osazením zemní soupravy (bez poklopů) DN 80</t>
  </si>
  <si>
    <t>1748864330</t>
  </si>
  <si>
    <t>https://podminky.urs.cz/item/CS_URS_2023_01/891241112</t>
  </si>
  <si>
    <t>42221116</t>
  </si>
  <si>
    <t>šoupátko s přírubami voda DN 80 PN16</t>
  </si>
  <si>
    <t>-458280516</t>
  </si>
  <si>
    <t>HWL.950205010003</t>
  </si>
  <si>
    <t>SOUPRAVA ZEMNÍ TELESKOPICKÁ E2/E3-1,3 -1,8 50-100 (1,3-1,8m)</t>
  </si>
  <si>
    <t>1139061573</t>
  </si>
  <si>
    <t>891247112</t>
  </si>
  <si>
    <t>Montáž vodovodních armatur na potrubí hydrantů podzemních (bez osazení poklopů) DN 80</t>
  </si>
  <si>
    <t>-463100264</t>
  </si>
  <si>
    <t>https://podminky.urs.cz/item/CS_URS_2023_01/891247112</t>
  </si>
  <si>
    <t>42273589</t>
  </si>
  <si>
    <t>hydrant podzemní DN 80 PN 16 jednoduchý uzávěr krycí v 1000mm</t>
  </si>
  <si>
    <t>558592012</t>
  </si>
  <si>
    <t>891249951</t>
  </si>
  <si>
    <t>Montáž opravných armatur na potrubí z trub litinových, ocelových nebo plastických hmot potrubních spojek hrdlo/příruba DN 80</t>
  </si>
  <si>
    <t>-1030044199</t>
  </si>
  <si>
    <t>https://podminky.urs.cz/item/CS_URS_2023_01/891249951</t>
  </si>
  <si>
    <t>1+3"číslo výkresu D.3</t>
  </si>
  <si>
    <t>31951003</t>
  </si>
  <si>
    <t>potrubní spojka jištěná proti posuvu hrdlo-příruba DN 80</t>
  </si>
  <si>
    <t>-1441277634</t>
  </si>
  <si>
    <t>892241111</t>
  </si>
  <si>
    <t>Tlakové zkoušky vodou na potrubí DN do 80</t>
  </si>
  <si>
    <t>1751541052</t>
  </si>
  <si>
    <t>https://podminky.urs.cz/item/CS_URS_2023_01/892241111</t>
  </si>
  <si>
    <t>892273122</t>
  </si>
  <si>
    <t>Proplach a dezinfekce vodovodního potrubí DN od 80 do 125</t>
  </si>
  <si>
    <t>-748772182</t>
  </si>
  <si>
    <t>https://podminky.urs.cz/item/CS_URS_2023_01/892273122</t>
  </si>
  <si>
    <t>899101211</t>
  </si>
  <si>
    <t>Demontáž poklopů litinových a ocelových včetně rámů, hmotnosti jednotlivě do 50 kg</t>
  </si>
  <si>
    <t>992695335</t>
  </si>
  <si>
    <t>https://podminky.urs.cz/item/CS_URS_2023_01/899101211</t>
  </si>
  <si>
    <t>5"číslo výkresu D.2</t>
  </si>
  <si>
    <t>899401112</t>
  </si>
  <si>
    <t>Osazení poklopů litinových šoupátkových</t>
  </si>
  <si>
    <t>545912810</t>
  </si>
  <si>
    <t>https://podminky.urs.cz/item/CS_URS_2023_01/899401112</t>
  </si>
  <si>
    <t>42291352</t>
  </si>
  <si>
    <t>poklop litinový šoupátkový pro zemní soupravy osazení do terénu a do vozovky</t>
  </si>
  <si>
    <t>-1427161318</t>
  </si>
  <si>
    <t>42210050</t>
  </si>
  <si>
    <t>deska podkladová uličního poklopu litinového šoupatového</t>
  </si>
  <si>
    <t>-1350548107</t>
  </si>
  <si>
    <t>899401113</t>
  </si>
  <si>
    <t>Osazení poklopů litinových hydrantových</t>
  </si>
  <si>
    <t>-1845829677</t>
  </si>
  <si>
    <t>https://podminky.urs.cz/item/CS_URS_2023_01/899401113</t>
  </si>
  <si>
    <t>42291452</t>
  </si>
  <si>
    <t>poklop litinový hydrantový DN 80</t>
  </si>
  <si>
    <t>-541561917</t>
  </si>
  <si>
    <t>42210052</t>
  </si>
  <si>
    <t>deska podkladová uličního poklopu litinového hydrantového</t>
  </si>
  <si>
    <t>1229547019</t>
  </si>
  <si>
    <t>899713111</t>
  </si>
  <si>
    <t>Orientační tabulky na vodovodních a kanalizačních řadech na sloupku ocelovém nebo betonovém</t>
  </si>
  <si>
    <t>-566488873</t>
  </si>
  <si>
    <t>https://podminky.urs.cz/item/CS_URS_2023_01/899713111</t>
  </si>
  <si>
    <t>1"číslo výkresu D.4</t>
  </si>
  <si>
    <t>899715050</t>
  </si>
  <si>
    <t>Dodávka a osazení ocelové trasírky včetně modro-bílého nátěru se zabetonováním</t>
  </si>
  <si>
    <t>-1574943337</t>
  </si>
  <si>
    <t>899721111</t>
  </si>
  <si>
    <t>Signalizační vodič na potrubí DN do 150 mm</t>
  </si>
  <si>
    <t>1628487802</t>
  </si>
  <si>
    <t>https://podminky.urs.cz/item/CS_URS_2023_01/899721111</t>
  </si>
  <si>
    <t>-126552413</t>
  </si>
  <si>
    <t>899801501</t>
  </si>
  <si>
    <t>Demontáž a likvidace stávajícího podzemního hydrantu včetně šoupěte a armatur</t>
  </si>
  <si>
    <t>-1121448292</t>
  </si>
  <si>
    <t>1"číslo výkresu D.2</t>
  </si>
  <si>
    <t>899801502</t>
  </si>
  <si>
    <t>Demontáž a likvidace stávajících přípojkových armatur, šoupat a zemních souprav</t>
  </si>
  <si>
    <t>sestava</t>
  </si>
  <si>
    <t>-1350497096</t>
  </si>
  <si>
    <t>-1126435138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</si>
  <si>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</si>
  <si>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</si>
  <si>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-862557934</t>
  </si>
  <si>
    <t>https://podminky.urs.cz/item/CS_URS_2023_01/916131213</t>
  </si>
  <si>
    <t>502074966</t>
  </si>
  <si>
    <t>4*0,5*0,3"číslo výkresu D.2</t>
  </si>
  <si>
    <t>81</t>
  </si>
  <si>
    <t>-641936521</t>
  </si>
  <si>
    <t>(115-6,25-4)*2"číslo výkresu D.2</t>
  </si>
  <si>
    <t>82</t>
  </si>
  <si>
    <t>-1602854861</t>
  </si>
  <si>
    <t>83</t>
  </si>
  <si>
    <t>-1614211643</t>
  </si>
  <si>
    <t>4"číslo výkresu D.2</t>
  </si>
  <si>
    <t>84</t>
  </si>
  <si>
    <t>100758595</t>
  </si>
  <si>
    <t>85</t>
  </si>
  <si>
    <t>1048188763</t>
  </si>
  <si>
    <t>65,062*44 'Přepočtené koeficientem množství</t>
  </si>
  <si>
    <t>86</t>
  </si>
  <si>
    <t>551801321</t>
  </si>
  <si>
    <t>87</t>
  </si>
  <si>
    <t>1678325684</t>
  </si>
  <si>
    <t>88</t>
  </si>
  <si>
    <t>1521313884</t>
  </si>
  <si>
    <t>89</t>
  </si>
  <si>
    <t>997013813</t>
  </si>
  <si>
    <t>Poplatek za uložení stavebního odpadu na skládce (skládkovné) z plastických hmot zatříděného do Katalogu odpadů pod kódem 17 02 03</t>
  </si>
  <si>
    <t>125354856</t>
  </si>
  <si>
    <t>https://podminky.urs.cz/item/CS_URS_2023_01/997013813</t>
  </si>
  <si>
    <t>90</t>
  </si>
  <si>
    <t>-1308209544</t>
  </si>
  <si>
    <t>02 - vodovodní přípojky - 5ks</t>
  </si>
  <si>
    <t>PSV - Práce a dodávky PSV</t>
  </si>
  <si>
    <t xml:space="preserve">    722 - Zdravotechnika - vnitřní vodovod</t>
  </si>
  <si>
    <t>-671308215</t>
  </si>
  <si>
    <t>0,8*0,5*0,3*5"číslo výkresu D.3</t>
  </si>
  <si>
    <t>-905009613</t>
  </si>
  <si>
    <t>0,8*2*0,3*5"číslo výkresu D.3</t>
  </si>
  <si>
    <t>879161111</t>
  </si>
  <si>
    <t>Montáž napojení vodovodní přípojky v otevřeném výkopu DN 25</t>
  </si>
  <si>
    <t>-1086342141</t>
  </si>
  <si>
    <t>https://podminky.urs.cz/item/CS_URS_2023_01/879161111</t>
  </si>
  <si>
    <t>5"číslo výkresu D.3</t>
  </si>
  <si>
    <t>891171321</t>
  </si>
  <si>
    <t>Montáž vodovodních armatur na potrubí šoupátek pro domovní přípojky se závitovými konci PN16 G 5/4"</t>
  </si>
  <si>
    <t>-1664067087</t>
  </si>
  <si>
    <t>https://podminky.urs.cz/item/CS_URS_2023_01/891171321</t>
  </si>
  <si>
    <t>42221420</t>
  </si>
  <si>
    <t>šoupátko přípojkové přímé DN 25 ISO/vnější závit PN16, 32x1 1/4"</t>
  </si>
  <si>
    <t>576367260</t>
  </si>
  <si>
    <t>891249111</t>
  </si>
  <si>
    <t>Montáž vodovodních armatur na potrubí navrtávacích pasů s ventilem Jt 1 MPa, na potrubí z trub litinových, ocelových nebo plastických hmot DN 80</t>
  </si>
  <si>
    <t>-1721999715</t>
  </si>
  <si>
    <t>https://podminky.urs.cz/item/CS_URS_2023_01/891249111</t>
  </si>
  <si>
    <t>42273445</t>
  </si>
  <si>
    <t>pás navrtávací z tvárné litiny DN 80, univerzální, se závitovým výstupem 5/4"</t>
  </si>
  <si>
    <t>-778521093</t>
  </si>
  <si>
    <t>836958660</t>
  </si>
  <si>
    <t>-1036446617</t>
  </si>
  <si>
    <t>2092940283</t>
  </si>
  <si>
    <t>1946326503</t>
  </si>
  <si>
    <t>PSV</t>
  </si>
  <si>
    <t>Práce a dodávky PSV</t>
  </si>
  <si>
    <t>722</t>
  </si>
  <si>
    <t>Zdravotechnika - vnitřní vodovod</t>
  </si>
  <si>
    <t>722219191</t>
  </si>
  <si>
    <t>Armatury přírubové montáž zemních souprav ostatních typů</t>
  </si>
  <si>
    <t>-392928919</t>
  </si>
  <si>
    <t>https://podminky.urs.cz/item/CS_URS_2023_01/722219191</t>
  </si>
  <si>
    <t>HWL.960113018004</t>
  </si>
  <si>
    <t>SOUPRAVA ZEMNÍ TELESKOPICKÁ DOM. ŠOUPÁTKA-1,3-1,8 3/4"-2" (1,3-1,8m)</t>
  </si>
  <si>
    <t>1209117915</t>
  </si>
  <si>
    <t>998722101</t>
  </si>
  <si>
    <t>Přesun hmot pro vnitřní vodovod stanovený z hmotnosti přesunovaného materiálu vodorovná dopravní vzdálenost do 50 m v objektech výšky do 6 m</t>
  </si>
  <si>
    <t>1841636818</t>
  </si>
  <si>
    <t>https://podminky.urs.cz/item/CS_URS_2023_01/998722101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</si>
  <si>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</si>
  <si>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</si>
  <si>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</si>
  <si>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</si>
  <si>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</si>
  <si>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</si>
  <si>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</si>
  <si>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</si>
  <si>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</si>
  <si>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</si>
  <si>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…</t>
  </si>
  <si>
    <t>1024</t>
  </si>
  <si>
    <t>-354373975</t>
  </si>
  <si>
    <t>https://podminky.urs.cz/item/CS_URS_2023_01/012203000</t>
  </si>
  <si>
    <t>012303001</t>
  </si>
  <si>
    <t>Geodetické práce po výstavbě - geometrický plán</t>
  </si>
  <si>
    <t>-577371534</t>
  </si>
  <si>
    <t>013254001</t>
  </si>
  <si>
    <t>Dokumentace skutečného provedení stavby prováděna dle vyhlášky č.499/2006 sb. příloha č.7- 3x tištěné paré, 1x elektronicky na CD</t>
  </si>
  <si>
    <t>1273016882</t>
  </si>
  <si>
    <t>013254002</t>
  </si>
  <si>
    <t>Vytýčení stávajících podzemních sítí a vedení příslušnými správci</t>
  </si>
  <si>
    <t>1781732361</t>
  </si>
  <si>
    <t>VRN3</t>
  </si>
  <si>
    <t>Zařízení staveniště</t>
  </si>
  <si>
    <t>030001000</t>
  </si>
  <si>
    <t>-427354834</t>
  </si>
  <si>
    <t>https://podminky.urs.cz/item/CS_URS_2023_01/030001000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</si>
  <si>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</si>
  <si>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</si>
  <si>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</si>
  <si>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</si>
  <si>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</si>
  <si>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</si>
  <si>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</si>
  <si>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</si>
  <si>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</si>
  <si>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</si>
  <si>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</si>
  <si>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</si>
  <si>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</si>
  <si>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</si>
  <si>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</si>
  <si>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</si>
  <si>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</si>
  <si>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</si>
  <si>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</si>
  <si>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</si>
  <si>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</si>
  <si>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</si>
  <si>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</si>
  <si>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</si>
  <si>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</si>
  <si>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</si>
  <si>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</si>
  <si>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</si>
  <si>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</si>
  <si>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</si>
  <si>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</si>
  <si>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</si>
  <si>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</si>
  <si>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</si>
  <si>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</si>
  <si>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</si>
  <si>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</si>
  <si>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</si>
  <si>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</si>
  <si>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</si>
  <si>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</si>
  <si>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</si>
  <si>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</si>
  <si>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</si>
  <si>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</si>
  <si>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</si>
  <si>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</si>
  <si>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</si>
  <si>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</si>
  <si>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</si>
  <si>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</si>
  <si>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</si>
  <si>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</si>
  <si>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</si>
  <si>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</si>
  <si>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</si>
  <si>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</si>
  <si>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</si>
  <si>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</si>
  <si>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</si>
  <si>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</si>
  <si>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</si>
  <si>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</si>
  <si>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</si>
  <si>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</si>
  <si>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</si>
  <si>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</si>
  <si>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</si>
  <si>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</si>
  <si>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</si>
  <si>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</si>
  <si>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</si>
  <si>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</si>
  <si>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</si>
  <si>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</si>
  <si>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</si>
  <si>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</si>
  <si>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</si>
  <si>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</si>
  <si>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</si>
  <si>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</si>
  <si>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</si>
  <si>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</si>
  <si>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</si>
  <si>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</si>
  <si>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</si>
  <si>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</si>
  <si>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</si>
  <si>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</si>
  <si>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</si>
  <si>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</si>
  <si>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</si>
  <si>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</si>
  <si>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</si>
  <si>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</si>
  <si>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</si>
  <si>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</si>
  <si>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</si>
  <si>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</si>
  <si>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</si>
  <si>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</si>
  <si>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</si>
  <si>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</si>
  <si>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</si>
  <si>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</si>
  <si>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</si>
  <si>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</si>
  <si>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</si>
  <si>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</si>
  <si>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</si>
  <si>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</si>
  <si>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</si>
  <si>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</si>
  <si>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</si>
  <si>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</si>
  <si>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</si>
  <si>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</si>
  <si>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</si>
  <si>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</si>
  <si>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</si>
  <si>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</si>
  <si>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</si>
  <si>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</si>
  <si>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</si>
  <si>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</si>
  <si>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</si>
  <si>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</si>
  <si>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</si>
  <si>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</si>
  <si>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</si>
  <si>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</si>
  <si>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</si>
  <si>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</si>
  <si>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</si>
  <si>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</si>
  <si>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</si>
  <si>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</si>
  <si>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</si>
  <si>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</si>
  <si>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</si>
  <si>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</si>
  <si>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</si>
  <si>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</si>
  <si>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</si>
  <si>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</si>
  <si>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</si>
  <si>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</si>
  <si>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</si>
  <si>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</si>
  <si>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</si>
  <si>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</si>
  <si>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</si>
  <si>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</si>
  <si>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</si>
  <si>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</si>
  <si>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</si>
  <si>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</si>
  <si>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</si>
  <si>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</si>
  <si>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</si>
  <si>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</si>
  <si>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</si>
  <si>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</si>
  <si>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</si>
  <si>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</si>
  <si>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</si>
  <si>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</si>
  <si>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</si>
  <si>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</si>
  <si>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</si>
  <si>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</si>
  <si>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</si>
  <si>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</si>
  <si>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</si>
  <si>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</si>
  <si>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</si>
  <si>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</si>
  <si>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</si>
  <si>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</si>
  <si>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</si>
  <si>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</si>
  <si>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</si>
  <si>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</si>
  <si>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</si>
  <si>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LPJStav s.r.o.,Horní Bolíkov 2</t>
  </si>
  <si>
    <t>CZ14363216</t>
  </si>
  <si>
    <t>14363216</t>
  </si>
  <si>
    <t>LPJStav s.r.o., Horní Bolíkov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</si>
</sst>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/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071" TargetMode="External" /><Relationship Id="rId2" Type="http://schemas.openxmlformats.org/officeDocument/2006/relationships/hyperlink" Target="https://podminky.urs.cz/item/CS_URS_2023_01/113106093" TargetMode="External" /><Relationship Id="rId3" Type="http://schemas.openxmlformats.org/officeDocument/2006/relationships/hyperlink" Target="https://podminky.urs.cz/item/CS_URS_2023_01/113107423" TargetMode="External" /><Relationship Id="rId4" Type="http://schemas.openxmlformats.org/officeDocument/2006/relationships/hyperlink" Target="https://podminky.urs.cz/item/CS_URS_2023_01/113107442" TargetMode="External" /><Relationship Id="rId5" Type="http://schemas.openxmlformats.org/officeDocument/2006/relationships/hyperlink" Target="https://podminky.urs.cz/item/CS_URS_2023_01/113107523" TargetMode="External" /><Relationship Id="rId6" Type="http://schemas.openxmlformats.org/officeDocument/2006/relationships/hyperlink" Target="https://podminky.urs.cz/item/CS_URS_2023_01/113107542" TargetMode="External" /><Relationship Id="rId7" Type="http://schemas.openxmlformats.org/officeDocument/2006/relationships/hyperlink" Target="https://podminky.urs.cz/item/CS_URS_2023_01/113201112" TargetMode="External" /><Relationship Id="rId8" Type="http://schemas.openxmlformats.org/officeDocument/2006/relationships/hyperlink" Target="https://podminky.urs.cz/item/CS_URS_2023_01/119001405" TargetMode="External" /><Relationship Id="rId9" Type="http://schemas.openxmlformats.org/officeDocument/2006/relationships/hyperlink" Target="https://podminky.urs.cz/item/CS_URS_2023_01/119001421" TargetMode="External" /><Relationship Id="rId10" Type="http://schemas.openxmlformats.org/officeDocument/2006/relationships/hyperlink" Target="https://podminky.urs.cz/item/CS_URS_2023_01/121151103" TargetMode="External" /><Relationship Id="rId11" Type="http://schemas.openxmlformats.org/officeDocument/2006/relationships/hyperlink" Target="https://podminky.urs.cz/item/CS_URS_2023_01/132254204" TargetMode="External" /><Relationship Id="rId12" Type="http://schemas.openxmlformats.org/officeDocument/2006/relationships/hyperlink" Target="https://podminky.urs.cz/item/CS_URS_2023_01/132354204" TargetMode="External" /><Relationship Id="rId13" Type="http://schemas.openxmlformats.org/officeDocument/2006/relationships/hyperlink" Target="https://podminky.urs.cz/item/CS_URS_2023_01/132454204" TargetMode="External" /><Relationship Id="rId14" Type="http://schemas.openxmlformats.org/officeDocument/2006/relationships/hyperlink" Target="https://podminky.urs.cz/item/CS_URS_2023_01/139001101" TargetMode="External" /><Relationship Id="rId15" Type="http://schemas.openxmlformats.org/officeDocument/2006/relationships/hyperlink" Target="https://podminky.urs.cz/item/CS_URS_2023_01/162351104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1/174151101" TargetMode="External" /><Relationship Id="rId18" Type="http://schemas.openxmlformats.org/officeDocument/2006/relationships/hyperlink" Target="https://podminky.urs.cz/item/CS_URS_2023_01/175151101" TargetMode="External" /><Relationship Id="rId19" Type="http://schemas.openxmlformats.org/officeDocument/2006/relationships/hyperlink" Target="https://podminky.urs.cz/item/CS_URS_2023_01/181351003" TargetMode="External" /><Relationship Id="rId20" Type="http://schemas.openxmlformats.org/officeDocument/2006/relationships/hyperlink" Target="https://podminky.urs.cz/item/CS_URS_2023_01/181411131" TargetMode="External" /><Relationship Id="rId21" Type="http://schemas.openxmlformats.org/officeDocument/2006/relationships/hyperlink" Target="https://podminky.urs.cz/item/CS_URS_2023_01/451541111" TargetMode="External" /><Relationship Id="rId22" Type="http://schemas.openxmlformats.org/officeDocument/2006/relationships/hyperlink" Target="https://podminky.urs.cz/item/CS_URS_2023_01/451572111" TargetMode="External" /><Relationship Id="rId23" Type="http://schemas.openxmlformats.org/officeDocument/2006/relationships/hyperlink" Target="https://podminky.urs.cz/item/CS_URS_2023_01/452112112" TargetMode="External" /><Relationship Id="rId24" Type="http://schemas.openxmlformats.org/officeDocument/2006/relationships/hyperlink" Target="https://podminky.urs.cz/item/CS_URS_2023_01/452311121" TargetMode="External" /><Relationship Id="rId25" Type="http://schemas.openxmlformats.org/officeDocument/2006/relationships/hyperlink" Target="https://podminky.urs.cz/item/CS_URS_2023_01/566901132" TargetMode="External" /><Relationship Id="rId26" Type="http://schemas.openxmlformats.org/officeDocument/2006/relationships/hyperlink" Target="https://podminky.urs.cz/item/CS_URS_2023_01/566901232" TargetMode="External" /><Relationship Id="rId27" Type="http://schemas.openxmlformats.org/officeDocument/2006/relationships/hyperlink" Target="https://podminky.urs.cz/item/CS_URS_2023_01/572340111" TargetMode="External" /><Relationship Id="rId28" Type="http://schemas.openxmlformats.org/officeDocument/2006/relationships/hyperlink" Target="https://podminky.urs.cz/item/CS_URS_2023_01/572341111" TargetMode="External" /><Relationship Id="rId29" Type="http://schemas.openxmlformats.org/officeDocument/2006/relationships/hyperlink" Target="https://podminky.urs.cz/item/CS_URS_2023_01/573191111" TargetMode="External" /><Relationship Id="rId30" Type="http://schemas.openxmlformats.org/officeDocument/2006/relationships/hyperlink" Target="https://podminky.urs.cz/item/CS_URS_2023_01/573211112" TargetMode="External" /><Relationship Id="rId31" Type="http://schemas.openxmlformats.org/officeDocument/2006/relationships/hyperlink" Target="https://podminky.urs.cz/item/CS_URS_2023_01/593532111" TargetMode="External" /><Relationship Id="rId32" Type="http://schemas.openxmlformats.org/officeDocument/2006/relationships/hyperlink" Target="https://podminky.urs.cz/item/CS_URS_2023_01/596212210" TargetMode="External" /><Relationship Id="rId33" Type="http://schemas.openxmlformats.org/officeDocument/2006/relationships/hyperlink" Target="https://podminky.urs.cz/item/CS_URS_2023_01/810391811" TargetMode="External" /><Relationship Id="rId34" Type="http://schemas.openxmlformats.org/officeDocument/2006/relationships/hyperlink" Target="https://podminky.urs.cz/item/CS_URS_2023_01/871373121" TargetMode="External" /><Relationship Id="rId35" Type="http://schemas.openxmlformats.org/officeDocument/2006/relationships/hyperlink" Target="https://podminky.urs.cz/item/CS_URS_2023_01/877315211" TargetMode="External" /><Relationship Id="rId36" Type="http://schemas.openxmlformats.org/officeDocument/2006/relationships/hyperlink" Target="https://podminky.urs.cz/item/CS_URS_2023_01/877375211" TargetMode="External" /><Relationship Id="rId37" Type="http://schemas.openxmlformats.org/officeDocument/2006/relationships/hyperlink" Target="https://podminky.urs.cz/item/CS_URS_2023_01/877375221" TargetMode="External" /><Relationship Id="rId38" Type="http://schemas.openxmlformats.org/officeDocument/2006/relationships/hyperlink" Target="https://podminky.urs.cz/item/CS_URS_2023_01/877350430" TargetMode="External" /><Relationship Id="rId39" Type="http://schemas.openxmlformats.org/officeDocument/2006/relationships/hyperlink" Target="https://podminky.urs.cz/item/CS_URS_2023_01/890131852" TargetMode="External" /><Relationship Id="rId40" Type="http://schemas.openxmlformats.org/officeDocument/2006/relationships/hyperlink" Target="https://podminky.urs.cz/item/CS_URS_2023_01/892381111" TargetMode="External" /><Relationship Id="rId41" Type="http://schemas.openxmlformats.org/officeDocument/2006/relationships/hyperlink" Target="https://podminky.urs.cz/item/CS_URS_2023_01/892442111" TargetMode="External" /><Relationship Id="rId42" Type="http://schemas.openxmlformats.org/officeDocument/2006/relationships/hyperlink" Target="https://podminky.urs.cz/item/CS_URS_2023_01/894410103" TargetMode="External" /><Relationship Id="rId43" Type="http://schemas.openxmlformats.org/officeDocument/2006/relationships/hyperlink" Target="https://podminky.urs.cz/item/CS_URS_2023_01/894410211" TargetMode="External" /><Relationship Id="rId44" Type="http://schemas.openxmlformats.org/officeDocument/2006/relationships/hyperlink" Target="https://podminky.urs.cz/item/CS_URS_2023_01/894410232" TargetMode="External" /><Relationship Id="rId45" Type="http://schemas.openxmlformats.org/officeDocument/2006/relationships/hyperlink" Target="https://podminky.urs.cz/item/CS_URS_2023_01/899102211" TargetMode="External" /><Relationship Id="rId46" Type="http://schemas.openxmlformats.org/officeDocument/2006/relationships/hyperlink" Target="https://podminky.urs.cz/item/CS_URS_2023_01/899104112" TargetMode="External" /><Relationship Id="rId47" Type="http://schemas.openxmlformats.org/officeDocument/2006/relationships/hyperlink" Target="https://podminky.urs.cz/item/CS_URS_2023_01/899722113" TargetMode="External" /><Relationship Id="rId48" Type="http://schemas.openxmlformats.org/officeDocument/2006/relationships/hyperlink" Target="https://podminky.urs.cz/item/CS_URS_2023_01/916131113" TargetMode="External" /><Relationship Id="rId49" Type="http://schemas.openxmlformats.org/officeDocument/2006/relationships/hyperlink" Target="https://podminky.urs.cz/item/CS_URS_2023_01/916991121" TargetMode="External" /><Relationship Id="rId50" Type="http://schemas.openxmlformats.org/officeDocument/2006/relationships/hyperlink" Target="https://podminky.urs.cz/item/CS_URS_2023_01/919732211" TargetMode="External" /><Relationship Id="rId51" Type="http://schemas.openxmlformats.org/officeDocument/2006/relationships/hyperlink" Target="https://podminky.urs.cz/item/CS_URS_2023_01/919735112" TargetMode="External" /><Relationship Id="rId52" Type="http://schemas.openxmlformats.org/officeDocument/2006/relationships/hyperlink" Target="https://podminky.urs.cz/item/CS_URS_2023_01/979021113" TargetMode="External" /><Relationship Id="rId53" Type="http://schemas.openxmlformats.org/officeDocument/2006/relationships/hyperlink" Target="https://podminky.urs.cz/item/CS_URS_2023_01/979051111" TargetMode="External" /><Relationship Id="rId54" Type="http://schemas.openxmlformats.org/officeDocument/2006/relationships/hyperlink" Target="https://podminky.urs.cz/item/CS_URS_2023_01/979051121" TargetMode="External" /><Relationship Id="rId55" Type="http://schemas.openxmlformats.org/officeDocument/2006/relationships/hyperlink" Target="https://podminky.urs.cz/item/CS_URS_2023_01/997013509" TargetMode="External" /><Relationship Id="rId56" Type="http://schemas.openxmlformats.org/officeDocument/2006/relationships/hyperlink" Target="https://podminky.urs.cz/item/CS_URS_2023_01/997013511" TargetMode="External" /><Relationship Id="rId57" Type="http://schemas.openxmlformats.org/officeDocument/2006/relationships/hyperlink" Target="https://podminky.urs.cz/item/CS_URS_2023_01/997013601" TargetMode="External" /><Relationship Id="rId58" Type="http://schemas.openxmlformats.org/officeDocument/2006/relationships/hyperlink" Target="https://podminky.urs.cz/item/CS_URS_2023_01/997013645" TargetMode="External" /><Relationship Id="rId59" Type="http://schemas.openxmlformats.org/officeDocument/2006/relationships/hyperlink" Target="https://podminky.urs.cz/item/CS_URS_2023_01/997013655" TargetMode="External" /><Relationship Id="rId60" Type="http://schemas.openxmlformats.org/officeDocument/2006/relationships/hyperlink" Target="https://podminky.urs.cz/item/CS_URS_2023_01/998276101" TargetMode="External" /><Relationship Id="rId6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5151101" TargetMode="External" /><Relationship Id="rId2" Type="http://schemas.openxmlformats.org/officeDocument/2006/relationships/hyperlink" Target="https://podminky.urs.cz/item/CS_URS_2023_01/451541111" TargetMode="External" /><Relationship Id="rId3" Type="http://schemas.openxmlformats.org/officeDocument/2006/relationships/hyperlink" Target="https://podminky.urs.cz/item/CS_URS_2023_01/451572111" TargetMode="External" /><Relationship Id="rId4" Type="http://schemas.openxmlformats.org/officeDocument/2006/relationships/hyperlink" Target="https://podminky.urs.cz/item/CS_URS_2023_01/452112112" TargetMode="External" /><Relationship Id="rId5" Type="http://schemas.openxmlformats.org/officeDocument/2006/relationships/hyperlink" Target="https://podminky.urs.cz/item/CS_URS_2023_01/871353121" TargetMode="External" /><Relationship Id="rId6" Type="http://schemas.openxmlformats.org/officeDocument/2006/relationships/hyperlink" Target="https://podminky.urs.cz/item/CS_URS_2023_01/877355211" TargetMode="External" /><Relationship Id="rId7" Type="http://schemas.openxmlformats.org/officeDocument/2006/relationships/hyperlink" Target="https://podminky.urs.cz/item/CS_URS_2023_01/895941302" TargetMode="External" /><Relationship Id="rId8" Type="http://schemas.openxmlformats.org/officeDocument/2006/relationships/hyperlink" Target="https://podminky.urs.cz/item/CS_URS_2023_01/895941314" TargetMode="External" /><Relationship Id="rId9" Type="http://schemas.openxmlformats.org/officeDocument/2006/relationships/hyperlink" Target="https://podminky.urs.cz/item/CS_URS_2023_01/895941332" TargetMode="External" /><Relationship Id="rId10" Type="http://schemas.openxmlformats.org/officeDocument/2006/relationships/hyperlink" Target="https://podminky.urs.cz/item/CS_URS_2023_01/899204112" TargetMode="External" /><Relationship Id="rId11" Type="http://schemas.openxmlformats.org/officeDocument/2006/relationships/hyperlink" Target="https://podminky.urs.cz/item/CS_URS_2023_01/899722113" TargetMode="External" /><Relationship Id="rId12" Type="http://schemas.openxmlformats.org/officeDocument/2006/relationships/hyperlink" Target="https://podminky.urs.cz/item/CS_URS_2023_01/998276101" TargetMode="External" /><Relationship Id="rId1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093" TargetMode="External" /><Relationship Id="rId2" Type="http://schemas.openxmlformats.org/officeDocument/2006/relationships/hyperlink" Target="https://podminky.urs.cz/item/CS_URS_2023_01/113107523" TargetMode="External" /><Relationship Id="rId3" Type="http://schemas.openxmlformats.org/officeDocument/2006/relationships/hyperlink" Target="https://podminky.urs.cz/item/CS_URS_2023_01/113107542" TargetMode="External" /><Relationship Id="rId4" Type="http://schemas.openxmlformats.org/officeDocument/2006/relationships/hyperlink" Target="https://podminky.urs.cz/item/CS_URS_2023_01/113201112" TargetMode="External" /><Relationship Id="rId5" Type="http://schemas.openxmlformats.org/officeDocument/2006/relationships/hyperlink" Target="https://podminky.urs.cz/item/CS_URS_2023_01/113202111" TargetMode="External" /><Relationship Id="rId6" Type="http://schemas.openxmlformats.org/officeDocument/2006/relationships/hyperlink" Target="https://podminky.urs.cz/item/CS_URS_2023_01/119001405" TargetMode="External" /><Relationship Id="rId7" Type="http://schemas.openxmlformats.org/officeDocument/2006/relationships/hyperlink" Target="https://podminky.urs.cz/item/CS_URS_2023_01/119001412" TargetMode="External" /><Relationship Id="rId8" Type="http://schemas.openxmlformats.org/officeDocument/2006/relationships/hyperlink" Target="https://podminky.urs.cz/item/CS_URS_2023_01/119001421" TargetMode="External" /><Relationship Id="rId9" Type="http://schemas.openxmlformats.org/officeDocument/2006/relationships/hyperlink" Target="https://podminky.urs.cz/item/CS_URS_2023_01/121151103" TargetMode="External" /><Relationship Id="rId10" Type="http://schemas.openxmlformats.org/officeDocument/2006/relationships/hyperlink" Target="https://podminky.urs.cz/item/CS_URS_2023_01/132254103" TargetMode="External" /><Relationship Id="rId11" Type="http://schemas.openxmlformats.org/officeDocument/2006/relationships/hyperlink" Target="https://podminky.urs.cz/item/CS_URS_2023_01/132354103" TargetMode="External" /><Relationship Id="rId12" Type="http://schemas.openxmlformats.org/officeDocument/2006/relationships/hyperlink" Target="https://podminky.urs.cz/item/CS_URS_2023_01/132454103" TargetMode="External" /><Relationship Id="rId13" Type="http://schemas.openxmlformats.org/officeDocument/2006/relationships/hyperlink" Target="https://podminky.urs.cz/item/CS_URS_2023_01/139001101" TargetMode="External" /><Relationship Id="rId14" Type="http://schemas.openxmlformats.org/officeDocument/2006/relationships/hyperlink" Target="https://podminky.urs.cz/item/CS_URS_2023_01/162351104" TargetMode="External" /><Relationship Id="rId15" Type="http://schemas.openxmlformats.org/officeDocument/2006/relationships/hyperlink" Target="https://podminky.urs.cz/item/CS_URS_2023_01/171251201" TargetMode="External" /><Relationship Id="rId16" Type="http://schemas.openxmlformats.org/officeDocument/2006/relationships/hyperlink" Target="https://podminky.urs.cz/item/CS_URS_2023_01/174151101" TargetMode="External" /><Relationship Id="rId17" Type="http://schemas.openxmlformats.org/officeDocument/2006/relationships/hyperlink" Target="https://podminky.urs.cz/item/CS_URS_2023_01/175151101" TargetMode="External" /><Relationship Id="rId18" Type="http://schemas.openxmlformats.org/officeDocument/2006/relationships/hyperlink" Target="https://podminky.urs.cz/item/CS_URS_2023_01/181351003" TargetMode="External" /><Relationship Id="rId19" Type="http://schemas.openxmlformats.org/officeDocument/2006/relationships/hyperlink" Target="https://podminky.urs.cz/item/CS_URS_2023_01/181411131" TargetMode="External" /><Relationship Id="rId20" Type="http://schemas.openxmlformats.org/officeDocument/2006/relationships/hyperlink" Target="https://podminky.urs.cz/item/CS_URS_2023_01/451317777" TargetMode="External" /><Relationship Id="rId21" Type="http://schemas.openxmlformats.org/officeDocument/2006/relationships/hyperlink" Target="https://podminky.urs.cz/item/CS_URS_2023_01/451572111" TargetMode="External" /><Relationship Id="rId22" Type="http://schemas.openxmlformats.org/officeDocument/2006/relationships/hyperlink" Target="https://podminky.urs.cz/item/CS_URS_2023_01/451577877" TargetMode="External" /><Relationship Id="rId23" Type="http://schemas.openxmlformats.org/officeDocument/2006/relationships/hyperlink" Target="https://podminky.urs.cz/item/CS_URS_2023_01/451579877" TargetMode="External" /><Relationship Id="rId24" Type="http://schemas.openxmlformats.org/officeDocument/2006/relationships/hyperlink" Target="https://podminky.urs.cz/item/CS_URS_2023_01/452313121" TargetMode="External" /><Relationship Id="rId25" Type="http://schemas.openxmlformats.org/officeDocument/2006/relationships/hyperlink" Target="https://podminky.urs.cz/item/CS_URS_2023_01/452353101" TargetMode="External" /><Relationship Id="rId26" Type="http://schemas.openxmlformats.org/officeDocument/2006/relationships/hyperlink" Target="https://podminky.urs.cz/item/CS_URS_2023_01/566901232" TargetMode="External" /><Relationship Id="rId27" Type="http://schemas.openxmlformats.org/officeDocument/2006/relationships/hyperlink" Target="https://podminky.urs.cz/item/CS_URS_2023_01/572341111" TargetMode="External" /><Relationship Id="rId28" Type="http://schemas.openxmlformats.org/officeDocument/2006/relationships/hyperlink" Target="https://podminky.urs.cz/item/CS_URS_2023_01/573191111" TargetMode="External" /><Relationship Id="rId29" Type="http://schemas.openxmlformats.org/officeDocument/2006/relationships/hyperlink" Target="https://podminky.urs.cz/item/CS_URS_2023_01/573211112" TargetMode="External" /><Relationship Id="rId30" Type="http://schemas.openxmlformats.org/officeDocument/2006/relationships/hyperlink" Target="https://podminky.urs.cz/item/CS_URS_2023_01/591141111" TargetMode="External" /><Relationship Id="rId31" Type="http://schemas.openxmlformats.org/officeDocument/2006/relationships/hyperlink" Target="https://podminky.urs.cz/item/CS_URS_2023_01/593532111" TargetMode="External" /><Relationship Id="rId32" Type="http://schemas.openxmlformats.org/officeDocument/2006/relationships/hyperlink" Target="https://podminky.urs.cz/item/CS_URS_2023_01/850245121" TargetMode="External" /><Relationship Id="rId33" Type="http://schemas.openxmlformats.org/officeDocument/2006/relationships/hyperlink" Target="https://podminky.urs.cz/item/CS_URS_2023_01/857242122" TargetMode="External" /><Relationship Id="rId34" Type="http://schemas.openxmlformats.org/officeDocument/2006/relationships/hyperlink" Target="https://podminky.urs.cz/item/CS_URS_2023_01/857244122" TargetMode="External" /><Relationship Id="rId35" Type="http://schemas.openxmlformats.org/officeDocument/2006/relationships/hyperlink" Target="https://podminky.urs.cz/item/CS_URS_2023_01/871241211" TargetMode="External" /><Relationship Id="rId36" Type="http://schemas.openxmlformats.org/officeDocument/2006/relationships/hyperlink" Target="https://podminky.urs.cz/item/CS_URS_2023_01/871251811" TargetMode="External" /><Relationship Id="rId37" Type="http://schemas.openxmlformats.org/officeDocument/2006/relationships/hyperlink" Target="https://podminky.urs.cz/item/CS_URS_2023_01/877241101" TargetMode="External" /><Relationship Id="rId38" Type="http://schemas.openxmlformats.org/officeDocument/2006/relationships/hyperlink" Target="https://podminky.urs.cz/item/CS_URS_2023_01/877241110" TargetMode="External" /><Relationship Id="rId39" Type="http://schemas.openxmlformats.org/officeDocument/2006/relationships/hyperlink" Target="https://podminky.urs.cz/item/CS_URS_2023_01/877241112" TargetMode="External" /><Relationship Id="rId40" Type="http://schemas.openxmlformats.org/officeDocument/2006/relationships/hyperlink" Target="https://podminky.urs.cz/item/CS_URS_2023_01/877241210" TargetMode="External" /><Relationship Id="rId41" Type="http://schemas.openxmlformats.org/officeDocument/2006/relationships/hyperlink" Target="https://podminky.urs.cz/item/CS_URS_2023_01/891241112" TargetMode="External" /><Relationship Id="rId42" Type="http://schemas.openxmlformats.org/officeDocument/2006/relationships/hyperlink" Target="https://podminky.urs.cz/item/CS_URS_2023_01/891247112" TargetMode="External" /><Relationship Id="rId43" Type="http://schemas.openxmlformats.org/officeDocument/2006/relationships/hyperlink" Target="https://podminky.urs.cz/item/CS_URS_2023_01/891249951" TargetMode="External" /><Relationship Id="rId44" Type="http://schemas.openxmlformats.org/officeDocument/2006/relationships/hyperlink" Target="https://podminky.urs.cz/item/CS_URS_2023_01/892241111" TargetMode="External" /><Relationship Id="rId45" Type="http://schemas.openxmlformats.org/officeDocument/2006/relationships/hyperlink" Target="https://podminky.urs.cz/item/CS_URS_2023_01/892273122" TargetMode="External" /><Relationship Id="rId46" Type="http://schemas.openxmlformats.org/officeDocument/2006/relationships/hyperlink" Target="https://podminky.urs.cz/item/CS_URS_2023_01/899101211" TargetMode="External" /><Relationship Id="rId47" Type="http://schemas.openxmlformats.org/officeDocument/2006/relationships/hyperlink" Target="https://podminky.urs.cz/item/CS_URS_2023_01/899401112" TargetMode="External" /><Relationship Id="rId48" Type="http://schemas.openxmlformats.org/officeDocument/2006/relationships/hyperlink" Target="https://podminky.urs.cz/item/CS_URS_2023_01/899401113" TargetMode="External" /><Relationship Id="rId49" Type="http://schemas.openxmlformats.org/officeDocument/2006/relationships/hyperlink" Target="https://podminky.urs.cz/item/CS_URS_2023_01/899713111" TargetMode="External" /><Relationship Id="rId50" Type="http://schemas.openxmlformats.org/officeDocument/2006/relationships/hyperlink" Target="https://podminky.urs.cz/item/CS_URS_2023_01/899721111" TargetMode="External" /><Relationship Id="rId51" Type="http://schemas.openxmlformats.org/officeDocument/2006/relationships/hyperlink" Target="https://podminky.urs.cz/item/CS_URS_2023_01/899722113" TargetMode="External" /><Relationship Id="rId52" Type="http://schemas.openxmlformats.org/officeDocument/2006/relationships/hyperlink" Target="https://podminky.urs.cz/item/CS_URS_2023_01/916131113" TargetMode="External" /><Relationship Id="rId53" Type="http://schemas.openxmlformats.org/officeDocument/2006/relationships/hyperlink" Target="https://podminky.urs.cz/item/CS_URS_2023_01/916131213" TargetMode="External" /><Relationship Id="rId54" Type="http://schemas.openxmlformats.org/officeDocument/2006/relationships/hyperlink" Target="https://podminky.urs.cz/item/CS_URS_2023_01/916991121" TargetMode="External" /><Relationship Id="rId55" Type="http://schemas.openxmlformats.org/officeDocument/2006/relationships/hyperlink" Target="https://podminky.urs.cz/item/CS_URS_2023_01/919732211" TargetMode="External" /><Relationship Id="rId56" Type="http://schemas.openxmlformats.org/officeDocument/2006/relationships/hyperlink" Target="https://podminky.urs.cz/item/CS_URS_2023_01/919735112" TargetMode="External" /><Relationship Id="rId57" Type="http://schemas.openxmlformats.org/officeDocument/2006/relationships/hyperlink" Target="https://podminky.urs.cz/item/CS_URS_2023_01/979021113" TargetMode="External" /><Relationship Id="rId58" Type="http://schemas.openxmlformats.org/officeDocument/2006/relationships/hyperlink" Target="https://podminky.urs.cz/item/CS_URS_2023_01/979051111" TargetMode="External" /><Relationship Id="rId59" Type="http://schemas.openxmlformats.org/officeDocument/2006/relationships/hyperlink" Target="https://podminky.urs.cz/item/CS_URS_2023_01/997013509" TargetMode="External" /><Relationship Id="rId60" Type="http://schemas.openxmlformats.org/officeDocument/2006/relationships/hyperlink" Target="https://podminky.urs.cz/item/CS_URS_2023_01/997013511" TargetMode="External" /><Relationship Id="rId61" Type="http://schemas.openxmlformats.org/officeDocument/2006/relationships/hyperlink" Target="https://podminky.urs.cz/item/CS_URS_2023_01/997013645" TargetMode="External" /><Relationship Id="rId62" Type="http://schemas.openxmlformats.org/officeDocument/2006/relationships/hyperlink" Target="https://podminky.urs.cz/item/CS_URS_2023_01/997013655" TargetMode="External" /><Relationship Id="rId63" Type="http://schemas.openxmlformats.org/officeDocument/2006/relationships/hyperlink" Target="https://podminky.urs.cz/item/CS_URS_2023_01/997013813" TargetMode="External" /><Relationship Id="rId64" Type="http://schemas.openxmlformats.org/officeDocument/2006/relationships/hyperlink" Target="https://podminky.urs.cz/item/CS_URS_2023_01/998276101" TargetMode="External" /><Relationship Id="rId6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452313121" TargetMode="External" /><Relationship Id="rId2" Type="http://schemas.openxmlformats.org/officeDocument/2006/relationships/hyperlink" Target="https://podminky.urs.cz/item/CS_URS_2023_01/452353101" TargetMode="External" /><Relationship Id="rId3" Type="http://schemas.openxmlformats.org/officeDocument/2006/relationships/hyperlink" Target="https://podminky.urs.cz/item/CS_URS_2023_01/879161111" TargetMode="External" /><Relationship Id="rId4" Type="http://schemas.openxmlformats.org/officeDocument/2006/relationships/hyperlink" Target="https://podminky.urs.cz/item/CS_URS_2023_01/891171321" TargetMode="External" /><Relationship Id="rId5" Type="http://schemas.openxmlformats.org/officeDocument/2006/relationships/hyperlink" Target="https://podminky.urs.cz/item/CS_URS_2023_01/891249111" TargetMode="External" /><Relationship Id="rId6" Type="http://schemas.openxmlformats.org/officeDocument/2006/relationships/hyperlink" Target="https://podminky.urs.cz/item/CS_URS_2023_01/899401112" TargetMode="External" /><Relationship Id="rId7" Type="http://schemas.openxmlformats.org/officeDocument/2006/relationships/hyperlink" Target="https://podminky.urs.cz/item/CS_URS_2023_01/998276101" TargetMode="External" /><Relationship Id="rId8" Type="http://schemas.openxmlformats.org/officeDocument/2006/relationships/hyperlink" Target="https://podminky.urs.cz/item/CS_URS_2023_01/722219191" TargetMode="External" /><Relationship Id="rId9" Type="http://schemas.openxmlformats.org/officeDocument/2006/relationships/hyperlink" Target="https://podminky.urs.cz/item/CS_URS_2023_01/998722101" TargetMode="External" /><Relationship Id="rId1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203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3"/>
  <sheetViews>
    <sheetView showGridLines="0" workbookViewId="0" topLeftCell="A1">
      <selection activeCell="E14" sqref="E14:AJ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55" t="s">
        <v>6</v>
      </c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ht="12" customHeight="1">
      <c r="B5" s="19"/>
      <c r="D5" s="23" t="s">
        <v>14</v>
      </c>
      <c r="K5" s="267" t="s">
        <v>15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R5" s="19"/>
      <c r="BE5" s="264" t="s">
        <v>16</v>
      </c>
      <c r="BS5" s="16" t="s">
        <v>7</v>
      </c>
    </row>
    <row r="6" spans="2:71" ht="36.95" customHeight="1">
      <c r="B6" s="19"/>
      <c r="D6" s="25" t="s">
        <v>17</v>
      </c>
      <c r="K6" s="268" t="s">
        <v>18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R6" s="19"/>
      <c r="BE6" s="265"/>
      <c r="BS6" s="16" t="s">
        <v>7</v>
      </c>
    </row>
    <row r="7" spans="2:71" ht="12" customHeight="1">
      <c r="B7" s="19"/>
      <c r="D7" s="26" t="s">
        <v>19</v>
      </c>
      <c r="K7" s="24" t="s">
        <v>3</v>
      </c>
      <c r="AK7" s="26" t="s">
        <v>20</v>
      </c>
      <c r="AN7" s="24" t="s">
        <v>3</v>
      </c>
      <c r="AR7" s="19"/>
      <c r="BE7" s="265"/>
      <c r="BS7" s="16" t="s">
        <v>7</v>
      </c>
    </row>
    <row r="8" spans="2:71" ht="12" customHeight="1">
      <c r="B8" s="19"/>
      <c r="D8" s="26" t="s">
        <v>21</v>
      </c>
      <c r="K8" s="24" t="s">
        <v>22</v>
      </c>
      <c r="AK8" s="26" t="s">
        <v>23</v>
      </c>
      <c r="AN8" s="309">
        <v>45028</v>
      </c>
      <c r="AR8" s="19"/>
      <c r="BE8" s="265"/>
      <c r="BS8" s="16" t="s">
        <v>7</v>
      </c>
    </row>
    <row r="9" spans="2:71" ht="14.45" customHeight="1">
      <c r="B9" s="19"/>
      <c r="AR9" s="19"/>
      <c r="BE9" s="265"/>
      <c r="BS9" s="16" t="s">
        <v>7</v>
      </c>
    </row>
    <row r="10" spans="2:71" ht="12" customHeight="1">
      <c r="B10" s="19"/>
      <c r="D10" s="26" t="s">
        <v>24</v>
      </c>
      <c r="AK10" s="26" t="s">
        <v>25</v>
      </c>
      <c r="AN10" s="24" t="s">
        <v>3</v>
      </c>
      <c r="AR10" s="19"/>
      <c r="BE10" s="265"/>
      <c r="BS10" s="16" t="s">
        <v>7</v>
      </c>
    </row>
    <row r="11" spans="2:71" ht="18.4" customHeight="1">
      <c r="B11" s="19"/>
      <c r="E11" s="24" t="s">
        <v>26</v>
      </c>
      <c r="AK11" s="26" t="s">
        <v>27</v>
      </c>
      <c r="AN11" s="24" t="s">
        <v>3</v>
      </c>
      <c r="AR11" s="19"/>
      <c r="BE11" s="265"/>
      <c r="BS11" s="16" t="s">
        <v>7</v>
      </c>
    </row>
    <row r="12" spans="2:71" ht="6.95" customHeight="1">
      <c r="B12" s="19"/>
      <c r="AR12" s="19"/>
      <c r="BE12" s="265"/>
      <c r="BS12" s="16" t="s">
        <v>7</v>
      </c>
    </row>
    <row r="13" spans="2:71" ht="12" customHeight="1">
      <c r="B13" s="19"/>
      <c r="D13" s="26" t="s">
        <v>28</v>
      </c>
      <c r="AK13" s="26" t="s">
        <v>25</v>
      </c>
      <c r="AN13" s="28" t="s">
        <v>1213</v>
      </c>
      <c r="AR13" s="19"/>
      <c r="BE13" s="265"/>
      <c r="BS13" s="16" t="s">
        <v>7</v>
      </c>
    </row>
    <row r="14" spans="2:71" ht="12.75">
      <c r="B14" s="19"/>
      <c r="E14" s="269" t="s">
        <v>1214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6" t="s">
        <v>27</v>
      </c>
      <c r="AN14" s="28" t="s">
        <v>1212</v>
      </c>
      <c r="AR14" s="19"/>
      <c r="BE14" s="265"/>
      <c r="BS14" s="16" t="s">
        <v>7</v>
      </c>
    </row>
    <row r="15" spans="2:71" ht="6.95" customHeight="1">
      <c r="B15" s="19"/>
      <c r="AR15" s="19"/>
      <c r="BE15" s="265"/>
      <c r="BS15" s="16" t="s">
        <v>4</v>
      </c>
    </row>
    <row r="16" spans="2:71" ht="12" customHeight="1">
      <c r="B16" s="19"/>
      <c r="D16" s="26" t="s">
        <v>29</v>
      </c>
      <c r="AK16" s="26" t="s">
        <v>25</v>
      </c>
      <c r="AN16" s="24" t="s">
        <v>3</v>
      </c>
      <c r="AR16" s="19"/>
      <c r="BE16" s="265"/>
      <c r="BS16" s="16" t="s">
        <v>4</v>
      </c>
    </row>
    <row r="17" spans="2:71" ht="18.4" customHeight="1">
      <c r="B17" s="19"/>
      <c r="E17" s="24" t="s">
        <v>30</v>
      </c>
      <c r="AK17" s="26" t="s">
        <v>27</v>
      </c>
      <c r="AN17" s="24" t="s">
        <v>3</v>
      </c>
      <c r="AR17" s="19"/>
      <c r="BE17" s="265"/>
      <c r="BS17" s="16" t="s">
        <v>31</v>
      </c>
    </row>
    <row r="18" spans="2:71" ht="6.95" customHeight="1">
      <c r="B18" s="19"/>
      <c r="AR18" s="19"/>
      <c r="BE18" s="265"/>
      <c r="BS18" s="16" t="s">
        <v>7</v>
      </c>
    </row>
    <row r="19" spans="2:71" ht="12" customHeight="1">
      <c r="B19" s="19"/>
      <c r="D19" s="26" t="s">
        <v>32</v>
      </c>
      <c r="AK19" s="26" t="s">
        <v>25</v>
      </c>
      <c r="AN19" s="24" t="s">
        <v>3</v>
      </c>
      <c r="AR19" s="19"/>
      <c r="BE19" s="265"/>
      <c r="BS19" s="16" t="s">
        <v>7</v>
      </c>
    </row>
    <row r="20" spans="2:71" ht="18.4" customHeight="1">
      <c r="B20" s="19"/>
      <c r="E20" s="24" t="s">
        <v>26</v>
      </c>
      <c r="AK20" s="26" t="s">
        <v>27</v>
      </c>
      <c r="AN20" s="24" t="s">
        <v>3</v>
      </c>
      <c r="AR20" s="19"/>
      <c r="BE20" s="265"/>
      <c r="BS20" s="16" t="s">
        <v>4</v>
      </c>
    </row>
    <row r="21" spans="2:57" ht="6.95" customHeight="1">
      <c r="B21" s="19"/>
      <c r="AR21" s="19"/>
      <c r="BE21" s="265"/>
    </row>
    <row r="22" spans="2:57" ht="12" customHeight="1">
      <c r="B22" s="19"/>
      <c r="D22" s="26" t="s">
        <v>33</v>
      </c>
      <c r="AR22" s="19"/>
      <c r="BE22" s="265"/>
    </row>
    <row r="23" spans="2:57" ht="47.25" customHeight="1">
      <c r="B23" s="19"/>
      <c r="E23" s="271" t="s">
        <v>34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R23" s="19"/>
      <c r="BE23" s="265"/>
    </row>
    <row r="24" spans="2:57" ht="6.95" customHeight="1">
      <c r="B24" s="19"/>
      <c r="AR24" s="19"/>
      <c r="BE24" s="265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65"/>
    </row>
    <row r="26" spans="2:57" s="1" customFormat="1" ht="25.9" customHeight="1">
      <c r="B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72">
        <f>ROUND(AG54,2)</f>
        <v>1479779.84</v>
      </c>
      <c r="AL26" s="273"/>
      <c r="AM26" s="273"/>
      <c r="AN26" s="273"/>
      <c r="AO26" s="273"/>
      <c r="AR26" s="31"/>
      <c r="BE26" s="265"/>
    </row>
    <row r="27" spans="2:57" s="1" customFormat="1" ht="6.95" customHeight="1">
      <c r="B27" s="31"/>
      <c r="AR27" s="31"/>
      <c r="BE27" s="265"/>
    </row>
    <row r="28" spans="2:57" s="1" customFormat="1" ht="12.75">
      <c r="B28" s="31"/>
      <c r="L28" s="274" t="s">
        <v>36</v>
      </c>
      <c r="M28" s="274"/>
      <c r="N28" s="274"/>
      <c r="O28" s="274"/>
      <c r="P28" s="274"/>
      <c r="W28" s="274" t="s">
        <v>37</v>
      </c>
      <c r="X28" s="274"/>
      <c r="Y28" s="274"/>
      <c r="Z28" s="274"/>
      <c r="AA28" s="274"/>
      <c r="AB28" s="274"/>
      <c r="AC28" s="274"/>
      <c r="AD28" s="274"/>
      <c r="AE28" s="274"/>
      <c r="AK28" s="274" t="s">
        <v>38</v>
      </c>
      <c r="AL28" s="274"/>
      <c r="AM28" s="274"/>
      <c r="AN28" s="274"/>
      <c r="AO28" s="274"/>
      <c r="AR28" s="31"/>
      <c r="BE28" s="265"/>
    </row>
    <row r="29" spans="2:57" s="2" customFormat="1" ht="14.45" customHeight="1">
      <c r="B29" s="35"/>
      <c r="D29" s="26" t="s">
        <v>39</v>
      </c>
      <c r="F29" s="26" t="s">
        <v>40</v>
      </c>
      <c r="L29" s="257">
        <v>0.21</v>
      </c>
      <c r="M29" s="258"/>
      <c r="N29" s="258"/>
      <c r="O29" s="258"/>
      <c r="P29" s="258"/>
      <c r="W29" s="259">
        <f>ROUND(AZ54,2)</f>
        <v>1479779.84</v>
      </c>
      <c r="X29" s="258"/>
      <c r="Y29" s="258"/>
      <c r="Z29" s="258"/>
      <c r="AA29" s="258"/>
      <c r="AB29" s="258"/>
      <c r="AC29" s="258"/>
      <c r="AD29" s="258"/>
      <c r="AE29" s="258"/>
      <c r="AK29" s="259">
        <f>ROUND(AV54,2)</f>
        <v>310753.77</v>
      </c>
      <c r="AL29" s="258"/>
      <c r="AM29" s="258"/>
      <c r="AN29" s="258"/>
      <c r="AO29" s="258"/>
      <c r="AR29" s="35"/>
      <c r="BE29" s="266"/>
    </row>
    <row r="30" spans="2:57" s="2" customFormat="1" ht="14.45" customHeight="1">
      <c r="B30" s="35"/>
      <c r="F30" s="26" t="s">
        <v>41</v>
      </c>
      <c r="L30" s="257">
        <v>0.15</v>
      </c>
      <c r="M30" s="258"/>
      <c r="N30" s="258"/>
      <c r="O30" s="258"/>
      <c r="P30" s="258"/>
      <c r="W30" s="259">
        <f>ROUND(BA54,2)</f>
        <v>0</v>
      </c>
      <c r="X30" s="258"/>
      <c r="Y30" s="258"/>
      <c r="Z30" s="258"/>
      <c r="AA30" s="258"/>
      <c r="AB30" s="258"/>
      <c r="AC30" s="258"/>
      <c r="AD30" s="258"/>
      <c r="AE30" s="258"/>
      <c r="AK30" s="259">
        <f>ROUND(AW54,2)</f>
        <v>0</v>
      </c>
      <c r="AL30" s="258"/>
      <c r="AM30" s="258"/>
      <c r="AN30" s="258"/>
      <c r="AO30" s="258"/>
      <c r="AR30" s="35"/>
      <c r="BE30" s="266"/>
    </row>
    <row r="31" spans="2:57" s="2" customFormat="1" ht="14.45" customHeight="1" hidden="1">
      <c r="B31" s="35"/>
      <c r="F31" s="26" t="s">
        <v>42</v>
      </c>
      <c r="L31" s="257">
        <v>0.21</v>
      </c>
      <c r="M31" s="258"/>
      <c r="N31" s="258"/>
      <c r="O31" s="258"/>
      <c r="P31" s="258"/>
      <c r="W31" s="259">
        <f>ROUND(BB54,2)</f>
        <v>0</v>
      </c>
      <c r="X31" s="258"/>
      <c r="Y31" s="258"/>
      <c r="Z31" s="258"/>
      <c r="AA31" s="258"/>
      <c r="AB31" s="258"/>
      <c r="AC31" s="258"/>
      <c r="AD31" s="258"/>
      <c r="AE31" s="258"/>
      <c r="AK31" s="259">
        <v>0</v>
      </c>
      <c r="AL31" s="258"/>
      <c r="AM31" s="258"/>
      <c r="AN31" s="258"/>
      <c r="AO31" s="258"/>
      <c r="AR31" s="35"/>
      <c r="BE31" s="266"/>
    </row>
    <row r="32" spans="2:57" s="2" customFormat="1" ht="14.45" customHeight="1" hidden="1">
      <c r="B32" s="35"/>
      <c r="F32" s="26" t="s">
        <v>43</v>
      </c>
      <c r="L32" s="257">
        <v>0.15</v>
      </c>
      <c r="M32" s="258"/>
      <c r="N32" s="258"/>
      <c r="O32" s="258"/>
      <c r="P32" s="258"/>
      <c r="W32" s="259">
        <f>ROUND(BC54,2)</f>
        <v>0</v>
      </c>
      <c r="X32" s="258"/>
      <c r="Y32" s="258"/>
      <c r="Z32" s="258"/>
      <c r="AA32" s="258"/>
      <c r="AB32" s="258"/>
      <c r="AC32" s="258"/>
      <c r="AD32" s="258"/>
      <c r="AE32" s="258"/>
      <c r="AK32" s="259">
        <v>0</v>
      </c>
      <c r="AL32" s="258"/>
      <c r="AM32" s="258"/>
      <c r="AN32" s="258"/>
      <c r="AO32" s="258"/>
      <c r="AR32" s="35"/>
      <c r="BE32" s="266"/>
    </row>
    <row r="33" spans="2:44" s="2" customFormat="1" ht="14.45" customHeight="1" hidden="1">
      <c r="B33" s="35"/>
      <c r="F33" s="26" t="s">
        <v>44</v>
      </c>
      <c r="L33" s="257">
        <v>0</v>
      </c>
      <c r="M33" s="258"/>
      <c r="N33" s="258"/>
      <c r="O33" s="258"/>
      <c r="P33" s="258"/>
      <c r="W33" s="259">
        <f>ROUND(BD54,2)</f>
        <v>0</v>
      </c>
      <c r="X33" s="258"/>
      <c r="Y33" s="258"/>
      <c r="Z33" s="258"/>
      <c r="AA33" s="258"/>
      <c r="AB33" s="258"/>
      <c r="AC33" s="258"/>
      <c r="AD33" s="258"/>
      <c r="AE33" s="258"/>
      <c r="AK33" s="259">
        <v>0</v>
      </c>
      <c r="AL33" s="258"/>
      <c r="AM33" s="258"/>
      <c r="AN33" s="258"/>
      <c r="AO33" s="258"/>
      <c r="AR33" s="35"/>
    </row>
    <row r="34" spans="2:44" s="1" customFormat="1" ht="6.95" customHeight="1">
      <c r="B34" s="31"/>
      <c r="AR34" s="31"/>
    </row>
    <row r="35" spans="2:44" s="1" customFormat="1" ht="25.9" customHeight="1">
      <c r="B35" s="31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263" t="s">
        <v>47</v>
      </c>
      <c r="Y35" s="261"/>
      <c r="Z35" s="261"/>
      <c r="AA35" s="261"/>
      <c r="AB35" s="261"/>
      <c r="AC35" s="38"/>
      <c r="AD35" s="38"/>
      <c r="AE35" s="38"/>
      <c r="AF35" s="38"/>
      <c r="AG35" s="38"/>
      <c r="AH35" s="38"/>
      <c r="AI35" s="38"/>
      <c r="AJ35" s="38"/>
      <c r="AK35" s="260">
        <f>SUM(AK26:AK33)</f>
        <v>1790533.61</v>
      </c>
      <c r="AL35" s="261"/>
      <c r="AM35" s="261"/>
      <c r="AN35" s="261"/>
      <c r="AO35" s="262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5" customHeight="1">
      <c r="B42" s="31"/>
      <c r="C42" s="20" t="s">
        <v>48</v>
      </c>
      <c r="AR42" s="31"/>
    </row>
    <row r="43" spans="2:44" s="1" customFormat="1" ht="6.95" customHeight="1">
      <c r="B43" s="31"/>
      <c r="AR43" s="31"/>
    </row>
    <row r="44" spans="2:44" s="3" customFormat="1" ht="12" customHeight="1">
      <c r="B44" s="44"/>
      <c r="C44" s="26" t="s">
        <v>14</v>
      </c>
      <c r="L44" s="3" t="str">
        <f>K5</f>
        <v>23-0128</v>
      </c>
      <c r="AR44" s="44"/>
    </row>
    <row r="45" spans="2:44" s="4" customFormat="1" ht="36.95" customHeight="1">
      <c r="B45" s="45"/>
      <c r="C45" s="46" t="s">
        <v>17</v>
      </c>
      <c r="L45" s="280" t="str">
        <f>K6</f>
        <v>Obnova vodovodu a kanalizace na parc.č.3039/3 v k.ú.Staré Hobzí</v>
      </c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R45" s="45"/>
    </row>
    <row r="46" spans="2:44" s="1" customFormat="1" ht="6.95" customHeight="1">
      <c r="B46" s="31"/>
      <c r="AR46" s="31"/>
    </row>
    <row r="47" spans="2:44" s="1" customFormat="1" ht="12" customHeight="1">
      <c r="B47" s="31"/>
      <c r="C47" s="26" t="s">
        <v>21</v>
      </c>
      <c r="L47" s="47" t="str">
        <f>IF(K8="","",K8)</f>
        <v>k.ú.Staré Hobzí</v>
      </c>
      <c r="AI47" s="26" t="s">
        <v>23</v>
      </c>
      <c r="AM47" s="282">
        <f>IF(AN8="","",AN8)</f>
        <v>45028</v>
      </c>
      <c r="AN47" s="282"/>
      <c r="AR47" s="31"/>
    </row>
    <row r="48" spans="2:44" s="1" customFormat="1" ht="6.95" customHeight="1">
      <c r="B48" s="31"/>
      <c r="AR48" s="31"/>
    </row>
    <row r="49" spans="2:56" s="1" customFormat="1" ht="15.2" customHeight="1">
      <c r="B49" s="31"/>
      <c r="C49" s="26" t="s">
        <v>24</v>
      </c>
      <c r="L49" s="3" t="str">
        <f>IF(E11="","",E11)</f>
        <v xml:space="preserve"> </v>
      </c>
      <c r="AI49" s="26" t="s">
        <v>29</v>
      </c>
      <c r="AM49" s="291" t="str">
        <f>IF(E17="","",E17)</f>
        <v>Ing.Marek Jann</v>
      </c>
      <c r="AN49" s="292"/>
      <c r="AO49" s="292"/>
      <c r="AP49" s="292"/>
      <c r="AR49" s="31"/>
      <c r="AS49" s="287" t="s">
        <v>49</v>
      </c>
      <c r="AT49" s="288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2" customHeight="1">
      <c r="B50" s="31"/>
      <c r="C50" s="26" t="s">
        <v>28</v>
      </c>
      <c r="L50" s="3" t="str">
        <f>IF(E14="Vyplň údaj","",E14)</f>
        <v>LPJStav s.r.o., Horní Bolíkov 2</v>
      </c>
      <c r="AI50" s="26" t="s">
        <v>32</v>
      </c>
      <c r="AM50" s="291" t="str">
        <f>IF(E20="","",E20)</f>
        <v xml:space="preserve"> </v>
      </c>
      <c r="AN50" s="292"/>
      <c r="AO50" s="292"/>
      <c r="AP50" s="292"/>
      <c r="AR50" s="31"/>
      <c r="AS50" s="289"/>
      <c r="AT50" s="290"/>
      <c r="BD50" s="52"/>
    </row>
    <row r="51" spans="2:56" s="1" customFormat="1" ht="10.9" customHeight="1">
      <c r="B51" s="31"/>
      <c r="AR51" s="31"/>
      <c r="AS51" s="289"/>
      <c r="AT51" s="290"/>
      <c r="BD51" s="52"/>
    </row>
    <row r="52" spans="2:56" s="1" customFormat="1" ht="29.25" customHeight="1">
      <c r="B52" s="31"/>
      <c r="C52" s="293" t="s">
        <v>50</v>
      </c>
      <c r="D52" s="294"/>
      <c r="E52" s="294"/>
      <c r="F52" s="294"/>
      <c r="G52" s="294"/>
      <c r="H52" s="53"/>
      <c r="I52" s="296" t="s">
        <v>51</v>
      </c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5" t="s">
        <v>52</v>
      </c>
      <c r="AH52" s="294"/>
      <c r="AI52" s="294"/>
      <c r="AJ52" s="294"/>
      <c r="AK52" s="294"/>
      <c r="AL52" s="294"/>
      <c r="AM52" s="294"/>
      <c r="AN52" s="296" t="s">
        <v>53</v>
      </c>
      <c r="AO52" s="294"/>
      <c r="AP52" s="294"/>
      <c r="AQ52" s="54" t="s">
        <v>54</v>
      </c>
      <c r="AR52" s="31"/>
      <c r="AS52" s="55" t="s">
        <v>55</v>
      </c>
      <c r="AT52" s="56" t="s">
        <v>56</v>
      </c>
      <c r="AU52" s="56" t="s">
        <v>57</v>
      </c>
      <c r="AV52" s="56" t="s">
        <v>58</v>
      </c>
      <c r="AW52" s="56" t="s">
        <v>59</v>
      </c>
      <c r="AX52" s="56" t="s">
        <v>60</v>
      </c>
      <c r="AY52" s="56" t="s">
        <v>61</v>
      </c>
      <c r="AZ52" s="56" t="s">
        <v>62</v>
      </c>
      <c r="BA52" s="56" t="s">
        <v>63</v>
      </c>
      <c r="BB52" s="56" t="s">
        <v>64</v>
      </c>
      <c r="BC52" s="56" t="s">
        <v>65</v>
      </c>
      <c r="BD52" s="57" t="s">
        <v>66</v>
      </c>
    </row>
    <row r="53" spans="2:56" s="1" customFormat="1" ht="10.9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5" customHeight="1">
      <c r="B54" s="59"/>
      <c r="C54" s="60" t="s">
        <v>67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85">
        <f>ROUND(AG55+AG58+AG61,2)</f>
        <v>1479779.84</v>
      </c>
      <c r="AH54" s="285"/>
      <c r="AI54" s="285"/>
      <c r="AJ54" s="285"/>
      <c r="AK54" s="285"/>
      <c r="AL54" s="285"/>
      <c r="AM54" s="285"/>
      <c r="AN54" s="286">
        <f aca="true" t="shared" si="0" ref="AN54:AN61">SUM(AG54,AT54)</f>
        <v>1790533.61</v>
      </c>
      <c r="AO54" s="286"/>
      <c r="AP54" s="286"/>
      <c r="AQ54" s="63" t="s">
        <v>3</v>
      </c>
      <c r="AR54" s="59"/>
      <c r="AS54" s="64">
        <f>ROUND(AS55+AS58+AS61,2)</f>
        <v>0</v>
      </c>
      <c r="AT54" s="65">
        <f aca="true" t="shared" si="1" ref="AT54:AT61">ROUND(SUM(AV54:AW54),2)</f>
        <v>310753.77</v>
      </c>
      <c r="AU54" s="66">
        <f>ROUND(AU55+AU58+AU61,5)</f>
        <v>0</v>
      </c>
      <c r="AV54" s="65">
        <f>ROUND(AZ54*L29,2)</f>
        <v>310753.77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ROUND(AZ55+AZ58+AZ61,2)</f>
        <v>1479779.84</v>
      </c>
      <c r="BA54" s="65">
        <f>ROUND(BA55+BA58+BA61,2)</f>
        <v>0</v>
      </c>
      <c r="BB54" s="65">
        <f>ROUND(BB55+BB58+BB61,2)</f>
        <v>0</v>
      </c>
      <c r="BC54" s="65">
        <f>ROUND(BC55+BC58+BC61,2)</f>
        <v>0</v>
      </c>
      <c r="BD54" s="67">
        <f>ROUND(BD55+BD58+BD61,2)</f>
        <v>0</v>
      </c>
      <c r="BS54" s="68" t="s">
        <v>68</v>
      </c>
      <c r="BT54" s="68" t="s">
        <v>69</v>
      </c>
      <c r="BU54" s="69" t="s">
        <v>70</v>
      </c>
      <c r="BV54" s="68" t="s">
        <v>71</v>
      </c>
      <c r="BW54" s="68" t="s">
        <v>5</v>
      </c>
      <c r="BX54" s="68" t="s">
        <v>72</v>
      </c>
      <c r="CL54" s="68" t="s">
        <v>3</v>
      </c>
    </row>
    <row r="55" spans="2:91" s="6" customFormat="1" ht="16.5" customHeight="1">
      <c r="B55" s="70"/>
      <c r="C55" s="71"/>
      <c r="D55" s="283" t="s">
        <v>73</v>
      </c>
      <c r="E55" s="283"/>
      <c r="F55" s="283"/>
      <c r="G55" s="283"/>
      <c r="H55" s="283"/>
      <c r="I55" s="72"/>
      <c r="J55" s="283" t="s">
        <v>74</v>
      </c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77">
        <f>ROUND(SUM(AG56:AG57),2)</f>
        <v>861878.3</v>
      </c>
      <c r="AH55" s="278"/>
      <c r="AI55" s="278"/>
      <c r="AJ55" s="278"/>
      <c r="AK55" s="278"/>
      <c r="AL55" s="278"/>
      <c r="AM55" s="278"/>
      <c r="AN55" s="279">
        <f t="shared" si="0"/>
        <v>1042872.74</v>
      </c>
      <c r="AO55" s="278"/>
      <c r="AP55" s="278"/>
      <c r="AQ55" s="73" t="s">
        <v>75</v>
      </c>
      <c r="AR55" s="70"/>
      <c r="AS55" s="74">
        <f>ROUND(SUM(AS56:AS57),2)</f>
        <v>0</v>
      </c>
      <c r="AT55" s="75">
        <f t="shared" si="1"/>
        <v>180994.44</v>
      </c>
      <c r="AU55" s="76">
        <f>ROUND(SUM(AU56:AU57),5)</f>
        <v>0</v>
      </c>
      <c r="AV55" s="75">
        <f>ROUND(AZ55*L29,2)</f>
        <v>180994.44</v>
      </c>
      <c r="AW55" s="75">
        <f>ROUND(BA55*L30,2)</f>
        <v>0</v>
      </c>
      <c r="AX55" s="75">
        <f>ROUND(BB55*L29,2)</f>
        <v>0</v>
      </c>
      <c r="AY55" s="75">
        <f>ROUND(BC55*L30,2)</f>
        <v>0</v>
      </c>
      <c r="AZ55" s="75">
        <f>ROUND(SUM(AZ56:AZ57),2)</f>
        <v>861878.3</v>
      </c>
      <c r="BA55" s="75">
        <f>ROUND(SUM(BA56:BA57),2)</f>
        <v>0</v>
      </c>
      <c r="BB55" s="75">
        <f>ROUND(SUM(BB56:BB57),2)</f>
        <v>0</v>
      </c>
      <c r="BC55" s="75">
        <f>ROUND(SUM(BC56:BC57),2)</f>
        <v>0</v>
      </c>
      <c r="BD55" s="77">
        <f>ROUND(SUM(BD56:BD57),2)</f>
        <v>0</v>
      </c>
      <c r="BS55" s="78" t="s">
        <v>68</v>
      </c>
      <c r="BT55" s="78" t="s">
        <v>76</v>
      </c>
      <c r="BU55" s="78" t="s">
        <v>70</v>
      </c>
      <c r="BV55" s="78" t="s">
        <v>71</v>
      </c>
      <c r="BW55" s="78" t="s">
        <v>77</v>
      </c>
      <c r="BX55" s="78" t="s">
        <v>5</v>
      </c>
      <c r="CL55" s="78" t="s">
        <v>78</v>
      </c>
      <c r="CM55" s="78" t="s">
        <v>79</v>
      </c>
    </row>
    <row r="56" spans="1:90" s="3" customFormat="1" ht="23.25" customHeight="1">
      <c r="A56" s="79" t="s">
        <v>80</v>
      </c>
      <c r="B56" s="44"/>
      <c r="C56" s="9"/>
      <c r="D56" s="9"/>
      <c r="E56" s="284" t="s">
        <v>81</v>
      </c>
      <c r="F56" s="284"/>
      <c r="G56" s="284"/>
      <c r="H56" s="284"/>
      <c r="I56" s="284"/>
      <c r="J56" s="9"/>
      <c r="K56" s="284" t="s">
        <v>82</v>
      </c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75">
        <f>'01 - kanalizační stoka A ...'!J32</f>
        <v>801609.35</v>
      </c>
      <c r="AH56" s="276"/>
      <c r="AI56" s="276"/>
      <c r="AJ56" s="276"/>
      <c r="AK56" s="276"/>
      <c r="AL56" s="276"/>
      <c r="AM56" s="276"/>
      <c r="AN56" s="275">
        <f t="shared" si="0"/>
        <v>969947.3099999999</v>
      </c>
      <c r="AO56" s="276"/>
      <c r="AP56" s="276"/>
      <c r="AQ56" s="80" t="s">
        <v>83</v>
      </c>
      <c r="AR56" s="44"/>
      <c r="AS56" s="81">
        <v>0</v>
      </c>
      <c r="AT56" s="82">
        <f t="shared" si="1"/>
        <v>168337.96</v>
      </c>
      <c r="AU56" s="83">
        <f>'01 - kanalizační stoka A ...'!P93</f>
        <v>0</v>
      </c>
      <c r="AV56" s="82">
        <f>'01 - kanalizační stoka A ...'!J35</f>
        <v>168337.96</v>
      </c>
      <c r="AW56" s="82">
        <f>'01 - kanalizační stoka A ...'!J36</f>
        <v>0</v>
      </c>
      <c r="AX56" s="82">
        <f>'01 - kanalizační stoka A ...'!J37</f>
        <v>0</v>
      </c>
      <c r="AY56" s="82">
        <f>'01 - kanalizační stoka A ...'!J38</f>
        <v>0</v>
      </c>
      <c r="AZ56" s="82">
        <f>'01 - kanalizační stoka A ...'!F35</f>
        <v>801609.35</v>
      </c>
      <c r="BA56" s="82">
        <f>'01 - kanalizační stoka A ...'!F36</f>
        <v>0</v>
      </c>
      <c r="BB56" s="82">
        <f>'01 - kanalizační stoka A ...'!F37</f>
        <v>0</v>
      </c>
      <c r="BC56" s="82">
        <f>'01 - kanalizační stoka A ...'!F38</f>
        <v>0</v>
      </c>
      <c r="BD56" s="84">
        <f>'01 - kanalizační stoka A ...'!F39</f>
        <v>0</v>
      </c>
      <c r="BT56" s="24" t="s">
        <v>79</v>
      </c>
      <c r="BV56" s="24" t="s">
        <v>71</v>
      </c>
      <c r="BW56" s="24" t="s">
        <v>84</v>
      </c>
      <c r="BX56" s="24" t="s">
        <v>77</v>
      </c>
      <c r="CL56" s="24" t="s">
        <v>78</v>
      </c>
    </row>
    <row r="57" spans="1:90" s="3" customFormat="1" ht="16.5" customHeight="1">
      <c r="A57" s="79" t="s">
        <v>80</v>
      </c>
      <c r="B57" s="44"/>
      <c r="C57" s="9"/>
      <c r="D57" s="9"/>
      <c r="E57" s="284" t="s">
        <v>85</v>
      </c>
      <c r="F57" s="284"/>
      <c r="G57" s="284"/>
      <c r="H57" s="284"/>
      <c r="I57" s="284"/>
      <c r="J57" s="9"/>
      <c r="K57" s="284" t="s">
        <v>86</v>
      </c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75">
        <f>'02 - uliční vpusti včetně...'!J32</f>
        <v>60268.95</v>
      </c>
      <c r="AH57" s="276"/>
      <c r="AI57" s="276"/>
      <c r="AJ57" s="276"/>
      <c r="AK57" s="276"/>
      <c r="AL57" s="276"/>
      <c r="AM57" s="276"/>
      <c r="AN57" s="275">
        <f t="shared" si="0"/>
        <v>72925.43</v>
      </c>
      <c r="AO57" s="276"/>
      <c r="AP57" s="276"/>
      <c r="AQ57" s="80" t="s">
        <v>83</v>
      </c>
      <c r="AR57" s="44"/>
      <c r="AS57" s="81">
        <v>0</v>
      </c>
      <c r="AT57" s="82">
        <f t="shared" si="1"/>
        <v>12656.48</v>
      </c>
      <c r="AU57" s="83">
        <f>'02 - uliční vpusti včetně...'!P90</f>
        <v>0</v>
      </c>
      <c r="AV57" s="82">
        <f>'02 - uliční vpusti včetně...'!J35</f>
        <v>12656.48</v>
      </c>
      <c r="AW57" s="82">
        <f>'02 - uliční vpusti včetně...'!J36</f>
        <v>0</v>
      </c>
      <c r="AX57" s="82">
        <f>'02 - uliční vpusti včetně...'!J37</f>
        <v>0</v>
      </c>
      <c r="AY57" s="82">
        <f>'02 - uliční vpusti včetně...'!J38</f>
        <v>0</v>
      </c>
      <c r="AZ57" s="82">
        <f>'02 - uliční vpusti včetně...'!F35</f>
        <v>60268.95</v>
      </c>
      <c r="BA57" s="82">
        <f>'02 - uliční vpusti včetně...'!F36</f>
        <v>0</v>
      </c>
      <c r="BB57" s="82">
        <f>'02 - uliční vpusti včetně...'!F37</f>
        <v>0</v>
      </c>
      <c r="BC57" s="82">
        <f>'02 - uliční vpusti včetně...'!F38</f>
        <v>0</v>
      </c>
      <c r="BD57" s="84">
        <f>'02 - uliční vpusti včetně...'!F39</f>
        <v>0</v>
      </c>
      <c r="BT57" s="24" t="s">
        <v>79</v>
      </c>
      <c r="BV57" s="24" t="s">
        <v>71</v>
      </c>
      <c r="BW57" s="24" t="s">
        <v>87</v>
      </c>
      <c r="BX57" s="24" t="s">
        <v>77</v>
      </c>
      <c r="CL57" s="24" t="s">
        <v>78</v>
      </c>
    </row>
    <row r="58" spans="2:91" s="6" customFormat="1" ht="16.5" customHeight="1">
      <c r="B58" s="70"/>
      <c r="C58" s="71"/>
      <c r="D58" s="283" t="s">
        <v>88</v>
      </c>
      <c r="E58" s="283"/>
      <c r="F58" s="283"/>
      <c r="G58" s="283"/>
      <c r="H58" s="283"/>
      <c r="I58" s="72"/>
      <c r="J58" s="283" t="s">
        <v>89</v>
      </c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77">
        <f>ROUND(SUM(AG59:AG60),2)</f>
        <v>530401.54</v>
      </c>
      <c r="AH58" s="278"/>
      <c r="AI58" s="278"/>
      <c r="AJ58" s="278"/>
      <c r="AK58" s="278"/>
      <c r="AL58" s="278"/>
      <c r="AM58" s="278"/>
      <c r="AN58" s="279">
        <f t="shared" si="0"/>
        <v>641785.8600000001</v>
      </c>
      <c r="AO58" s="278"/>
      <c r="AP58" s="278"/>
      <c r="AQ58" s="73" t="s">
        <v>75</v>
      </c>
      <c r="AR58" s="70"/>
      <c r="AS58" s="74">
        <f>ROUND(SUM(AS59:AS60),2)</f>
        <v>0</v>
      </c>
      <c r="AT58" s="75">
        <f t="shared" si="1"/>
        <v>111384.32</v>
      </c>
      <c r="AU58" s="76">
        <f>ROUND(SUM(AU59:AU60),5)</f>
        <v>0</v>
      </c>
      <c r="AV58" s="75">
        <f>ROUND(AZ58*L29,2)</f>
        <v>111384.32</v>
      </c>
      <c r="AW58" s="75">
        <f>ROUND(BA58*L30,2)</f>
        <v>0</v>
      </c>
      <c r="AX58" s="75">
        <f>ROUND(BB58*L29,2)</f>
        <v>0</v>
      </c>
      <c r="AY58" s="75">
        <f>ROUND(BC58*L30,2)</f>
        <v>0</v>
      </c>
      <c r="AZ58" s="75">
        <f>ROUND(SUM(AZ59:AZ60),2)</f>
        <v>530401.54</v>
      </c>
      <c r="BA58" s="75">
        <f>ROUND(SUM(BA59:BA60),2)</f>
        <v>0</v>
      </c>
      <c r="BB58" s="75">
        <f>ROUND(SUM(BB59:BB60),2)</f>
        <v>0</v>
      </c>
      <c r="BC58" s="75">
        <f>ROUND(SUM(BC59:BC60),2)</f>
        <v>0</v>
      </c>
      <c r="BD58" s="77">
        <f>ROUND(SUM(BD59:BD60),2)</f>
        <v>0</v>
      </c>
      <c r="BS58" s="78" t="s">
        <v>68</v>
      </c>
      <c r="BT58" s="78" t="s">
        <v>76</v>
      </c>
      <c r="BU58" s="78" t="s">
        <v>70</v>
      </c>
      <c r="BV58" s="78" t="s">
        <v>71</v>
      </c>
      <c r="BW58" s="78" t="s">
        <v>90</v>
      </c>
      <c r="BX58" s="78" t="s">
        <v>5</v>
      </c>
      <c r="CL58" s="78" t="s">
        <v>91</v>
      </c>
      <c r="CM58" s="78" t="s">
        <v>79</v>
      </c>
    </row>
    <row r="59" spans="1:90" s="3" customFormat="1" ht="23.25" customHeight="1">
      <c r="A59" s="79" t="s">
        <v>80</v>
      </c>
      <c r="B59" s="44"/>
      <c r="C59" s="9"/>
      <c r="D59" s="9"/>
      <c r="E59" s="284" t="s">
        <v>81</v>
      </c>
      <c r="F59" s="284"/>
      <c r="G59" s="284"/>
      <c r="H59" s="284"/>
      <c r="I59" s="284"/>
      <c r="J59" s="9"/>
      <c r="K59" s="284" t="s">
        <v>92</v>
      </c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75">
        <f>'01 - vodovodní řad A - PE...'!J32</f>
        <v>474804.29</v>
      </c>
      <c r="AH59" s="276"/>
      <c r="AI59" s="276"/>
      <c r="AJ59" s="276"/>
      <c r="AK59" s="276"/>
      <c r="AL59" s="276"/>
      <c r="AM59" s="276"/>
      <c r="AN59" s="275">
        <f t="shared" si="0"/>
        <v>574513.19</v>
      </c>
      <c r="AO59" s="276"/>
      <c r="AP59" s="276"/>
      <c r="AQ59" s="80" t="s">
        <v>83</v>
      </c>
      <c r="AR59" s="44"/>
      <c r="AS59" s="81">
        <v>0</v>
      </c>
      <c r="AT59" s="82">
        <f t="shared" si="1"/>
        <v>99708.9</v>
      </c>
      <c r="AU59" s="83">
        <f>'01 - vodovodní řad A - PE...'!P93</f>
        <v>0</v>
      </c>
      <c r="AV59" s="82">
        <f>'01 - vodovodní řad A - PE...'!J35</f>
        <v>99708.9</v>
      </c>
      <c r="AW59" s="82">
        <f>'01 - vodovodní řad A - PE...'!J36</f>
        <v>0</v>
      </c>
      <c r="AX59" s="82">
        <f>'01 - vodovodní řad A - PE...'!J37</f>
        <v>0</v>
      </c>
      <c r="AY59" s="82">
        <f>'01 - vodovodní řad A - PE...'!J38</f>
        <v>0</v>
      </c>
      <c r="AZ59" s="82">
        <f>'01 - vodovodní řad A - PE...'!F35</f>
        <v>474804.29</v>
      </c>
      <c r="BA59" s="82">
        <f>'01 - vodovodní řad A - PE...'!F36</f>
        <v>0</v>
      </c>
      <c r="BB59" s="82">
        <f>'01 - vodovodní řad A - PE...'!F37</f>
        <v>0</v>
      </c>
      <c r="BC59" s="82">
        <f>'01 - vodovodní řad A - PE...'!F38</f>
        <v>0</v>
      </c>
      <c r="BD59" s="84">
        <f>'01 - vodovodní řad A - PE...'!F39</f>
        <v>0</v>
      </c>
      <c r="BT59" s="24" t="s">
        <v>79</v>
      </c>
      <c r="BV59" s="24" t="s">
        <v>71</v>
      </c>
      <c r="BW59" s="24" t="s">
        <v>93</v>
      </c>
      <c r="BX59" s="24" t="s">
        <v>90</v>
      </c>
      <c r="CL59" s="24" t="s">
        <v>91</v>
      </c>
    </row>
    <row r="60" spans="1:90" s="3" customFormat="1" ht="16.5" customHeight="1">
      <c r="A60" s="79" t="s">
        <v>80</v>
      </c>
      <c r="B60" s="44"/>
      <c r="C60" s="9"/>
      <c r="D60" s="9"/>
      <c r="E60" s="284" t="s">
        <v>85</v>
      </c>
      <c r="F60" s="284"/>
      <c r="G60" s="284"/>
      <c r="H60" s="284"/>
      <c r="I60" s="284"/>
      <c r="J60" s="9"/>
      <c r="K60" s="284" t="s">
        <v>94</v>
      </c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75">
        <f>'02 - vodovodní přípojky -...'!J32</f>
        <v>55597.25</v>
      </c>
      <c r="AH60" s="276"/>
      <c r="AI60" s="276"/>
      <c r="AJ60" s="276"/>
      <c r="AK60" s="276"/>
      <c r="AL60" s="276"/>
      <c r="AM60" s="276"/>
      <c r="AN60" s="275">
        <f t="shared" si="0"/>
        <v>67272.67</v>
      </c>
      <c r="AO60" s="276"/>
      <c r="AP60" s="276"/>
      <c r="AQ60" s="80" t="s">
        <v>83</v>
      </c>
      <c r="AR60" s="44"/>
      <c r="AS60" s="81">
        <v>0</v>
      </c>
      <c r="AT60" s="82">
        <f t="shared" si="1"/>
        <v>11675.42</v>
      </c>
      <c r="AU60" s="83">
        <f>'02 - vodovodní přípojky -...'!P91</f>
        <v>0</v>
      </c>
      <c r="AV60" s="82">
        <f>'02 - vodovodní přípojky -...'!J35</f>
        <v>11675.42</v>
      </c>
      <c r="AW60" s="82">
        <f>'02 - vodovodní přípojky -...'!J36</f>
        <v>0</v>
      </c>
      <c r="AX60" s="82">
        <f>'02 - vodovodní přípojky -...'!J37</f>
        <v>0</v>
      </c>
      <c r="AY60" s="82">
        <f>'02 - vodovodní přípojky -...'!J38</f>
        <v>0</v>
      </c>
      <c r="AZ60" s="82">
        <f>'02 - vodovodní přípojky -...'!F35</f>
        <v>55597.25</v>
      </c>
      <c r="BA60" s="82">
        <f>'02 - vodovodní přípojky -...'!F36</f>
        <v>0</v>
      </c>
      <c r="BB60" s="82">
        <f>'02 - vodovodní přípojky -...'!F37</f>
        <v>0</v>
      </c>
      <c r="BC60" s="82">
        <f>'02 - vodovodní přípojky -...'!F38</f>
        <v>0</v>
      </c>
      <c r="BD60" s="84">
        <f>'02 - vodovodní přípojky -...'!F39</f>
        <v>0</v>
      </c>
      <c r="BT60" s="24" t="s">
        <v>79</v>
      </c>
      <c r="BV60" s="24" t="s">
        <v>71</v>
      </c>
      <c r="BW60" s="24" t="s">
        <v>95</v>
      </c>
      <c r="BX60" s="24" t="s">
        <v>90</v>
      </c>
      <c r="CL60" s="24" t="s">
        <v>91</v>
      </c>
    </row>
    <row r="61" spans="1:91" s="6" customFormat="1" ht="16.5" customHeight="1">
      <c r="A61" s="79" t="s">
        <v>80</v>
      </c>
      <c r="B61" s="70"/>
      <c r="C61" s="71"/>
      <c r="D61" s="283" t="s">
        <v>96</v>
      </c>
      <c r="E61" s="283"/>
      <c r="F61" s="283"/>
      <c r="G61" s="283"/>
      <c r="H61" s="283"/>
      <c r="I61" s="72"/>
      <c r="J61" s="283" t="s">
        <v>97</v>
      </c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79">
        <f>'VON - vedlejší a ostatní ...'!J30</f>
        <v>87500</v>
      </c>
      <c r="AH61" s="278"/>
      <c r="AI61" s="278"/>
      <c r="AJ61" s="278"/>
      <c r="AK61" s="278"/>
      <c r="AL61" s="278"/>
      <c r="AM61" s="278"/>
      <c r="AN61" s="279">
        <f t="shared" si="0"/>
        <v>105875</v>
      </c>
      <c r="AO61" s="278"/>
      <c r="AP61" s="278"/>
      <c r="AQ61" s="73" t="s">
        <v>96</v>
      </c>
      <c r="AR61" s="70"/>
      <c r="AS61" s="85">
        <v>0</v>
      </c>
      <c r="AT61" s="86">
        <f t="shared" si="1"/>
        <v>18375</v>
      </c>
      <c r="AU61" s="87">
        <f>'VON - vedlejší a ostatní ...'!P82</f>
        <v>0</v>
      </c>
      <c r="AV61" s="86">
        <f>'VON - vedlejší a ostatní ...'!J33</f>
        <v>18375</v>
      </c>
      <c r="AW61" s="86">
        <f>'VON - vedlejší a ostatní ...'!J34</f>
        <v>0</v>
      </c>
      <c r="AX61" s="86">
        <f>'VON - vedlejší a ostatní ...'!J35</f>
        <v>0</v>
      </c>
      <c r="AY61" s="86">
        <f>'VON - vedlejší a ostatní ...'!J36</f>
        <v>0</v>
      </c>
      <c r="AZ61" s="86">
        <f>'VON - vedlejší a ostatní ...'!F33</f>
        <v>87500</v>
      </c>
      <c r="BA61" s="86">
        <f>'VON - vedlejší a ostatní ...'!F34</f>
        <v>0</v>
      </c>
      <c r="BB61" s="86">
        <f>'VON - vedlejší a ostatní ...'!F35</f>
        <v>0</v>
      </c>
      <c r="BC61" s="86">
        <f>'VON - vedlejší a ostatní ...'!F36</f>
        <v>0</v>
      </c>
      <c r="BD61" s="88">
        <f>'VON - vedlejší a ostatní ...'!F37</f>
        <v>0</v>
      </c>
      <c r="BT61" s="78" t="s">
        <v>76</v>
      </c>
      <c r="BV61" s="78" t="s">
        <v>71</v>
      </c>
      <c r="BW61" s="78" t="s">
        <v>98</v>
      </c>
      <c r="BX61" s="78" t="s">
        <v>5</v>
      </c>
      <c r="CL61" s="78" t="s">
        <v>3</v>
      </c>
      <c r="CM61" s="78" t="s">
        <v>79</v>
      </c>
    </row>
    <row r="62" spans="2:44" s="1" customFormat="1" ht="30" customHeight="1">
      <c r="B62" s="31"/>
      <c r="AR62" s="31"/>
    </row>
    <row r="63" spans="2:44" s="1" customFormat="1" ht="6.9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31"/>
    </row>
  </sheetData>
  <mergeCells count="66">
    <mergeCell ref="D55:H55"/>
    <mergeCell ref="AG54:AM54"/>
    <mergeCell ref="AN54:AP54"/>
    <mergeCell ref="AS49:AT51"/>
    <mergeCell ref="AM49:AP49"/>
    <mergeCell ref="AM50:AP50"/>
    <mergeCell ref="C52:G52"/>
    <mergeCell ref="AG52:AM52"/>
    <mergeCell ref="AN52:AP52"/>
    <mergeCell ref="I52:AF52"/>
    <mergeCell ref="E56:I56"/>
    <mergeCell ref="K56:AF56"/>
    <mergeCell ref="AG56:AM56"/>
    <mergeCell ref="K57:AF57"/>
    <mergeCell ref="AN57:AP57"/>
    <mergeCell ref="E57:I57"/>
    <mergeCell ref="AG57:AM57"/>
    <mergeCell ref="D58:H58"/>
    <mergeCell ref="J58:AF58"/>
    <mergeCell ref="AN59:AP59"/>
    <mergeCell ref="AG59:AM59"/>
    <mergeCell ref="E59:I59"/>
    <mergeCell ref="K59:AF59"/>
    <mergeCell ref="E60:I60"/>
    <mergeCell ref="K60:AF60"/>
    <mergeCell ref="AN61:AP61"/>
    <mergeCell ref="AG61:AM61"/>
    <mergeCell ref="D61:H61"/>
    <mergeCell ref="J61:AF61"/>
    <mergeCell ref="W30:AE30"/>
    <mergeCell ref="AK30:AO30"/>
    <mergeCell ref="L30:P30"/>
    <mergeCell ref="AK31:AO31"/>
    <mergeCell ref="AN60:AP60"/>
    <mergeCell ref="AG60:AM60"/>
    <mergeCell ref="AG58:AM58"/>
    <mergeCell ref="AN58:AP58"/>
    <mergeCell ref="AN56:AP56"/>
    <mergeCell ref="L45:AO45"/>
    <mergeCell ref="AM47:AN47"/>
    <mergeCell ref="AG55:AM55"/>
    <mergeCell ref="AN55:AP55"/>
    <mergeCell ref="J55:AF55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6" location="'01 - kanalizační stoka A ...'!C2" display="/"/>
    <hyperlink ref="A57" location="'02 - uliční vpusti včetně...'!C2" display="/"/>
    <hyperlink ref="A59" location="'01 - vodovodní řad A - PE...'!C2" display="/"/>
    <hyperlink ref="A60" location="'02 - vodovodní přípojky -...'!C2" display="/"/>
    <hyperlink ref="A6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73"/>
  <sheetViews>
    <sheetView showGridLines="0" tabSelected="1" workbookViewId="0" topLeftCell="A1">
      <selection activeCell="J14" sqref="J1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5" t="s">
        <v>6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6" t="s">
        <v>84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99</v>
      </c>
      <c r="L4" s="19"/>
      <c r="M4" s="89" t="s">
        <v>11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17</v>
      </c>
      <c r="L6" s="19"/>
    </row>
    <row r="7" spans="2:12" ht="16.5" customHeight="1">
      <c r="B7" s="19"/>
      <c r="E7" s="298" t="str">
        <f>'Rekapitulace stavby'!K6</f>
        <v>Obnova vodovodu a kanalizace na parc.č.3039/3 v k.ú.Staré Hobzí</v>
      </c>
      <c r="F7" s="299"/>
      <c r="G7" s="299"/>
      <c r="H7" s="299"/>
      <c r="L7" s="19"/>
    </row>
    <row r="8" spans="2:12" ht="12" customHeight="1">
      <c r="B8" s="19"/>
      <c r="D8" s="26" t="s">
        <v>100</v>
      </c>
      <c r="L8" s="19"/>
    </row>
    <row r="9" spans="2:12" s="1" customFormat="1" ht="16.5" customHeight="1">
      <c r="B9" s="31"/>
      <c r="E9" s="298" t="s">
        <v>101</v>
      </c>
      <c r="F9" s="297"/>
      <c r="G9" s="297"/>
      <c r="H9" s="297"/>
      <c r="L9" s="31"/>
    </row>
    <row r="10" spans="2:12" s="1" customFormat="1" ht="12" customHeight="1">
      <c r="B10" s="31"/>
      <c r="D10" s="26" t="s">
        <v>102</v>
      </c>
      <c r="L10" s="31"/>
    </row>
    <row r="11" spans="2:12" s="1" customFormat="1" ht="30" customHeight="1">
      <c r="B11" s="31"/>
      <c r="E11" s="280" t="s">
        <v>103</v>
      </c>
      <c r="F11" s="297"/>
      <c r="G11" s="297"/>
      <c r="H11" s="297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19</v>
      </c>
      <c r="F13" s="24" t="s">
        <v>78</v>
      </c>
      <c r="I13" s="26" t="s">
        <v>20</v>
      </c>
      <c r="J13" s="24" t="s">
        <v>3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>
        <v>45028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27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>
        <v>14363216</v>
      </c>
      <c r="L19" s="31"/>
    </row>
    <row r="20" spans="2:12" s="1" customFormat="1" ht="18" customHeight="1">
      <c r="B20" s="31"/>
      <c r="E20" s="300" t="s">
        <v>1211</v>
      </c>
      <c r="F20" s="267"/>
      <c r="G20" s="267"/>
      <c r="H20" s="267"/>
      <c r="I20" s="26" t="s">
        <v>27</v>
      </c>
      <c r="J20" s="27" t="s">
        <v>1212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29</v>
      </c>
      <c r="I22" s="26" t="s">
        <v>25</v>
      </c>
      <c r="J22" s="24" t="s">
        <v>3</v>
      </c>
      <c r="L22" s="31"/>
    </row>
    <row r="23" spans="2:12" s="1" customFormat="1" ht="18" customHeight="1">
      <c r="B23" s="31"/>
      <c r="E23" s="24" t="s">
        <v>30</v>
      </c>
      <c r="I23" s="26" t="s">
        <v>27</v>
      </c>
      <c r="J23" s="24" t="s">
        <v>3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33</v>
      </c>
      <c r="L28" s="31"/>
    </row>
    <row r="29" spans="2:12" s="7" customFormat="1" ht="16.5" customHeight="1">
      <c r="B29" s="90"/>
      <c r="E29" s="271" t="s">
        <v>3</v>
      </c>
      <c r="F29" s="271"/>
      <c r="G29" s="271"/>
      <c r="H29" s="271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35</v>
      </c>
      <c r="J32" s="62">
        <f>ROUND(J93,2)</f>
        <v>801609.35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37</v>
      </c>
      <c r="I34" s="34" t="s">
        <v>36</v>
      </c>
      <c r="J34" s="34" t="s">
        <v>38</v>
      </c>
      <c r="L34" s="31"/>
    </row>
    <row r="35" spans="2:12" s="1" customFormat="1" ht="14.45" customHeight="1">
      <c r="B35" s="31"/>
      <c r="D35" s="51" t="s">
        <v>39</v>
      </c>
      <c r="E35" s="26" t="s">
        <v>40</v>
      </c>
      <c r="F35" s="82">
        <f>ROUND((SUM(BE93:BE372)),2)</f>
        <v>801609.35</v>
      </c>
      <c r="I35" s="92">
        <v>0.21</v>
      </c>
      <c r="J35" s="82">
        <f>ROUND(((SUM(BE93:BE372))*I35),2)</f>
        <v>168337.96</v>
      </c>
      <c r="L35" s="31"/>
    </row>
    <row r="36" spans="2:12" s="1" customFormat="1" ht="14.45" customHeight="1">
      <c r="B36" s="31"/>
      <c r="E36" s="26" t="s">
        <v>41</v>
      </c>
      <c r="F36" s="82">
        <f>ROUND((SUM(BF93:BF372)),2)</f>
        <v>0</v>
      </c>
      <c r="I36" s="92">
        <v>0.15</v>
      </c>
      <c r="J36" s="82">
        <f>ROUND(((SUM(BF93:BF372))*I36),2)</f>
        <v>0</v>
      </c>
      <c r="L36" s="31"/>
    </row>
    <row r="37" spans="2:12" s="1" customFormat="1" ht="14.45" customHeight="1" hidden="1">
      <c r="B37" s="31"/>
      <c r="E37" s="26" t="s">
        <v>42</v>
      </c>
      <c r="F37" s="82">
        <f>ROUND((SUM(BG93:BG372)),2)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43</v>
      </c>
      <c r="F38" s="82">
        <f>ROUND((SUM(BH93:BH372)),2)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44</v>
      </c>
      <c r="F39" s="82">
        <f>ROUND((SUM(BI93:BI372)),2)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45</v>
      </c>
      <c r="E41" s="53"/>
      <c r="F41" s="53"/>
      <c r="G41" s="95" t="s">
        <v>46</v>
      </c>
      <c r="H41" s="96" t="s">
        <v>47</v>
      </c>
      <c r="I41" s="53"/>
      <c r="J41" s="97">
        <f>SUM(J32:J39)</f>
        <v>969947.3099999999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104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17</v>
      </c>
      <c r="L49" s="31"/>
    </row>
    <row r="50" spans="2:12" s="1" customFormat="1" ht="16.5" customHeight="1">
      <c r="B50" s="31"/>
      <c r="E50" s="298" t="str">
        <f>E7</f>
        <v>Obnova vodovodu a kanalizace na parc.č.3039/3 v k.ú.Staré Hobzí</v>
      </c>
      <c r="F50" s="299"/>
      <c r="G50" s="299"/>
      <c r="H50" s="299"/>
      <c r="L50" s="31"/>
    </row>
    <row r="51" spans="2:12" ht="12" customHeight="1">
      <c r="B51" s="19"/>
      <c r="C51" s="26" t="s">
        <v>100</v>
      </c>
      <c r="L51" s="19"/>
    </row>
    <row r="52" spans="2:12" s="1" customFormat="1" ht="16.5" customHeight="1">
      <c r="B52" s="31"/>
      <c r="E52" s="298" t="s">
        <v>101</v>
      </c>
      <c r="F52" s="297"/>
      <c r="G52" s="297"/>
      <c r="H52" s="297"/>
      <c r="L52" s="31"/>
    </row>
    <row r="53" spans="2:12" s="1" customFormat="1" ht="12" customHeight="1">
      <c r="B53" s="31"/>
      <c r="C53" s="26" t="s">
        <v>102</v>
      </c>
      <c r="L53" s="31"/>
    </row>
    <row r="54" spans="2:12" s="1" customFormat="1" ht="30" customHeight="1">
      <c r="B54" s="31"/>
      <c r="E54" s="280" t="str">
        <f>E11</f>
        <v>01 - kanalizační stoka A - PVC-U DN/OD 315 SN12 - délka 122,35m</v>
      </c>
      <c r="F54" s="297"/>
      <c r="G54" s="297"/>
      <c r="H54" s="297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k.ú.Staré Hobzí</v>
      </c>
      <c r="I56" s="26" t="s">
        <v>23</v>
      </c>
      <c r="J56" s="48">
        <f>IF(J14="","",J14)</f>
        <v>45028</v>
      </c>
      <c r="L56" s="31"/>
    </row>
    <row r="57" spans="2:12" s="1" customFormat="1" ht="6.95" customHeight="1">
      <c r="B57" s="31"/>
      <c r="L57" s="31"/>
    </row>
    <row r="58" spans="2:12" s="1" customFormat="1" ht="15.2" customHeight="1">
      <c r="B58" s="31"/>
      <c r="C58" s="26" t="s">
        <v>24</v>
      </c>
      <c r="F58" s="24" t="str">
        <f>E17</f>
        <v xml:space="preserve"> </v>
      </c>
      <c r="I58" s="26" t="s">
        <v>29</v>
      </c>
      <c r="J58" s="29" t="str">
        <f>E23</f>
        <v>Ing.Marek Jann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LPJStav s.r.o.,Horní Bolíkov 2</v>
      </c>
      <c r="I59" s="26" t="s">
        <v>32</v>
      </c>
      <c r="J59" s="29" t="str">
        <f>E26</f>
        <v xml:space="preserve"> 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105</v>
      </c>
      <c r="D61" s="93"/>
      <c r="E61" s="93"/>
      <c r="F61" s="93"/>
      <c r="G61" s="93"/>
      <c r="H61" s="93"/>
      <c r="I61" s="93"/>
      <c r="J61" s="100" t="s">
        <v>106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67</v>
      </c>
      <c r="J63" s="62">
        <f>J93</f>
        <v>801609.3499999999</v>
      </c>
      <c r="L63" s="31"/>
      <c r="AU63" s="16" t="s">
        <v>107</v>
      </c>
    </row>
    <row r="64" spans="2:12" s="8" customFormat="1" ht="24.95" customHeight="1">
      <c r="B64" s="102"/>
      <c r="D64" s="103" t="s">
        <v>108</v>
      </c>
      <c r="E64" s="104"/>
      <c r="F64" s="104"/>
      <c r="G64" s="104"/>
      <c r="H64" s="104"/>
      <c r="I64" s="104"/>
      <c r="J64" s="105">
        <f>J94</f>
        <v>801609.3499999999</v>
      </c>
      <c r="L64" s="102"/>
    </row>
    <row r="65" spans="2:12" s="9" customFormat="1" ht="19.9" customHeight="1">
      <c r="B65" s="106"/>
      <c r="D65" s="107" t="s">
        <v>109</v>
      </c>
      <c r="E65" s="108"/>
      <c r="F65" s="108"/>
      <c r="G65" s="108"/>
      <c r="H65" s="108"/>
      <c r="I65" s="108"/>
      <c r="J65" s="109">
        <f>J95</f>
        <v>170242.75</v>
      </c>
      <c r="L65" s="106"/>
    </row>
    <row r="66" spans="2:12" s="9" customFormat="1" ht="19.9" customHeight="1">
      <c r="B66" s="106"/>
      <c r="D66" s="107" t="s">
        <v>110</v>
      </c>
      <c r="E66" s="108"/>
      <c r="F66" s="108"/>
      <c r="G66" s="108"/>
      <c r="H66" s="108"/>
      <c r="I66" s="108"/>
      <c r="J66" s="109">
        <f>J222</f>
        <v>23411</v>
      </c>
      <c r="L66" s="106"/>
    </row>
    <row r="67" spans="2:12" s="9" customFormat="1" ht="19.9" customHeight="1">
      <c r="B67" s="106"/>
      <c r="D67" s="107" t="s">
        <v>111</v>
      </c>
      <c r="E67" s="108"/>
      <c r="F67" s="108"/>
      <c r="G67" s="108"/>
      <c r="H67" s="108"/>
      <c r="I67" s="108"/>
      <c r="J67" s="109">
        <f>J236</f>
        <v>85256.8</v>
      </c>
      <c r="L67" s="106"/>
    </row>
    <row r="68" spans="2:12" s="9" customFormat="1" ht="19.9" customHeight="1">
      <c r="B68" s="106"/>
      <c r="D68" s="107" t="s">
        <v>112</v>
      </c>
      <c r="E68" s="108"/>
      <c r="F68" s="108"/>
      <c r="G68" s="108"/>
      <c r="H68" s="108"/>
      <c r="I68" s="108"/>
      <c r="J68" s="109">
        <f>J269</f>
        <v>398050.9</v>
      </c>
      <c r="L68" s="106"/>
    </row>
    <row r="69" spans="2:12" s="9" customFormat="1" ht="19.9" customHeight="1">
      <c r="B69" s="106"/>
      <c r="D69" s="107" t="s">
        <v>113</v>
      </c>
      <c r="E69" s="108"/>
      <c r="F69" s="108"/>
      <c r="G69" s="108"/>
      <c r="H69" s="108"/>
      <c r="I69" s="108"/>
      <c r="J69" s="109">
        <f>J333</f>
        <v>25183.2</v>
      </c>
      <c r="L69" s="106"/>
    </row>
    <row r="70" spans="2:12" s="9" customFormat="1" ht="19.9" customHeight="1">
      <c r="B70" s="106"/>
      <c r="D70" s="107" t="s">
        <v>114</v>
      </c>
      <c r="E70" s="108"/>
      <c r="F70" s="108"/>
      <c r="G70" s="108"/>
      <c r="H70" s="108"/>
      <c r="I70" s="108"/>
      <c r="J70" s="109">
        <f>J355</f>
        <v>47451.95</v>
      </c>
      <c r="L70" s="106"/>
    </row>
    <row r="71" spans="2:12" s="9" customFormat="1" ht="19.9" customHeight="1">
      <c r="B71" s="106"/>
      <c r="D71" s="107" t="s">
        <v>115</v>
      </c>
      <c r="E71" s="108"/>
      <c r="F71" s="108"/>
      <c r="G71" s="108"/>
      <c r="H71" s="108"/>
      <c r="I71" s="108"/>
      <c r="J71" s="109">
        <f>J370</f>
        <v>52012.75</v>
      </c>
      <c r="L71" s="106"/>
    </row>
    <row r="72" spans="2:12" s="1" customFormat="1" ht="21.75" customHeight="1">
      <c r="B72" s="31"/>
      <c r="L72" s="31"/>
    </row>
    <row r="73" spans="2:12" s="1" customFormat="1" ht="6.95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31"/>
    </row>
    <row r="77" spans="2:12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1"/>
    </row>
    <row r="78" spans="2:12" s="1" customFormat="1" ht="24.95" customHeight="1">
      <c r="B78" s="31"/>
      <c r="C78" s="20" t="s">
        <v>116</v>
      </c>
      <c r="L78" s="31"/>
    </row>
    <row r="79" spans="2:12" s="1" customFormat="1" ht="6.95" customHeight="1">
      <c r="B79" s="31"/>
      <c r="L79" s="31"/>
    </row>
    <row r="80" spans="2:12" s="1" customFormat="1" ht="12" customHeight="1">
      <c r="B80" s="31"/>
      <c r="C80" s="26" t="s">
        <v>17</v>
      </c>
      <c r="L80" s="31"/>
    </row>
    <row r="81" spans="2:12" s="1" customFormat="1" ht="16.5" customHeight="1">
      <c r="B81" s="31"/>
      <c r="E81" s="298" t="str">
        <f>E7</f>
        <v>Obnova vodovodu a kanalizace na parc.č.3039/3 v k.ú.Staré Hobzí</v>
      </c>
      <c r="F81" s="299"/>
      <c r="G81" s="299"/>
      <c r="H81" s="299"/>
      <c r="L81" s="31"/>
    </row>
    <row r="82" spans="2:12" ht="12" customHeight="1">
      <c r="B82" s="19"/>
      <c r="C82" s="26" t="s">
        <v>100</v>
      </c>
      <c r="L82" s="19"/>
    </row>
    <row r="83" spans="2:12" s="1" customFormat="1" ht="16.5" customHeight="1">
      <c r="B83" s="31"/>
      <c r="E83" s="298" t="s">
        <v>101</v>
      </c>
      <c r="F83" s="297"/>
      <c r="G83" s="297"/>
      <c r="H83" s="297"/>
      <c r="L83" s="31"/>
    </row>
    <row r="84" spans="2:12" s="1" customFormat="1" ht="12" customHeight="1">
      <c r="B84" s="31"/>
      <c r="C84" s="26" t="s">
        <v>102</v>
      </c>
      <c r="L84" s="31"/>
    </row>
    <row r="85" spans="2:12" s="1" customFormat="1" ht="30" customHeight="1">
      <c r="B85" s="31"/>
      <c r="E85" s="280" t="str">
        <f>E11</f>
        <v>01 - kanalizační stoka A - PVC-U DN/OD 315 SN12 - délka 122,35m</v>
      </c>
      <c r="F85" s="297"/>
      <c r="G85" s="297"/>
      <c r="H85" s="297"/>
      <c r="L85" s="31"/>
    </row>
    <row r="86" spans="2:12" s="1" customFormat="1" ht="6.95" customHeight="1">
      <c r="B86" s="31"/>
      <c r="L86" s="31"/>
    </row>
    <row r="87" spans="2:12" s="1" customFormat="1" ht="12" customHeight="1">
      <c r="B87" s="31"/>
      <c r="C87" s="26" t="s">
        <v>21</v>
      </c>
      <c r="F87" s="24" t="str">
        <f>F14</f>
        <v>k.ú.Staré Hobzí</v>
      </c>
      <c r="I87" s="26" t="s">
        <v>23</v>
      </c>
      <c r="J87" s="48">
        <f>IF(J14="","",J14)</f>
        <v>45028</v>
      </c>
      <c r="L87" s="31"/>
    </row>
    <row r="88" spans="2:12" s="1" customFormat="1" ht="6.95" customHeight="1">
      <c r="B88" s="31"/>
      <c r="L88" s="31"/>
    </row>
    <row r="89" spans="2:12" s="1" customFormat="1" ht="15.2" customHeight="1">
      <c r="B89" s="31"/>
      <c r="C89" s="26" t="s">
        <v>24</v>
      </c>
      <c r="F89" s="24" t="str">
        <f>E17</f>
        <v xml:space="preserve"> </v>
      </c>
      <c r="I89" s="26" t="s">
        <v>29</v>
      </c>
      <c r="J89" s="29" t="str">
        <f>E23</f>
        <v>Ing.Marek Jann</v>
      </c>
      <c r="L89" s="31"/>
    </row>
    <row r="90" spans="2:12" s="1" customFormat="1" ht="15.2" customHeight="1">
      <c r="B90" s="31"/>
      <c r="C90" s="26" t="s">
        <v>28</v>
      </c>
      <c r="F90" s="24" t="str">
        <f>IF(E20="","",E20)</f>
        <v>LPJStav s.r.o.,Horní Bolíkov 2</v>
      </c>
      <c r="I90" s="26" t="s">
        <v>32</v>
      </c>
      <c r="J90" s="29" t="str">
        <f>E26</f>
        <v xml:space="preserve"> </v>
      </c>
      <c r="L90" s="31"/>
    </row>
    <row r="91" spans="2:12" s="1" customFormat="1" ht="10.35" customHeight="1">
      <c r="B91" s="31"/>
      <c r="L91" s="31"/>
    </row>
    <row r="92" spans="2:20" s="10" customFormat="1" ht="29.25" customHeight="1">
      <c r="B92" s="110"/>
      <c r="C92" s="111" t="s">
        <v>117</v>
      </c>
      <c r="D92" s="112" t="s">
        <v>54</v>
      </c>
      <c r="E92" s="112" t="s">
        <v>50</v>
      </c>
      <c r="F92" s="112" t="s">
        <v>51</v>
      </c>
      <c r="G92" s="112" t="s">
        <v>118</v>
      </c>
      <c r="H92" s="112" t="s">
        <v>119</v>
      </c>
      <c r="I92" s="112" t="s">
        <v>120</v>
      </c>
      <c r="J92" s="112" t="s">
        <v>106</v>
      </c>
      <c r="K92" s="113" t="s">
        <v>121</v>
      </c>
      <c r="L92" s="110"/>
      <c r="M92" s="55" t="s">
        <v>3</v>
      </c>
      <c r="N92" s="56" t="s">
        <v>39</v>
      </c>
      <c r="O92" s="56" t="s">
        <v>122</v>
      </c>
      <c r="P92" s="56" t="s">
        <v>123</v>
      </c>
      <c r="Q92" s="56" t="s">
        <v>124</v>
      </c>
      <c r="R92" s="56" t="s">
        <v>125</v>
      </c>
      <c r="S92" s="56" t="s">
        <v>126</v>
      </c>
      <c r="T92" s="57" t="s">
        <v>127</v>
      </c>
    </row>
    <row r="93" spans="2:63" s="1" customFormat="1" ht="22.9" customHeight="1">
      <c r="B93" s="31"/>
      <c r="C93" s="60" t="s">
        <v>128</v>
      </c>
      <c r="J93" s="114">
        <f>BK93</f>
        <v>801609.3499999999</v>
      </c>
      <c r="L93" s="31"/>
      <c r="M93" s="58"/>
      <c r="N93" s="49"/>
      <c r="O93" s="49"/>
      <c r="P93" s="115">
        <f>P94</f>
        <v>0</v>
      </c>
      <c r="Q93" s="49"/>
      <c r="R93" s="115">
        <f>R94</f>
        <v>208.05095859999997</v>
      </c>
      <c r="S93" s="49"/>
      <c r="T93" s="116">
        <f>T94</f>
        <v>85.05279999999999</v>
      </c>
      <c r="AT93" s="16" t="s">
        <v>68</v>
      </c>
      <c r="AU93" s="16" t="s">
        <v>107</v>
      </c>
      <c r="BK93" s="117">
        <f>BK94</f>
        <v>801609.3499999999</v>
      </c>
    </row>
    <row r="94" spans="2:63" s="11" customFormat="1" ht="25.9" customHeight="1">
      <c r="B94" s="118"/>
      <c r="D94" s="119" t="s">
        <v>68</v>
      </c>
      <c r="E94" s="120" t="s">
        <v>129</v>
      </c>
      <c r="F94" s="120" t="s">
        <v>130</v>
      </c>
      <c r="I94" s="121"/>
      <c r="J94" s="122">
        <f>BK94</f>
        <v>801609.3499999999</v>
      </c>
      <c r="L94" s="118"/>
      <c r="M94" s="123"/>
      <c r="P94" s="124">
        <f>P95+P222+P236+P269+P333+P355+P370</f>
        <v>0</v>
      </c>
      <c r="R94" s="124">
        <f>R95+R222+R236+R269+R333+R355+R370</f>
        <v>208.05095859999997</v>
      </c>
      <c r="T94" s="125">
        <f>T95+T222+T236+T269+T333+T355+T370</f>
        <v>85.05279999999999</v>
      </c>
      <c r="AR94" s="119" t="s">
        <v>76</v>
      </c>
      <c r="AT94" s="126" t="s">
        <v>68</v>
      </c>
      <c r="AU94" s="126" t="s">
        <v>69</v>
      </c>
      <c r="AY94" s="119" t="s">
        <v>131</v>
      </c>
      <c r="BK94" s="127">
        <f>BK95+BK222+BK236+BK269+BK333+BK355+BK370</f>
        <v>801609.3499999999</v>
      </c>
    </row>
    <row r="95" spans="2:63" s="11" customFormat="1" ht="22.9" customHeight="1">
      <c r="B95" s="118"/>
      <c r="D95" s="119" t="s">
        <v>68</v>
      </c>
      <c r="E95" s="128" t="s">
        <v>76</v>
      </c>
      <c r="F95" s="128" t="s">
        <v>132</v>
      </c>
      <c r="I95" s="121"/>
      <c r="J95" s="129">
        <f>BK95</f>
        <v>170242.75</v>
      </c>
      <c r="L95" s="118"/>
      <c r="M95" s="123"/>
      <c r="P95" s="124">
        <f>SUM(P96:P221)</f>
        <v>0</v>
      </c>
      <c r="R95" s="124">
        <f>SUM(R96:R221)</f>
        <v>113.574196</v>
      </c>
      <c r="T95" s="125">
        <f>SUM(T96:T221)</f>
        <v>41.184</v>
      </c>
      <c r="AR95" s="119" t="s">
        <v>76</v>
      </c>
      <c r="AT95" s="126" t="s">
        <v>68</v>
      </c>
      <c r="AU95" s="126" t="s">
        <v>76</v>
      </c>
      <c r="AY95" s="119" t="s">
        <v>131</v>
      </c>
      <c r="BK95" s="127">
        <f>SUM(BK96:BK221)</f>
        <v>170242.75</v>
      </c>
    </row>
    <row r="96" spans="2:65" s="1" customFormat="1" ht="66.75" customHeight="1">
      <c r="B96" s="130"/>
      <c r="C96" s="131" t="s">
        <v>76</v>
      </c>
      <c r="D96" s="131" t="s">
        <v>133</v>
      </c>
      <c r="E96" s="132" t="s">
        <v>134</v>
      </c>
      <c r="F96" s="133" t="s">
        <v>135</v>
      </c>
      <c r="G96" s="134" t="s">
        <v>136</v>
      </c>
      <c r="H96" s="135">
        <v>5.28</v>
      </c>
      <c r="I96" s="136">
        <v>77</v>
      </c>
      <c r="J96" s="137">
        <f>ROUND(I96*H96,2)</f>
        <v>406.56</v>
      </c>
      <c r="K96" s="133" t="s">
        <v>137</v>
      </c>
      <c r="L96" s="31"/>
      <c r="M96" s="138" t="s">
        <v>3</v>
      </c>
      <c r="N96" s="139" t="s">
        <v>40</v>
      </c>
      <c r="P96" s="140">
        <f>O96*H96</f>
        <v>0</v>
      </c>
      <c r="Q96" s="140">
        <v>0</v>
      </c>
      <c r="R96" s="140">
        <f>Q96*H96</f>
        <v>0</v>
      </c>
      <c r="S96" s="140">
        <v>0</v>
      </c>
      <c r="T96" s="141">
        <f>S96*H96</f>
        <v>0</v>
      </c>
      <c r="AR96" s="142" t="s">
        <v>138</v>
      </c>
      <c r="AT96" s="142" t="s">
        <v>133</v>
      </c>
      <c r="AU96" s="142" t="s">
        <v>79</v>
      </c>
      <c r="AY96" s="16" t="s">
        <v>131</v>
      </c>
      <c r="BE96" s="143">
        <f>IF(N96="základní",J96,0)</f>
        <v>406.56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6" t="s">
        <v>76</v>
      </c>
      <c r="BK96" s="143">
        <f>ROUND(I96*H96,2)</f>
        <v>406.56</v>
      </c>
      <c r="BL96" s="16" t="s">
        <v>138</v>
      </c>
      <c r="BM96" s="142" t="s">
        <v>139</v>
      </c>
    </row>
    <row r="97" spans="2:47" s="1" customFormat="1" ht="12">
      <c r="B97" s="31"/>
      <c r="D97" s="144" t="s">
        <v>140</v>
      </c>
      <c r="F97" s="145" t="s">
        <v>141</v>
      </c>
      <c r="I97" s="146"/>
      <c r="L97" s="31"/>
      <c r="M97" s="147"/>
      <c r="T97" s="52"/>
      <c r="AT97" s="16" t="s">
        <v>140</v>
      </c>
      <c r="AU97" s="16" t="s">
        <v>79</v>
      </c>
    </row>
    <row r="98" spans="2:51" s="12" customFormat="1" ht="12">
      <c r="B98" s="148"/>
      <c r="D98" s="149" t="s">
        <v>142</v>
      </c>
      <c r="E98" s="150" t="s">
        <v>3</v>
      </c>
      <c r="F98" s="151" t="s">
        <v>143</v>
      </c>
      <c r="H98" s="152">
        <v>5.28</v>
      </c>
      <c r="I98" s="153"/>
      <c r="L98" s="148"/>
      <c r="M98" s="154"/>
      <c r="T98" s="155"/>
      <c r="AT98" s="150" t="s">
        <v>142</v>
      </c>
      <c r="AU98" s="150" t="s">
        <v>79</v>
      </c>
      <c r="AV98" s="12" t="s">
        <v>79</v>
      </c>
      <c r="AW98" s="12" t="s">
        <v>31</v>
      </c>
      <c r="AX98" s="12" t="s">
        <v>76</v>
      </c>
      <c r="AY98" s="150" t="s">
        <v>131</v>
      </c>
    </row>
    <row r="99" spans="2:65" s="1" customFormat="1" ht="66.75" customHeight="1">
      <c r="B99" s="130"/>
      <c r="C99" s="131" t="s">
        <v>79</v>
      </c>
      <c r="D99" s="131" t="s">
        <v>133</v>
      </c>
      <c r="E99" s="132" t="s">
        <v>144</v>
      </c>
      <c r="F99" s="133" t="s">
        <v>145</v>
      </c>
      <c r="G99" s="134" t="s">
        <v>136</v>
      </c>
      <c r="H99" s="135">
        <v>6</v>
      </c>
      <c r="I99" s="136">
        <v>70</v>
      </c>
      <c r="J99" s="137">
        <f>ROUND(I99*H99,2)</f>
        <v>420</v>
      </c>
      <c r="K99" s="133" t="s">
        <v>137</v>
      </c>
      <c r="L99" s="31"/>
      <c r="M99" s="138" t="s">
        <v>3</v>
      </c>
      <c r="N99" s="139" t="s">
        <v>40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138</v>
      </c>
      <c r="AT99" s="142" t="s">
        <v>133</v>
      </c>
      <c r="AU99" s="142" t="s">
        <v>79</v>
      </c>
      <c r="AY99" s="16" t="s">
        <v>131</v>
      </c>
      <c r="BE99" s="143">
        <f>IF(N99="základní",J99,0)</f>
        <v>420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6" t="s">
        <v>76</v>
      </c>
      <c r="BK99" s="143">
        <f>ROUND(I99*H99,2)</f>
        <v>420</v>
      </c>
      <c r="BL99" s="16" t="s">
        <v>138</v>
      </c>
      <c r="BM99" s="142" t="s">
        <v>146</v>
      </c>
    </row>
    <row r="100" spans="2:47" s="1" customFormat="1" ht="12">
      <c r="B100" s="31"/>
      <c r="D100" s="144" t="s">
        <v>140</v>
      </c>
      <c r="F100" s="145" t="s">
        <v>147</v>
      </c>
      <c r="I100" s="146"/>
      <c r="L100" s="31"/>
      <c r="M100" s="147"/>
      <c r="T100" s="52"/>
      <c r="AT100" s="16" t="s">
        <v>140</v>
      </c>
      <c r="AU100" s="16" t="s">
        <v>79</v>
      </c>
    </row>
    <row r="101" spans="2:51" s="12" customFormat="1" ht="12">
      <c r="B101" s="148"/>
      <c r="D101" s="149" t="s">
        <v>142</v>
      </c>
      <c r="E101" s="150" t="s">
        <v>3</v>
      </c>
      <c r="F101" s="151" t="s">
        <v>148</v>
      </c>
      <c r="H101" s="152">
        <v>6</v>
      </c>
      <c r="I101" s="153"/>
      <c r="L101" s="148"/>
      <c r="M101" s="154"/>
      <c r="T101" s="155"/>
      <c r="AT101" s="150" t="s">
        <v>142</v>
      </c>
      <c r="AU101" s="150" t="s">
        <v>79</v>
      </c>
      <c r="AV101" s="12" t="s">
        <v>79</v>
      </c>
      <c r="AW101" s="12" t="s">
        <v>31</v>
      </c>
      <c r="AX101" s="12" t="s">
        <v>76</v>
      </c>
      <c r="AY101" s="150" t="s">
        <v>131</v>
      </c>
    </row>
    <row r="102" spans="2:65" s="1" customFormat="1" ht="76.35" customHeight="1">
      <c r="B102" s="130"/>
      <c r="C102" s="131" t="s">
        <v>149</v>
      </c>
      <c r="D102" s="131" t="s">
        <v>133</v>
      </c>
      <c r="E102" s="132" t="s">
        <v>150</v>
      </c>
      <c r="F102" s="133" t="s">
        <v>151</v>
      </c>
      <c r="G102" s="134" t="s">
        <v>136</v>
      </c>
      <c r="H102" s="135">
        <v>6.36</v>
      </c>
      <c r="I102" s="136">
        <v>60</v>
      </c>
      <c r="J102" s="137">
        <f>ROUND(I102*H102,2)</f>
        <v>381.6</v>
      </c>
      <c r="K102" s="133" t="s">
        <v>137</v>
      </c>
      <c r="L102" s="31"/>
      <c r="M102" s="138" t="s">
        <v>3</v>
      </c>
      <c r="N102" s="139" t="s">
        <v>40</v>
      </c>
      <c r="P102" s="140">
        <f>O102*H102</f>
        <v>0</v>
      </c>
      <c r="Q102" s="140">
        <v>0</v>
      </c>
      <c r="R102" s="140">
        <f>Q102*H102</f>
        <v>0</v>
      </c>
      <c r="S102" s="140">
        <v>0.44</v>
      </c>
      <c r="T102" s="141">
        <f>S102*H102</f>
        <v>2.7984</v>
      </c>
      <c r="AR102" s="142" t="s">
        <v>138</v>
      </c>
      <c r="AT102" s="142" t="s">
        <v>133</v>
      </c>
      <c r="AU102" s="142" t="s">
        <v>79</v>
      </c>
      <c r="AY102" s="16" t="s">
        <v>131</v>
      </c>
      <c r="BE102" s="143">
        <f>IF(N102="základní",J102,0)</f>
        <v>381.6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6" t="s">
        <v>76</v>
      </c>
      <c r="BK102" s="143">
        <f>ROUND(I102*H102,2)</f>
        <v>381.6</v>
      </c>
      <c r="BL102" s="16" t="s">
        <v>138</v>
      </c>
      <c r="BM102" s="142" t="s">
        <v>152</v>
      </c>
    </row>
    <row r="103" spans="2:47" s="1" customFormat="1" ht="12">
      <c r="B103" s="31"/>
      <c r="D103" s="144" t="s">
        <v>140</v>
      </c>
      <c r="F103" s="145" t="s">
        <v>153</v>
      </c>
      <c r="I103" s="146"/>
      <c r="L103" s="31"/>
      <c r="M103" s="147"/>
      <c r="T103" s="52"/>
      <c r="AT103" s="16" t="s">
        <v>140</v>
      </c>
      <c r="AU103" s="16" t="s">
        <v>79</v>
      </c>
    </row>
    <row r="104" spans="2:51" s="12" customFormat="1" ht="12">
      <c r="B104" s="148"/>
      <c r="D104" s="149" t="s">
        <v>142</v>
      </c>
      <c r="E104" s="150" t="s">
        <v>3</v>
      </c>
      <c r="F104" s="151" t="s">
        <v>154</v>
      </c>
      <c r="H104" s="152">
        <v>6.36</v>
      </c>
      <c r="I104" s="153"/>
      <c r="L104" s="148"/>
      <c r="M104" s="154"/>
      <c r="T104" s="155"/>
      <c r="AT104" s="150" t="s">
        <v>142</v>
      </c>
      <c r="AU104" s="150" t="s">
        <v>79</v>
      </c>
      <c r="AV104" s="12" t="s">
        <v>79</v>
      </c>
      <c r="AW104" s="12" t="s">
        <v>31</v>
      </c>
      <c r="AX104" s="12" t="s">
        <v>76</v>
      </c>
      <c r="AY104" s="150" t="s">
        <v>131</v>
      </c>
    </row>
    <row r="105" spans="2:65" s="1" customFormat="1" ht="66.75" customHeight="1">
      <c r="B105" s="130"/>
      <c r="C105" s="131" t="s">
        <v>138</v>
      </c>
      <c r="D105" s="131" t="s">
        <v>133</v>
      </c>
      <c r="E105" s="132" t="s">
        <v>155</v>
      </c>
      <c r="F105" s="133" t="s">
        <v>156</v>
      </c>
      <c r="G105" s="134" t="s">
        <v>136</v>
      </c>
      <c r="H105" s="135">
        <v>8.48</v>
      </c>
      <c r="I105" s="136">
        <v>60</v>
      </c>
      <c r="J105" s="137">
        <f>ROUND(I105*H105,2)</f>
        <v>508.8</v>
      </c>
      <c r="K105" s="133" t="s">
        <v>137</v>
      </c>
      <c r="L105" s="31"/>
      <c r="M105" s="138" t="s">
        <v>3</v>
      </c>
      <c r="N105" s="139" t="s">
        <v>40</v>
      </c>
      <c r="P105" s="140">
        <f>O105*H105</f>
        <v>0</v>
      </c>
      <c r="Q105" s="140">
        <v>0</v>
      </c>
      <c r="R105" s="140">
        <f>Q105*H105</f>
        <v>0</v>
      </c>
      <c r="S105" s="140">
        <v>0.22</v>
      </c>
      <c r="T105" s="141">
        <f>S105*H105</f>
        <v>1.8656000000000001</v>
      </c>
      <c r="AR105" s="142" t="s">
        <v>138</v>
      </c>
      <c r="AT105" s="142" t="s">
        <v>133</v>
      </c>
      <c r="AU105" s="142" t="s">
        <v>79</v>
      </c>
      <c r="AY105" s="16" t="s">
        <v>131</v>
      </c>
      <c r="BE105" s="143">
        <f>IF(N105="základní",J105,0)</f>
        <v>508.8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6" t="s">
        <v>76</v>
      </c>
      <c r="BK105" s="143">
        <f>ROUND(I105*H105,2)</f>
        <v>508.8</v>
      </c>
      <c r="BL105" s="16" t="s">
        <v>138</v>
      </c>
      <c r="BM105" s="142" t="s">
        <v>157</v>
      </c>
    </row>
    <row r="106" spans="2:47" s="1" customFormat="1" ht="12">
      <c r="B106" s="31"/>
      <c r="D106" s="144" t="s">
        <v>140</v>
      </c>
      <c r="F106" s="145" t="s">
        <v>158</v>
      </c>
      <c r="I106" s="146"/>
      <c r="L106" s="31"/>
      <c r="M106" s="147"/>
      <c r="T106" s="52"/>
      <c r="AT106" s="16" t="s">
        <v>140</v>
      </c>
      <c r="AU106" s="16" t="s">
        <v>79</v>
      </c>
    </row>
    <row r="107" spans="2:51" s="12" customFormat="1" ht="12">
      <c r="B107" s="148"/>
      <c r="D107" s="149" t="s">
        <v>142</v>
      </c>
      <c r="E107" s="150" t="s">
        <v>3</v>
      </c>
      <c r="F107" s="151" t="s">
        <v>159</v>
      </c>
      <c r="H107" s="152">
        <v>8.48</v>
      </c>
      <c r="I107" s="153"/>
      <c r="L107" s="148"/>
      <c r="M107" s="154"/>
      <c r="T107" s="155"/>
      <c r="AT107" s="150" t="s">
        <v>142</v>
      </c>
      <c r="AU107" s="150" t="s">
        <v>79</v>
      </c>
      <c r="AV107" s="12" t="s">
        <v>79</v>
      </c>
      <c r="AW107" s="12" t="s">
        <v>31</v>
      </c>
      <c r="AX107" s="12" t="s">
        <v>76</v>
      </c>
      <c r="AY107" s="150" t="s">
        <v>131</v>
      </c>
    </row>
    <row r="108" spans="2:65" s="1" customFormat="1" ht="76.35" customHeight="1">
      <c r="B108" s="130"/>
      <c r="C108" s="131" t="s">
        <v>160</v>
      </c>
      <c r="D108" s="131" t="s">
        <v>133</v>
      </c>
      <c r="E108" s="132" t="s">
        <v>161</v>
      </c>
      <c r="F108" s="133" t="s">
        <v>162</v>
      </c>
      <c r="G108" s="134" t="s">
        <v>136</v>
      </c>
      <c r="H108" s="135">
        <v>49.8</v>
      </c>
      <c r="I108" s="136">
        <v>60</v>
      </c>
      <c r="J108" s="137">
        <f>ROUND(I108*H108,2)</f>
        <v>2988</v>
      </c>
      <c r="K108" s="133" t="s">
        <v>137</v>
      </c>
      <c r="L108" s="31"/>
      <c r="M108" s="138" t="s">
        <v>3</v>
      </c>
      <c r="N108" s="139" t="s">
        <v>40</v>
      </c>
      <c r="P108" s="140">
        <f>O108*H108</f>
        <v>0</v>
      </c>
      <c r="Q108" s="140">
        <v>0</v>
      </c>
      <c r="R108" s="140">
        <f>Q108*H108</f>
        <v>0</v>
      </c>
      <c r="S108" s="140">
        <v>0.44</v>
      </c>
      <c r="T108" s="141">
        <f>S108*H108</f>
        <v>21.912</v>
      </c>
      <c r="AR108" s="142" t="s">
        <v>138</v>
      </c>
      <c r="AT108" s="142" t="s">
        <v>133</v>
      </c>
      <c r="AU108" s="142" t="s">
        <v>79</v>
      </c>
      <c r="AY108" s="16" t="s">
        <v>131</v>
      </c>
      <c r="BE108" s="143">
        <f>IF(N108="základní",J108,0)</f>
        <v>2988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6" t="s">
        <v>76</v>
      </c>
      <c r="BK108" s="143">
        <f>ROUND(I108*H108,2)</f>
        <v>2988</v>
      </c>
      <c r="BL108" s="16" t="s">
        <v>138</v>
      </c>
      <c r="BM108" s="142" t="s">
        <v>163</v>
      </c>
    </row>
    <row r="109" spans="2:47" s="1" customFormat="1" ht="12">
      <c r="B109" s="31"/>
      <c r="D109" s="144" t="s">
        <v>140</v>
      </c>
      <c r="F109" s="145" t="s">
        <v>164</v>
      </c>
      <c r="I109" s="146"/>
      <c r="L109" s="31"/>
      <c r="M109" s="147"/>
      <c r="T109" s="52"/>
      <c r="AT109" s="16" t="s">
        <v>140</v>
      </c>
      <c r="AU109" s="16" t="s">
        <v>79</v>
      </c>
    </row>
    <row r="110" spans="2:51" s="12" customFormat="1" ht="12">
      <c r="B110" s="148"/>
      <c r="D110" s="149" t="s">
        <v>142</v>
      </c>
      <c r="E110" s="150" t="s">
        <v>3</v>
      </c>
      <c r="F110" s="151" t="s">
        <v>165</v>
      </c>
      <c r="H110" s="152">
        <v>49.8</v>
      </c>
      <c r="I110" s="153"/>
      <c r="L110" s="148"/>
      <c r="M110" s="154"/>
      <c r="T110" s="155"/>
      <c r="AT110" s="150" t="s">
        <v>142</v>
      </c>
      <c r="AU110" s="150" t="s">
        <v>79</v>
      </c>
      <c r="AV110" s="12" t="s">
        <v>79</v>
      </c>
      <c r="AW110" s="12" t="s">
        <v>31</v>
      </c>
      <c r="AX110" s="12" t="s">
        <v>76</v>
      </c>
      <c r="AY110" s="150" t="s">
        <v>131</v>
      </c>
    </row>
    <row r="111" spans="2:65" s="1" customFormat="1" ht="66.75" customHeight="1">
      <c r="B111" s="130"/>
      <c r="C111" s="131" t="s">
        <v>166</v>
      </c>
      <c r="D111" s="131" t="s">
        <v>133</v>
      </c>
      <c r="E111" s="132" t="s">
        <v>167</v>
      </c>
      <c r="F111" s="133" t="s">
        <v>168</v>
      </c>
      <c r="G111" s="134" t="s">
        <v>136</v>
      </c>
      <c r="H111" s="135">
        <v>66.4</v>
      </c>
      <c r="I111" s="136">
        <v>60</v>
      </c>
      <c r="J111" s="137">
        <f>ROUND(I111*H111,2)</f>
        <v>3984</v>
      </c>
      <c r="K111" s="133" t="s">
        <v>137</v>
      </c>
      <c r="L111" s="31"/>
      <c r="M111" s="138" t="s">
        <v>3</v>
      </c>
      <c r="N111" s="139" t="s">
        <v>40</v>
      </c>
      <c r="P111" s="140">
        <f>O111*H111</f>
        <v>0</v>
      </c>
      <c r="Q111" s="140">
        <v>0</v>
      </c>
      <c r="R111" s="140">
        <f>Q111*H111</f>
        <v>0</v>
      </c>
      <c r="S111" s="140">
        <v>0.22</v>
      </c>
      <c r="T111" s="141">
        <f>S111*H111</f>
        <v>14.608</v>
      </c>
      <c r="AR111" s="142" t="s">
        <v>138</v>
      </c>
      <c r="AT111" s="142" t="s">
        <v>133</v>
      </c>
      <c r="AU111" s="142" t="s">
        <v>79</v>
      </c>
      <c r="AY111" s="16" t="s">
        <v>131</v>
      </c>
      <c r="BE111" s="143">
        <f>IF(N111="základní",J111,0)</f>
        <v>3984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6" t="s">
        <v>76</v>
      </c>
      <c r="BK111" s="143">
        <f>ROUND(I111*H111,2)</f>
        <v>3984</v>
      </c>
      <c r="BL111" s="16" t="s">
        <v>138</v>
      </c>
      <c r="BM111" s="142" t="s">
        <v>169</v>
      </c>
    </row>
    <row r="112" spans="2:47" s="1" customFormat="1" ht="12">
      <c r="B112" s="31"/>
      <c r="D112" s="144" t="s">
        <v>140</v>
      </c>
      <c r="F112" s="145" t="s">
        <v>170</v>
      </c>
      <c r="I112" s="146"/>
      <c r="L112" s="31"/>
      <c r="M112" s="147"/>
      <c r="T112" s="52"/>
      <c r="AT112" s="16" t="s">
        <v>140</v>
      </c>
      <c r="AU112" s="16" t="s">
        <v>79</v>
      </c>
    </row>
    <row r="113" spans="2:51" s="12" customFormat="1" ht="12">
      <c r="B113" s="148"/>
      <c r="D113" s="149" t="s">
        <v>142</v>
      </c>
      <c r="E113" s="150" t="s">
        <v>3</v>
      </c>
      <c r="F113" s="151" t="s">
        <v>171</v>
      </c>
      <c r="H113" s="152">
        <v>66.4</v>
      </c>
      <c r="I113" s="153"/>
      <c r="L113" s="148"/>
      <c r="M113" s="154"/>
      <c r="T113" s="155"/>
      <c r="AT113" s="150" t="s">
        <v>142</v>
      </c>
      <c r="AU113" s="150" t="s">
        <v>79</v>
      </c>
      <c r="AV113" s="12" t="s">
        <v>79</v>
      </c>
      <c r="AW113" s="12" t="s">
        <v>31</v>
      </c>
      <c r="AX113" s="12" t="s">
        <v>76</v>
      </c>
      <c r="AY113" s="150" t="s">
        <v>131</v>
      </c>
    </row>
    <row r="114" spans="2:65" s="1" customFormat="1" ht="44.25" customHeight="1">
      <c r="B114" s="130"/>
      <c r="C114" s="131" t="s">
        <v>172</v>
      </c>
      <c r="D114" s="131" t="s">
        <v>133</v>
      </c>
      <c r="E114" s="132" t="s">
        <v>173</v>
      </c>
      <c r="F114" s="133" t="s">
        <v>174</v>
      </c>
      <c r="G114" s="134" t="s">
        <v>175</v>
      </c>
      <c r="H114" s="135">
        <v>24</v>
      </c>
      <c r="I114" s="136">
        <v>80</v>
      </c>
      <c r="J114" s="137">
        <f>ROUND(I114*H114,2)</f>
        <v>1920</v>
      </c>
      <c r="K114" s="133" t="s">
        <v>137</v>
      </c>
      <c r="L114" s="31"/>
      <c r="M114" s="138" t="s">
        <v>3</v>
      </c>
      <c r="N114" s="139" t="s">
        <v>40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138</v>
      </c>
      <c r="AT114" s="142" t="s">
        <v>133</v>
      </c>
      <c r="AU114" s="142" t="s">
        <v>79</v>
      </c>
      <c r="AY114" s="16" t="s">
        <v>131</v>
      </c>
      <c r="BE114" s="143">
        <f>IF(N114="základní",J114,0)</f>
        <v>1920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6" t="s">
        <v>76</v>
      </c>
      <c r="BK114" s="143">
        <f>ROUND(I114*H114,2)</f>
        <v>1920</v>
      </c>
      <c r="BL114" s="16" t="s">
        <v>138</v>
      </c>
      <c r="BM114" s="142" t="s">
        <v>176</v>
      </c>
    </row>
    <row r="115" spans="2:47" s="1" customFormat="1" ht="12">
      <c r="B115" s="31"/>
      <c r="D115" s="144" t="s">
        <v>140</v>
      </c>
      <c r="F115" s="145" t="s">
        <v>177</v>
      </c>
      <c r="I115" s="146"/>
      <c r="L115" s="31"/>
      <c r="M115" s="147"/>
      <c r="T115" s="52"/>
      <c r="AT115" s="16" t="s">
        <v>140</v>
      </c>
      <c r="AU115" s="16" t="s">
        <v>79</v>
      </c>
    </row>
    <row r="116" spans="2:51" s="12" customFormat="1" ht="12">
      <c r="B116" s="148"/>
      <c r="D116" s="149" t="s">
        <v>142</v>
      </c>
      <c r="E116" s="150" t="s">
        <v>3</v>
      </c>
      <c r="F116" s="151" t="s">
        <v>178</v>
      </c>
      <c r="H116" s="152">
        <v>24</v>
      </c>
      <c r="I116" s="153"/>
      <c r="L116" s="148"/>
      <c r="M116" s="154"/>
      <c r="T116" s="155"/>
      <c r="AT116" s="150" t="s">
        <v>142</v>
      </c>
      <c r="AU116" s="150" t="s">
        <v>79</v>
      </c>
      <c r="AV116" s="12" t="s">
        <v>79</v>
      </c>
      <c r="AW116" s="12" t="s">
        <v>31</v>
      </c>
      <c r="AX116" s="12" t="s">
        <v>76</v>
      </c>
      <c r="AY116" s="150" t="s">
        <v>131</v>
      </c>
    </row>
    <row r="117" spans="2:65" s="1" customFormat="1" ht="90" customHeight="1">
      <c r="B117" s="130"/>
      <c r="C117" s="131" t="s">
        <v>179</v>
      </c>
      <c r="D117" s="131" t="s">
        <v>133</v>
      </c>
      <c r="E117" s="132" t="s">
        <v>180</v>
      </c>
      <c r="F117" s="133" t="s">
        <v>181</v>
      </c>
      <c r="G117" s="134" t="s">
        <v>175</v>
      </c>
      <c r="H117" s="135">
        <v>7</v>
      </c>
      <c r="I117" s="136">
        <v>100</v>
      </c>
      <c r="J117" s="137">
        <f>ROUND(I117*H117,2)</f>
        <v>700</v>
      </c>
      <c r="K117" s="133" t="s">
        <v>137</v>
      </c>
      <c r="L117" s="31"/>
      <c r="M117" s="138" t="s">
        <v>3</v>
      </c>
      <c r="N117" s="139" t="s">
        <v>40</v>
      </c>
      <c r="P117" s="140">
        <f>O117*H117</f>
        <v>0</v>
      </c>
      <c r="Q117" s="140">
        <v>0.0369</v>
      </c>
      <c r="R117" s="140">
        <f>Q117*H117</f>
        <v>0.25830000000000003</v>
      </c>
      <c r="S117" s="140">
        <v>0</v>
      </c>
      <c r="T117" s="141">
        <f>S117*H117</f>
        <v>0</v>
      </c>
      <c r="AR117" s="142" t="s">
        <v>138</v>
      </c>
      <c r="AT117" s="142" t="s">
        <v>133</v>
      </c>
      <c r="AU117" s="142" t="s">
        <v>79</v>
      </c>
      <c r="AY117" s="16" t="s">
        <v>131</v>
      </c>
      <c r="BE117" s="143">
        <f>IF(N117="základní",J117,0)</f>
        <v>700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6" t="s">
        <v>76</v>
      </c>
      <c r="BK117" s="143">
        <f>ROUND(I117*H117,2)</f>
        <v>700</v>
      </c>
      <c r="BL117" s="16" t="s">
        <v>138</v>
      </c>
      <c r="BM117" s="142" t="s">
        <v>182</v>
      </c>
    </row>
    <row r="118" spans="2:47" s="1" customFormat="1" ht="12">
      <c r="B118" s="31"/>
      <c r="D118" s="144" t="s">
        <v>140</v>
      </c>
      <c r="F118" s="145" t="s">
        <v>183</v>
      </c>
      <c r="I118" s="146"/>
      <c r="L118" s="31"/>
      <c r="M118" s="147"/>
      <c r="T118" s="52"/>
      <c r="AT118" s="16" t="s">
        <v>140</v>
      </c>
      <c r="AU118" s="16" t="s">
        <v>79</v>
      </c>
    </row>
    <row r="119" spans="2:51" s="12" customFormat="1" ht="12">
      <c r="B119" s="148"/>
      <c r="D119" s="149" t="s">
        <v>142</v>
      </c>
      <c r="E119" s="150" t="s">
        <v>3</v>
      </c>
      <c r="F119" s="151" t="s">
        <v>184</v>
      </c>
      <c r="H119" s="152">
        <v>7</v>
      </c>
      <c r="I119" s="153"/>
      <c r="L119" s="148"/>
      <c r="M119" s="154"/>
      <c r="T119" s="155"/>
      <c r="AT119" s="150" t="s">
        <v>142</v>
      </c>
      <c r="AU119" s="150" t="s">
        <v>79</v>
      </c>
      <c r="AV119" s="12" t="s">
        <v>79</v>
      </c>
      <c r="AW119" s="12" t="s">
        <v>31</v>
      </c>
      <c r="AX119" s="12" t="s">
        <v>76</v>
      </c>
      <c r="AY119" s="150" t="s">
        <v>131</v>
      </c>
    </row>
    <row r="120" spans="2:65" s="1" customFormat="1" ht="90" customHeight="1">
      <c r="B120" s="130"/>
      <c r="C120" s="131" t="s">
        <v>185</v>
      </c>
      <c r="D120" s="131" t="s">
        <v>133</v>
      </c>
      <c r="E120" s="132" t="s">
        <v>186</v>
      </c>
      <c r="F120" s="133" t="s">
        <v>187</v>
      </c>
      <c r="G120" s="134" t="s">
        <v>175</v>
      </c>
      <c r="H120" s="135">
        <v>7</v>
      </c>
      <c r="I120" s="136">
        <v>100</v>
      </c>
      <c r="J120" s="137">
        <f>ROUND(I120*H120,2)</f>
        <v>700</v>
      </c>
      <c r="K120" s="133" t="s">
        <v>137</v>
      </c>
      <c r="L120" s="31"/>
      <c r="M120" s="138" t="s">
        <v>3</v>
      </c>
      <c r="N120" s="139" t="s">
        <v>40</v>
      </c>
      <c r="P120" s="140">
        <f>O120*H120</f>
        <v>0</v>
      </c>
      <c r="Q120" s="140">
        <v>0.0369</v>
      </c>
      <c r="R120" s="140">
        <f>Q120*H120</f>
        <v>0.25830000000000003</v>
      </c>
      <c r="S120" s="140">
        <v>0</v>
      </c>
      <c r="T120" s="141">
        <f>S120*H120</f>
        <v>0</v>
      </c>
      <c r="AR120" s="142" t="s">
        <v>138</v>
      </c>
      <c r="AT120" s="142" t="s">
        <v>133</v>
      </c>
      <c r="AU120" s="142" t="s">
        <v>79</v>
      </c>
      <c r="AY120" s="16" t="s">
        <v>131</v>
      </c>
      <c r="BE120" s="143">
        <f>IF(N120="základní",J120,0)</f>
        <v>700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6" t="s">
        <v>76</v>
      </c>
      <c r="BK120" s="143">
        <f>ROUND(I120*H120,2)</f>
        <v>700</v>
      </c>
      <c r="BL120" s="16" t="s">
        <v>138</v>
      </c>
      <c r="BM120" s="142" t="s">
        <v>188</v>
      </c>
    </row>
    <row r="121" spans="2:47" s="1" customFormat="1" ht="12">
      <c r="B121" s="31"/>
      <c r="D121" s="144" t="s">
        <v>140</v>
      </c>
      <c r="F121" s="145" t="s">
        <v>189</v>
      </c>
      <c r="I121" s="146"/>
      <c r="L121" s="31"/>
      <c r="M121" s="147"/>
      <c r="T121" s="52"/>
      <c r="AT121" s="16" t="s">
        <v>140</v>
      </c>
      <c r="AU121" s="16" t="s">
        <v>79</v>
      </c>
    </row>
    <row r="122" spans="2:51" s="12" customFormat="1" ht="12">
      <c r="B122" s="148"/>
      <c r="D122" s="149" t="s">
        <v>142</v>
      </c>
      <c r="E122" s="150" t="s">
        <v>3</v>
      </c>
      <c r="F122" s="151" t="s">
        <v>184</v>
      </c>
      <c r="H122" s="152">
        <v>7</v>
      </c>
      <c r="I122" s="153"/>
      <c r="L122" s="148"/>
      <c r="M122" s="154"/>
      <c r="T122" s="155"/>
      <c r="AT122" s="150" t="s">
        <v>142</v>
      </c>
      <c r="AU122" s="150" t="s">
        <v>79</v>
      </c>
      <c r="AV122" s="12" t="s">
        <v>79</v>
      </c>
      <c r="AW122" s="12" t="s">
        <v>31</v>
      </c>
      <c r="AX122" s="12" t="s">
        <v>76</v>
      </c>
      <c r="AY122" s="150" t="s">
        <v>131</v>
      </c>
    </row>
    <row r="123" spans="2:65" s="1" customFormat="1" ht="24.2" customHeight="1">
      <c r="B123" s="130"/>
      <c r="C123" s="131" t="s">
        <v>190</v>
      </c>
      <c r="D123" s="131" t="s">
        <v>133</v>
      </c>
      <c r="E123" s="132" t="s">
        <v>191</v>
      </c>
      <c r="F123" s="133" t="s">
        <v>192</v>
      </c>
      <c r="G123" s="134" t="s">
        <v>136</v>
      </c>
      <c r="H123" s="135">
        <v>79.8</v>
      </c>
      <c r="I123" s="136">
        <v>30</v>
      </c>
      <c r="J123" s="137">
        <f>ROUND(I123*H123,2)</f>
        <v>2394</v>
      </c>
      <c r="K123" s="133" t="s">
        <v>137</v>
      </c>
      <c r="L123" s="31"/>
      <c r="M123" s="138" t="s">
        <v>3</v>
      </c>
      <c r="N123" s="139" t="s">
        <v>40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138</v>
      </c>
      <c r="AT123" s="142" t="s">
        <v>133</v>
      </c>
      <c r="AU123" s="142" t="s">
        <v>79</v>
      </c>
      <c r="AY123" s="16" t="s">
        <v>131</v>
      </c>
      <c r="BE123" s="143">
        <f>IF(N123="základní",J123,0)</f>
        <v>2394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6" t="s">
        <v>76</v>
      </c>
      <c r="BK123" s="143">
        <f>ROUND(I123*H123,2)</f>
        <v>2394</v>
      </c>
      <c r="BL123" s="16" t="s">
        <v>138</v>
      </c>
      <c r="BM123" s="142" t="s">
        <v>193</v>
      </c>
    </row>
    <row r="124" spans="2:47" s="1" customFormat="1" ht="12">
      <c r="B124" s="31"/>
      <c r="D124" s="144" t="s">
        <v>140</v>
      </c>
      <c r="F124" s="145" t="s">
        <v>194</v>
      </c>
      <c r="I124" s="146"/>
      <c r="L124" s="31"/>
      <c r="M124" s="147"/>
      <c r="T124" s="52"/>
      <c r="AT124" s="16" t="s">
        <v>140</v>
      </c>
      <c r="AU124" s="16" t="s">
        <v>79</v>
      </c>
    </row>
    <row r="125" spans="2:51" s="12" customFormat="1" ht="12">
      <c r="B125" s="148"/>
      <c r="D125" s="149" t="s">
        <v>142</v>
      </c>
      <c r="E125" s="150" t="s">
        <v>3</v>
      </c>
      <c r="F125" s="151" t="s">
        <v>195</v>
      </c>
      <c r="H125" s="152">
        <v>79.8</v>
      </c>
      <c r="I125" s="153"/>
      <c r="L125" s="148"/>
      <c r="M125" s="154"/>
      <c r="T125" s="155"/>
      <c r="AT125" s="150" t="s">
        <v>142</v>
      </c>
      <c r="AU125" s="150" t="s">
        <v>79</v>
      </c>
      <c r="AV125" s="12" t="s">
        <v>79</v>
      </c>
      <c r="AW125" s="12" t="s">
        <v>31</v>
      </c>
      <c r="AX125" s="12" t="s">
        <v>76</v>
      </c>
      <c r="AY125" s="150" t="s">
        <v>131</v>
      </c>
    </row>
    <row r="126" spans="2:65" s="1" customFormat="1" ht="49.15" customHeight="1">
      <c r="B126" s="130"/>
      <c r="C126" s="131" t="s">
        <v>196</v>
      </c>
      <c r="D126" s="131" t="s">
        <v>133</v>
      </c>
      <c r="E126" s="132" t="s">
        <v>197</v>
      </c>
      <c r="F126" s="133" t="s">
        <v>198</v>
      </c>
      <c r="G126" s="134" t="s">
        <v>199</v>
      </c>
      <c r="H126" s="135">
        <v>91.17</v>
      </c>
      <c r="I126" s="136">
        <v>400</v>
      </c>
      <c r="J126" s="137">
        <f>ROUND(I126*H126,2)</f>
        <v>36468</v>
      </c>
      <c r="K126" s="133" t="s">
        <v>137</v>
      </c>
      <c r="L126" s="31"/>
      <c r="M126" s="138" t="s">
        <v>3</v>
      </c>
      <c r="N126" s="139" t="s">
        <v>40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138</v>
      </c>
      <c r="AT126" s="142" t="s">
        <v>133</v>
      </c>
      <c r="AU126" s="142" t="s">
        <v>79</v>
      </c>
      <c r="AY126" s="16" t="s">
        <v>131</v>
      </c>
      <c r="BE126" s="143">
        <f>IF(N126="základní",J126,0)</f>
        <v>36468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6" t="s">
        <v>76</v>
      </c>
      <c r="BK126" s="143">
        <f>ROUND(I126*H126,2)</f>
        <v>36468</v>
      </c>
      <c r="BL126" s="16" t="s">
        <v>138</v>
      </c>
      <c r="BM126" s="142" t="s">
        <v>200</v>
      </c>
    </row>
    <row r="127" spans="2:47" s="1" customFormat="1" ht="12">
      <c r="B127" s="31"/>
      <c r="D127" s="144" t="s">
        <v>140</v>
      </c>
      <c r="F127" s="145" t="s">
        <v>201</v>
      </c>
      <c r="I127" s="146"/>
      <c r="L127" s="31"/>
      <c r="M127" s="147"/>
      <c r="T127" s="52"/>
      <c r="AT127" s="16" t="s">
        <v>140</v>
      </c>
      <c r="AU127" s="16" t="s">
        <v>79</v>
      </c>
    </row>
    <row r="128" spans="2:51" s="12" customFormat="1" ht="12">
      <c r="B128" s="148"/>
      <c r="D128" s="149" t="s">
        <v>142</v>
      </c>
      <c r="E128" s="150" t="s">
        <v>3</v>
      </c>
      <c r="F128" s="151" t="s">
        <v>202</v>
      </c>
      <c r="H128" s="152">
        <v>24.155</v>
      </c>
      <c r="I128" s="153"/>
      <c r="L128" s="148"/>
      <c r="M128" s="154"/>
      <c r="T128" s="155"/>
      <c r="AT128" s="150" t="s">
        <v>142</v>
      </c>
      <c r="AU128" s="150" t="s">
        <v>79</v>
      </c>
      <c r="AV128" s="12" t="s">
        <v>79</v>
      </c>
      <c r="AW128" s="12" t="s">
        <v>31</v>
      </c>
      <c r="AX128" s="12" t="s">
        <v>69</v>
      </c>
      <c r="AY128" s="150" t="s">
        <v>131</v>
      </c>
    </row>
    <row r="129" spans="2:51" s="12" customFormat="1" ht="12">
      <c r="B129" s="148"/>
      <c r="D129" s="149" t="s">
        <v>142</v>
      </c>
      <c r="E129" s="150" t="s">
        <v>3</v>
      </c>
      <c r="F129" s="151" t="s">
        <v>203</v>
      </c>
      <c r="H129" s="152">
        <v>9.85</v>
      </c>
      <c r="I129" s="153"/>
      <c r="L129" s="148"/>
      <c r="M129" s="154"/>
      <c r="T129" s="155"/>
      <c r="AT129" s="150" t="s">
        <v>142</v>
      </c>
      <c r="AU129" s="150" t="s">
        <v>79</v>
      </c>
      <c r="AV129" s="12" t="s">
        <v>79</v>
      </c>
      <c r="AW129" s="12" t="s">
        <v>31</v>
      </c>
      <c r="AX129" s="12" t="s">
        <v>69</v>
      </c>
      <c r="AY129" s="150" t="s">
        <v>131</v>
      </c>
    </row>
    <row r="130" spans="2:51" s="12" customFormat="1" ht="12">
      <c r="B130" s="148"/>
      <c r="D130" s="149" t="s">
        <v>142</v>
      </c>
      <c r="E130" s="150" t="s">
        <v>3</v>
      </c>
      <c r="F130" s="151" t="s">
        <v>204</v>
      </c>
      <c r="H130" s="152">
        <v>7.719</v>
      </c>
      <c r="I130" s="153"/>
      <c r="L130" s="148"/>
      <c r="M130" s="154"/>
      <c r="T130" s="155"/>
      <c r="AT130" s="150" t="s">
        <v>142</v>
      </c>
      <c r="AU130" s="150" t="s">
        <v>79</v>
      </c>
      <c r="AV130" s="12" t="s">
        <v>79</v>
      </c>
      <c r="AW130" s="12" t="s">
        <v>31</v>
      </c>
      <c r="AX130" s="12" t="s">
        <v>69</v>
      </c>
      <c r="AY130" s="150" t="s">
        <v>131</v>
      </c>
    </row>
    <row r="131" spans="2:51" s="12" customFormat="1" ht="12">
      <c r="B131" s="148"/>
      <c r="D131" s="149" t="s">
        <v>142</v>
      </c>
      <c r="E131" s="150" t="s">
        <v>3</v>
      </c>
      <c r="F131" s="151" t="s">
        <v>205</v>
      </c>
      <c r="H131" s="152">
        <v>14.927</v>
      </c>
      <c r="I131" s="153"/>
      <c r="L131" s="148"/>
      <c r="M131" s="154"/>
      <c r="T131" s="155"/>
      <c r="AT131" s="150" t="s">
        <v>142</v>
      </c>
      <c r="AU131" s="150" t="s">
        <v>79</v>
      </c>
      <c r="AV131" s="12" t="s">
        <v>79</v>
      </c>
      <c r="AW131" s="12" t="s">
        <v>31</v>
      </c>
      <c r="AX131" s="12" t="s">
        <v>69</v>
      </c>
      <c r="AY131" s="150" t="s">
        <v>131</v>
      </c>
    </row>
    <row r="132" spans="2:51" s="12" customFormat="1" ht="12">
      <c r="B132" s="148"/>
      <c r="D132" s="149" t="s">
        <v>142</v>
      </c>
      <c r="E132" s="150" t="s">
        <v>3</v>
      </c>
      <c r="F132" s="151" t="s">
        <v>206</v>
      </c>
      <c r="H132" s="152">
        <v>7.816</v>
      </c>
      <c r="I132" s="153"/>
      <c r="L132" s="148"/>
      <c r="M132" s="154"/>
      <c r="T132" s="155"/>
      <c r="AT132" s="150" t="s">
        <v>142</v>
      </c>
      <c r="AU132" s="150" t="s">
        <v>79</v>
      </c>
      <c r="AV132" s="12" t="s">
        <v>79</v>
      </c>
      <c r="AW132" s="12" t="s">
        <v>31</v>
      </c>
      <c r="AX132" s="12" t="s">
        <v>69</v>
      </c>
      <c r="AY132" s="150" t="s">
        <v>131</v>
      </c>
    </row>
    <row r="133" spans="2:51" s="12" customFormat="1" ht="12">
      <c r="B133" s="148"/>
      <c r="D133" s="149" t="s">
        <v>142</v>
      </c>
      <c r="E133" s="150" t="s">
        <v>3</v>
      </c>
      <c r="F133" s="151" t="s">
        <v>207</v>
      </c>
      <c r="H133" s="152">
        <v>6.666</v>
      </c>
      <c r="I133" s="153"/>
      <c r="L133" s="148"/>
      <c r="M133" s="154"/>
      <c r="T133" s="155"/>
      <c r="AT133" s="150" t="s">
        <v>142</v>
      </c>
      <c r="AU133" s="150" t="s">
        <v>79</v>
      </c>
      <c r="AV133" s="12" t="s">
        <v>79</v>
      </c>
      <c r="AW133" s="12" t="s">
        <v>31</v>
      </c>
      <c r="AX133" s="12" t="s">
        <v>69</v>
      </c>
      <c r="AY133" s="150" t="s">
        <v>131</v>
      </c>
    </row>
    <row r="134" spans="2:51" s="12" customFormat="1" ht="12">
      <c r="B134" s="148"/>
      <c r="D134" s="149" t="s">
        <v>142</v>
      </c>
      <c r="E134" s="150" t="s">
        <v>3</v>
      </c>
      <c r="F134" s="151" t="s">
        <v>208</v>
      </c>
      <c r="H134" s="152">
        <v>19.588</v>
      </c>
      <c r="I134" s="153"/>
      <c r="L134" s="148"/>
      <c r="M134" s="154"/>
      <c r="T134" s="155"/>
      <c r="AT134" s="150" t="s">
        <v>142</v>
      </c>
      <c r="AU134" s="150" t="s">
        <v>79</v>
      </c>
      <c r="AV134" s="12" t="s">
        <v>79</v>
      </c>
      <c r="AW134" s="12" t="s">
        <v>31</v>
      </c>
      <c r="AX134" s="12" t="s">
        <v>69</v>
      </c>
      <c r="AY134" s="150" t="s">
        <v>131</v>
      </c>
    </row>
    <row r="135" spans="2:51" s="12" customFormat="1" ht="12">
      <c r="B135" s="148"/>
      <c r="D135" s="149" t="s">
        <v>142</v>
      </c>
      <c r="E135" s="150" t="s">
        <v>3</v>
      </c>
      <c r="F135" s="151" t="s">
        <v>209</v>
      </c>
      <c r="H135" s="152">
        <v>45.551</v>
      </c>
      <c r="I135" s="153"/>
      <c r="L135" s="148"/>
      <c r="M135" s="154"/>
      <c r="T135" s="155"/>
      <c r="AT135" s="150" t="s">
        <v>142</v>
      </c>
      <c r="AU135" s="150" t="s">
        <v>79</v>
      </c>
      <c r="AV135" s="12" t="s">
        <v>79</v>
      </c>
      <c r="AW135" s="12" t="s">
        <v>31</v>
      </c>
      <c r="AX135" s="12" t="s">
        <v>69</v>
      </c>
      <c r="AY135" s="150" t="s">
        <v>131</v>
      </c>
    </row>
    <row r="136" spans="2:51" s="12" customFormat="1" ht="12">
      <c r="B136" s="148"/>
      <c r="D136" s="149" t="s">
        <v>142</v>
      </c>
      <c r="E136" s="150" t="s">
        <v>3</v>
      </c>
      <c r="F136" s="151" t="s">
        <v>210</v>
      </c>
      <c r="H136" s="152">
        <v>18.577</v>
      </c>
      <c r="I136" s="153"/>
      <c r="L136" s="148"/>
      <c r="M136" s="154"/>
      <c r="T136" s="155"/>
      <c r="AT136" s="150" t="s">
        <v>142</v>
      </c>
      <c r="AU136" s="150" t="s">
        <v>79</v>
      </c>
      <c r="AV136" s="12" t="s">
        <v>79</v>
      </c>
      <c r="AW136" s="12" t="s">
        <v>31</v>
      </c>
      <c r="AX136" s="12" t="s">
        <v>69</v>
      </c>
      <c r="AY136" s="150" t="s">
        <v>131</v>
      </c>
    </row>
    <row r="137" spans="2:51" s="12" customFormat="1" ht="12">
      <c r="B137" s="148"/>
      <c r="D137" s="149" t="s">
        <v>142</v>
      </c>
      <c r="E137" s="150" t="s">
        <v>3</v>
      </c>
      <c r="F137" s="151" t="s">
        <v>211</v>
      </c>
      <c r="H137" s="152">
        <v>10.671</v>
      </c>
      <c r="I137" s="153"/>
      <c r="L137" s="148"/>
      <c r="M137" s="154"/>
      <c r="T137" s="155"/>
      <c r="AT137" s="150" t="s">
        <v>142</v>
      </c>
      <c r="AU137" s="150" t="s">
        <v>79</v>
      </c>
      <c r="AV137" s="12" t="s">
        <v>79</v>
      </c>
      <c r="AW137" s="12" t="s">
        <v>31</v>
      </c>
      <c r="AX137" s="12" t="s">
        <v>69</v>
      </c>
      <c r="AY137" s="150" t="s">
        <v>131</v>
      </c>
    </row>
    <row r="138" spans="2:51" s="12" customFormat="1" ht="12">
      <c r="B138" s="148"/>
      <c r="D138" s="149" t="s">
        <v>142</v>
      </c>
      <c r="E138" s="150" t="s">
        <v>3</v>
      </c>
      <c r="F138" s="151" t="s">
        <v>212</v>
      </c>
      <c r="H138" s="152">
        <v>27.234</v>
      </c>
      <c r="I138" s="153"/>
      <c r="L138" s="148"/>
      <c r="M138" s="154"/>
      <c r="T138" s="155"/>
      <c r="AT138" s="150" t="s">
        <v>142</v>
      </c>
      <c r="AU138" s="150" t="s">
        <v>79</v>
      </c>
      <c r="AV138" s="12" t="s">
        <v>79</v>
      </c>
      <c r="AW138" s="12" t="s">
        <v>31</v>
      </c>
      <c r="AX138" s="12" t="s">
        <v>69</v>
      </c>
      <c r="AY138" s="150" t="s">
        <v>131</v>
      </c>
    </row>
    <row r="139" spans="2:51" s="12" customFormat="1" ht="12">
      <c r="B139" s="148"/>
      <c r="D139" s="149" t="s">
        <v>142</v>
      </c>
      <c r="E139" s="150" t="s">
        <v>3</v>
      </c>
      <c r="F139" s="151" t="s">
        <v>213</v>
      </c>
      <c r="H139" s="152">
        <v>7.649</v>
      </c>
      <c r="I139" s="153"/>
      <c r="L139" s="148"/>
      <c r="M139" s="154"/>
      <c r="T139" s="155"/>
      <c r="AT139" s="150" t="s">
        <v>142</v>
      </c>
      <c r="AU139" s="150" t="s">
        <v>79</v>
      </c>
      <c r="AV139" s="12" t="s">
        <v>79</v>
      </c>
      <c r="AW139" s="12" t="s">
        <v>31</v>
      </c>
      <c r="AX139" s="12" t="s">
        <v>69</v>
      </c>
      <c r="AY139" s="150" t="s">
        <v>131</v>
      </c>
    </row>
    <row r="140" spans="2:51" s="12" customFormat="1" ht="12">
      <c r="B140" s="148"/>
      <c r="D140" s="149" t="s">
        <v>142</v>
      </c>
      <c r="E140" s="150" t="s">
        <v>3</v>
      </c>
      <c r="F140" s="151" t="s">
        <v>214</v>
      </c>
      <c r="H140" s="152">
        <v>10.996</v>
      </c>
      <c r="I140" s="153"/>
      <c r="L140" s="148"/>
      <c r="M140" s="154"/>
      <c r="T140" s="155"/>
      <c r="AT140" s="150" t="s">
        <v>142</v>
      </c>
      <c r="AU140" s="150" t="s">
        <v>79</v>
      </c>
      <c r="AV140" s="12" t="s">
        <v>79</v>
      </c>
      <c r="AW140" s="12" t="s">
        <v>31</v>
      </c>
      <c r="AX140" s="12" t="s">
        <v>69</v>
      </c>
      <c r="AY140" s="150" t="s">
        <v>131</v>
      </c>
    </row>
    <row r="141" spans="2:51" s="12" customFormat="1" ht="22.5">
      <c r="B141" s="148"/>
      <c r="D141" s="149" t="s">
        <v>142</v>
      </c>
      <c r="E141" s="150" t="s">
        <v>3</v>
      </c>
      <c r="F141" s="151" t="s">
        <v>215</v>
      </c>
      <c r="H141" s="152">
        <v>10.24</v>
      </c>
      <c r="I141" s="153"/>
      <c r="L141" s="148"/>
      <c r="M141" s="154"/>
      <c r="T141" s="155"/>
      <c r="AT141" s="150" t="s">
        <v>142</v>
      </c>
      <c r="AU141" s="150" t="s">
        <v>79</v>
      </c>
      <c r="AV141" s="12" t="s">
        <v>79</v>
      </c>
      <c r="AW141" s="12" t="s">
        <v>31</v>
      </c>
      <c r="AX141" s="12" t="s">
        <v>69</v>
      </c>
      <c r="AY141" s="150" t="s">
        <v>131</v>
      </c>
    </row>
    <row r="142" spans="2:51" s="12" customFormat="1" ht="12">
      <c r="B142" s="148"/>
      <c r="D142" s="149" t="s">
        <v>142</v>
      </c>
      <c r="E142" s="150" t="s">
        <v>3</v>
      </c>
      <c r="F142" s="151" t="s">
        <v>216</v>
      </c>
      <c r="H142" s="152">
        <v>-15.96</v>
      </c>
      <c r="I142" s="153"/>
      <c r="L142" s="148"/>
      <c r="M142" s="154"/>
      <c r="T142" s="155"/>
      <c r="AT142" s="150" t="s">
        <v>142</v>
      </c>
      <c r="AU142" s="150" t="s">
        <v>79</v>
      </c>
      <c r="AV142" s="12" t="s">
        <v>79</v>
      </c>
      <c r="AW142" s="12" t="s">
        <v>31</v>
      </c>
      <c r="AX142" s="12" t="s">
        <v>69</v>
      </c>
      <c r="AY142" s="150" t="s">
        <v>131</v>
      </c>
    </row>
    <row r="143" spans="2:51" s="12" customFormat="1" ht="22.5">
      <c r="B143" s="148"/>
      <c r="D143" s="149" t="s">
        <v>142</v>
      </c>
      <c r="E143" s="150" t="s">
        <v>3</v>
      </c>
      <c r="F143" s="151" t="s">
        <v>217</v>
      </c>
      <c r="H143" s="152">
        <v>-22.464</v>
      </c>
      <c r="I143" s="153"/>
      <c r="L143" s="148"/>
      <c r="M143" s="154"/>
      <c r="T143" s="155"/>
      <c r="AT143" s="150" t="s">
        <v>142</v>
      </c>
      <c r="AU143" s="150" t="s">
        <v>79</v>
      </c>
      <c r="AV143" s="12" t="s">
        <v>79</v>
      </c>
      <c r="AW143" s="12" t="s">
        <v>31</v>
      </c>
      <c r="AX143" s="12" t="s">
        <v>69</v>
      </c>
      <c r="AY143" s="150" t="s">
        <v>131</v>
      </c>
    </row>
    <row r="144" spans="2:51" s="12" customFormat="1" ht="12">
      <c r="B144" s="148"/>
      <c r="D144" s="149" t="s">
        <v>142</v>
      </c>
      <c r="E144" s="150" t="s">
        <v>3</v>
      </c>
      <c r="F144" s="151" t="s">
        <v>218</v>
      </c>
      <c r="H144" s="152">
        <v>-0.876</v>
      </c>
      <c r="I144" s="153"/>
      <c r="L144" s="148"/>
      <c r="M144" s="154"/>
      <c r="T144" s="155"/>
      <c r="AT144" s="150" t="s">
        <v>142</v>
      </c>
      <c r="AU144" s="150" t="s">
        <v>79</v>
      </c>
      <c r="AV144" s="12" t="s">
        <v>79</v>
      </c>
      <c r="AW144" s="12" t="s">
        <v>31</v>
      </c>
      <c r="AX144" s="12" t="s">
        <v>69</v>
      </c>
      <c r="AY144" s="150" t="s">
        <v>131</v>
      </c>
    </row>
    <row r="145" spans="2:51" s="13" customFormat="1" ht="12">
      <c r="B145" s="156"/>
      <c r="D145" s="149" t="s">
        <v>142</v>
      </c>
      <c r="E145" s="157" t="s">
        <v>3</v>
      </c>
      <c r="F145" s="158" t="s">
        <v>219</v>
      </c>
      <c r="H145" s="159">
        <v>182.339</v>
      </c>
      <c r="I145" s="160"/>
      <c r="L145" s="156"/>
      <c r="M145" s="161"/>
      <c r="T145" s="162"/>
      <c r="AT145" s="157" t="s">
        <v>142</v>
      </c>
      <c r="AU145" s="157" t="s">
        <v>79</v>
      </c>
      <c r="AV145" s="13" t="s">
        <v>138</v>
      </c>
      <c r="AW145" s="13" t="s">
        <v>31</v>
      </c>
      <c r="AX145" s="13" t="s">
        <v>69</v>
      </c>
      <c r="AY145" s="157" t="s">
        <v>131</v>
      </c>
    </row>
    <row r="146" spans="2:51" s="12" customFormat="1" ht="12">
      <c r="B146" s="148"/>
      <c r="D146" s="149" t="s">
        <v>142</v>
      </c>
      <c r="E146" s="150" t="s">
        <v>3</v>
      </c>
      <c r="F146" s="151" t="s">
        <v>220</v>
      </c>
      <c r="H146" s="152">
        <v>91.17</v>
      </c>
      <c r="I146" s="153"/>
      <c r="L146" s="148"/>
      <c r="M146" s="154"/>
      <c r="T146" s="155"/>
      <c r="AT146" s="150" t="s">
        <v>142</v>
      </c>
      <c r="AU146" s="150" t="s">
        <v>79</v>
      </c>
      <c r="AV146" s="12" t="s">
        <v>79</v>
      </c>
      <c r="AW146" s="12" t="s">
        <v>31</v>
      </c>
      <c r="AX146" s="12" t="s">
        <v>76</v>
      </c>
      <c r="AY146" s="150" t="s">
        <v>131</v>
      </c>
    </row>
    <row r="147" spans="2:65" s="1" customFormat="1" ht="49.15" customHeight="1">
      <c r="B147" s="130"/>
      <c r="C147" s="131" t="s">
        <v>221</v>
      </c>
      <c r="D147" s="131" t="s">
        <v>133</v>
      </c>
      <c r="E147" s="132" t="s">
        <v>222</v>
      </c>
      <c r="F147" s="133" t="s">
        <v>223</v>
      </c>
      <c r="G147" s="134" t="s">
        <v>199</v>
      </c>
      <c r="H147" s="135">
        <v>72.936</v>
      </c>
      <c r="I147" s="136">
        <v>570</v>
      </c>
      <c r="J147" s="137">
        <f>ROUND(I147*H147,2)</f>
        <v>41573.52</v>
      </c>
      <c r="K147" s="133" t="s">
        <v>137</v>
      </c>
      <c r="L147" s="31"/>
      <c r="M147" s="138" t="s">
        <v>3</v>
      </c>
      <c r="N147" s="139" t="s">
        <v>40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138</v>
      </c>
      <c r="AT147" s="142" t="s">
        <v>133</v>
      </c>
      <c r="AU147" s="142" t="s">
        <v>79</v>
      </c>
      <c r="AY147" s="16" t="s">
        <v>131</v>
      </c>
      <c r="BE147" s="143">
        <f>IF(N147="základní",J147,0)</f>
        <v>41573.52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76</v>
      </c>
      <c r="BK147" s="143">
        <f>ROUND(I147*H147,2)</f>
        <v>41573.52</v>
      </c>
      <c r="BL147" s="16" t="s">
        <v>138</v>
      </c>
      <c r="BM147" s="142" t="s">
        <v>224</v>
      </c>
    </row>
    <row r="148" spans="2:47" s="1" customFormat="1" ht="12">
      <c r="B148" s="31"/>
      <c r="D148" s="144" t="s">
        <v>140</v>
      </c>
      <c r="F148" s="145" t="s">
        <v>225</v>
      </c>
      <c r="I148" s="146"/>
      <c r="L148" s="31"/>
      <c r="M148" s="147"/>
      <c r="T148" s="52"/>
      <c r="AT148" s="16" t="s">
        <v>140</v>
      </c>
      <c r="AU148" s="16" t="s">
        <v>79</v>
      </c>
    </row>
    <row r="149" spans="2:51" s="12" customFormat="1" ht="12">
      <c r="B149" s="148"/>
      <c r="D149" s="149" t="s">
        <v>142</v>
      </c>
      <c r="E149" s="150" t="s">
        <v>3</v>
      </c>
      <c r="F149" s="151" t="s">
        <v>202</v>
      </c>
      <c r="H149" s="152">
        <v>24.155</v>
      </c>
      <c r="I149" s="153"/>
      <c r="L149" s="148"/>
      <c r="M149" s="154"/>
      <c r="T149" s="155"/>
      <c r="AT149" s="150" t="s">
        <v>142</v>
      </c>
      <c r="AU149" s="150" t="s">
        <v>79</v>
      </c>
      <c r="AV149" s="12" t="s">
        <v>79</v>
      </c>
      <c r="AW149" s="12" t="s">
        <v>31</v>
      </c>
      <c r="AX149" s="12" t="s">
        <v>69</v>
      </c>
      <c r="AY149" s="150" t="s">
        <v>131</v>
      </c>
    </row>
    <row r="150" spans="2:51" s="12" customFormat="1" ht="12">
      <c r="B150" s="148"/>
      <c r="D150" s="149" t="s">
        <v>142</v>
      </c>
      <c r="E150" s="150" t="s">
        <v>3</v>
      </c>
      <c r="F150" s="151" t="s">
        <v>203</v>
      </c>
      <c r="H150" s="152">
        <v>9.85</v>
      </c>
      <c r="I150" s="153"/>
      <c r="L150" s="148"/>
      <c r="M150" s="154"/>
      <c r="T150" s="155"/>
      <c r="AT150" s="150" t="s">
        <v>142</v>
      </c>
      <c r="AU150" s="150" t="s">
        <v>79</v>
      </c>
      <c r="AV150" s="12" t="s">
        <v>79</v>
      </c>
      <c r="AW150" s="12" t="s">
        <v>31</v>
      </c>
      <c r="AX150" s="12" t="s">
        <v>69</v>
      </c>
      <c r="AY150" s="150" t="s">
        <v>131</v>
      </c>
    </row>
    <row r="151" spans="2:51" s="12" customFormat="1" ht="12">
      <c r="B151" s="148"/>
      <c r="D151" s="149" t="s">
        <v>142</v>
      </c>
      <c r="E151" s="150" t="s">
        <v>3</v>
      </c>
      <c r="F151" s="151" t="s">
        <v>204</v>
      </c>
      <c r="H151" s="152">
        <v>7.719</v>
      </c>
      <c r="I151" s="153"/>
      <c r="L151" s="148"/>
      <c r="M151" s="154"/>
      <c r="T151" s="155"/>
      <c r="AT151" s="150" t="s">
        <v>142</v>
      </c>
      <c r="AU151" s="150" t="s">
        <v>79</v>
      </c>
      <c r="AV151" s="12" t="s">
        <v>79</v>
      </c>
      <c r="AW151" s="12" t="s">
        <v>31</v>
      </c>
      <c r="AX151" s="12" t="s">
        <v>69</v>
      </c>
      <c r="AY151" s="150" t="s">
        <v>131</v>
      </c>
    </row>
    <row r="152" spans="2:51" s="12" customFormat="1" ht="12">
      <c r="B152" s="148"/>
      <c r="D152" s="149" t="s">
        <v>142</v>
      </c>
      <c r="E152" s="150" t="s">
        <v>3</v>
      </c>
      <c r="F152" s="151" t="s">
        <v>205</v>
      </c>
      <c r="H152" s="152">
        <v>14.927</v>
      </c>
      <c r="I152" s="153"/>
      <c r="L152" s="148"/>
      <c r="M152" s="154"/>
      <c r="T152" s="155"/>
      <c r="AT152" s="150" t="s">
        <v>142</v>
      </c>
      <c r="AU152" s="150" t="s">
        <v>79</v>
      </c>
      <c r="AV152" s="12" t="s">
        <v>79</v>
      </c>
      <c r="AW152" s="12" t="s">
        <v>31</v>
      </c>
      <c r="AX152" s="12" t="s">
        <v>69</v>
      </c>
      <c r="AY152" s="150" t="s">
        <v>131</v>
      </c>
    </row>
    <row r="153" spans="2:51" s="12" customFormat="1" ht="12">
      <c r="B153" s="148"/>
      <c r="D153" s="149" t="s">
        <v>142</v>
      </c>
      <c r="E153" s="150" t="s">
        <v>3</v>
      </c>
      <c r="F153" s="151" t="s">
        <v>206</v>
      </c>
      <c r="H153" s="152">
        <v>7.816</v>
      </c>
      <c r="I153" s="153"/>
      <c r="L153" s="148"/>
      <c r="M153" s="154"/>
      <c r="T153" s="155"/>
      <c r="AT153" s="150" t="s">
        <v>142</v>
      </c>
      <c r="AU153" s="150" t="s">
        <v>79</v>
      </c>
      <c r="AV153" s="12" t="s">
        <v>79</v>
      </c>
      <c r="AW153" s="12" t="s">
        <v>31</v>
      </c>
      <c r="AX153" s="12" t="s">
        <v>69</v>
      </c>
      <c r="AY153" s="150" t="s">
        <v>131</v>
      </c>
    </row>
    <row r="154" spans="2:51" s="12" customFormat="1" ht="12">
      <c r="B154" s="148"/>
      <c r="D154" s="149" t="s">
        <v>142</v>
      </c>
      <c r="E154" s="150" t="s">
        <v>3</v>
      </c>
      <c r="F154" s="151" t="s">
        <v>207</v>
      </c>
      <c r="H154" s="152">
        <v>6.666</v>
      </c>
      <c r="I154" s="153"/>
      <c r="L154" s="148"/>
      <c r="M154" s="154"/>
      <c r="T154" s="155"/>
      <c r="AT154" s="150" t="s">
        <v>142</v>
      </c>
      <c r="AU154" s="150" t="s">
        <v>79</v>
      </c>
      <c r="AV154" s="12" t="s">
        <v>79</v>
      </c>
      <c r="AW154" s="12" t="s">
        <v>31</v>
      </c>
      <c r="AX154" s="12" t="s">
        <v>69</v>
      </c>
      <c r="AY154" s="150" t="s">
        <v>131</v>
      </c>
    </row>
    <row r="155" spans="2:51" s="12" customFormat="1" ht="12">
      <c r="B155" s="148"/>
      <c r="D155" s="149" t="s">
        <v>142</v>
      </c>
      <c r="E155" s="150" t="s">
        <v>3</v>
      </c>
      <c r="F155" s="151" t="s">
        <v>208</v>
      </c>
      <c r="H155" s="152">
        <v>19.588</v>
      </c>
      <c r="I155" s="153"/>
      <c r="L155" s="148"/>
      <c r="M155" s="154"/>
      <c r="T155" s="155"/>
      <c r="AT155" s="150" t="s">
        <v>142</v>
      </c>
      <c r="AU155" s="150" t="s">
        <v>79</v>
      </c>
      <c r="AV155" s="12" t="s">
        <v>79</v>
      </c>
      <c r="AW155" s="12" t="s">
        <v>31</v>
      </c>
      <c r="AX155" s="12" t="s">
        <v>69</v>
      </c>
      <c r="AY155" s="150" t="s">
        <v>131</v>
      </c>
    </row>
    <row r="156" spans="2:51" s="12" customFormat="1" ht="12">
      <c r="B156" s="148"/>
      <c r="D156" s="149" t="s">
        <v>142</v>
      </c>
      <c r="E156" s="150" t="s">
        <v>3</v>
      </c>
      <c r="F156" s="151" t="s">
        <v>209</v>
      </c>
      <c r="H156" s="152">
        <v>45.551</v>
      </c>
      <c r="I156" s="153"/>
      <c r="L156" s="148"/>
      <c r="M156" s="154"/>
      <c r="T156" s="155"/>
      <c r="AT156" s="150" t="s">
        <v>142</v>
      </c>
      <c r="AU156" s="150" t="s">
        <v>79</v>
      </c>
      <c r="AV156" s="12" t="s">
        <v>79</v>
      </c>
      <c r="AW156" s="12" t="s">
        <v>31</v>
      </c>
      <c r="AX156" s="12" t="s">
        <v>69</v>
      </c>
      <c r="AY156" s="150" t="s">
        <v>131</v>
      </c>
    </row>
    <row r="157" spans="2:51" s="12" customFormat="1" ht="12">
      <c r="B157" s="148"/>
      <c r="D157" s="149" t="s">
        <v>142</v>
      </c>
      <c r="E157" s="150" t="s">
        <v>3</v>
      </c>
      <c r="F157" s="151" t="s">
        <v>210</v>
      </c>
      <c r="H157" s="152">
        <v>18.577</v>
      </c>
      <c r="I157" s="153"/>
      <c r="L157" s="148"/>
      <c r="M157" s="154"/>
      <c r="T157" s="155"/>
      <c r="AT157" s="150" t="s">
        <v>142</v>
      </c>
      <c r="AU157" s="150" t="s">
        <v>79</v>
      </c>
      <c r="AV157" s="12" t="s">
        <v>79</v>
      </c>
      <c r="AW157" s="12" t="s">
        <v>31</v>
      </c>
      <c r="AX157" s="12" t="s">
        <v>69</v>
      </c>
      <c r="AY157" s="150" t="s">
        <v>131</v>
      </c>
    </row>
    <row r="158" spans="2:51" s="12" customFormat="1" ht="12">
      <c r="B158" s="148"/>
      <c r="D158" s="149" t="s">
        <v>142</v>
      </c>
      <c r="E158" s="150" t="s">
        <v>3</v>
      </c>
      <c r="F158" s="151" t="s">
        <v>211</v>
      </c>
      <c r="H158" s="152">
        <v>10.671</v>
      </c>
      <c r="I158" s="153"/>
      <c r="L158" s="148"/>
      <c r="M158" s="154"/>
      <c r="T158" s="155"/>
      <c r="AT158" s="150" t="s">
        <v>142</v>
      </c>
      <c r="AU158" s="150" t="s">
        <v>79</v>
      </c>
      <c r="AV158" s="12" t="s">
        <v>79</v>
      </c>
      <c r="AW158" s="12" t="s">
        <v>31</v>
      </c>
      <c r="AX158" s="12" t="s">
        <v>69</v>
      </c>
      <c r="AY158" s="150" t="s">
        <v>131</v>
      </c>
    </row>
    <row r="159" spans="2:51" s="12" customFormat="1" ht="12">
      <c r="B159" s="148"/>
      <c r="D159" s="149" t="s">
        <v>142</v>
      </c>
      <c r="E159" s="150" t="s">
        <v>3</v>
      </c>
      <c r="F159" s="151" t="s">
        <v>212</v>
      </c>
      <c r="H159" s="152">
        <v>27.234</v>
      </c>
      <c r="I159" s="153"/>
      <c r="L159" s="148"/>
      <c r="M159" s="154"/>
      <c r="T159" s="155"/>
      <c r="AT159" s="150" t="s">
        <v>142</v>
      </c>
      <c r="AU159" s="150" t="s">
        <v>79</v>
      </c>
      <c r="AV159" s="12" t="s">
        <v>79</v>
      </c>
      <c r="AW159" s="12" t="s">
        <v>31</v>
      </c>
      <c r="AX159" s="12" t="s">
        <v>69</v>
      </c>
      <c r="AY159" s="150" t="s">
        <v>131</v>
      </c>
    </row>
    <row r="160" spans="2:51" s="12" customFormat="1" ht="12">
      <c r="B160" s="148"/>
      <c r="D160" s="149" t="s">
        <v>142</v>
      </c>
      <c r="E160" s="150" t="s">
        <v>3</v>
      </c>
      <c r="F160" s="151" t="s">
        <v>213</v>
      </c>
      <c r="H160" s="152">
        <v>7.649</v>
      </c>
      <c r="I160" s="153"/>
      <c r="L160" s="148"/>
      <c r="M160" s="154"/>
      <c r="T160" s="155"/>
      <c r="AT160" s="150" t="s">
        <v>142</v>
      </c>
      <c r="AU160" s="150" t="s">
        <v>79</v>
      </c>
      <c r="AV160" s="12" t="s">
        <v>79</v>
      </c>
      <c r="AW160" s="12" t="s">
        <v>31</v>
      </c>
      <c r="AX160" s="12" t="s">
        <v>69</v>
      </c>
      <c r="AY160" s="150" t="s">
        <v>131</v>
      </c>
    </row>
    <row r="161" spans="2:51" s="12" customFormat="1" ht="12">
      <c r="B161" s="148"/>
      <c r="D161" s="149" t="s">
        <v>142</v>
      </c>
      <c r="E161" s="150" t="s">
        <v>3</v>
      </c>
      <c r="F161" s="151" t="s">
        <v>214</v>
      </c>
      <c r="H161" s="152">
        <v>10.996</v>
      </c>
      <c r="I161" s="153"/>
      <c r="L161" s="148"/>
      <c r="M161" s="154"/>
      <c r="T161" s="155"/>
      <c r="AT161" s="150" t="s">
        <v>142</v>
      </c>
      <c r="AU161" s="150" t="s">
        <v>79</v>
      </c>
      <c r="AV161" s="12" t="s">
        <v>79</v>
      </c>
      <c r="AW161" s="12" t="s">
        <v>31</v>
      </c>
      <c r="AX161" s="12" t="s">
        <v>69</v>
      </c>
      <c r="AY161" s="150" t="s">
        <v>131</v>
      </c>
    </row>
    <row r="162" spans="2:51" s="12" customFormat="1" ht="22.5">
      <c r="B162" s="148"/>
      <c r="D162" s="149" t="s">
        <v>142</v>
      </c>
      <c r="E162" s="150" t="s">
        <v>3</v>
      </c>
      <c r="F162" s="151" t="s">
        <v>215</v>
      </c>
      <c r="H162" s="152">
        <v>10.24</v>
      </c>
      <c r="I162" s="153"/>
      <c r="L162" s="148"/>
      <c r="M162" s="154"/>
      <c r="T162" s="155"/>
      <c r="AT162" s="150" t="s">
        <v>142</v>
      </c>
      <c r="AU162" s="150" t="s">
        <v>79</v>
      </c>
      <c r="AV162" s="12" t="s">
        <v>79</v>
      </c>
      <c r="AW162" s="12" t="s">
        <v>31</v>
      </c>
      <c r="AX162" s="12" t="s">
        <v>69</v>
      </c>
      <c r="AY162" s="150" t="s">
        <v>131</v>
      </c>
    </row>
    <row r="163" spans="2:51" s="12" customFormat="1" ht="12">
      <c r="B163" s="148"/>
      <c r="D163" s="149" t="s">
        <v>142</v>
      </c>
      <c r="E163" s="150" t="s">
        <v>3</v>
      </c>
      <c r="F163" s="151" t="s">
        <v>216</v>
      </c>
      <c r="H163" s="152">
        <v>-15.96</v>
      </c>
      <c r="I163" s="153"/>
      <c r="L163" s="148"/>
      <c r="M163" s="154"/>
      <c r="T163" s="155"/>
      <c r="AT163" s="150" t="s">
        <v>142</v>
      </c>
      <c r="AU163" s="150" t="s">
        <v>79</v>
      </c>
      <c r="AV163" s="12" t="s">
        <v>79</v>
      </c>
      <c r="AW163" s="12" t="s">
        <v>31</v>
      </c>
      <c r="AX163" s="12" t="s">
        <v>69</v>
      </c>
      <c r="AY163" s="150" t="s">
        <v>131</v>
      </c>
    </row>
    <row r="164" spans="2:51" s="12" customFormat="1" ht="22.5">
      <c r="B164" s="148"/>
      <c r="D164" s="149" t="s">
        <v>142</v>
      </c>
      <c r="E164" s="150" t="s">
        <v>3</v>
      </c>
      <c r="F164" s="151" t="s">
        <v>217</v>
      </c>
      <c r="H164" s="152">
        <v>-22.464</v>
      </c>
      <c r="I164" s="153"/>
      <c r="L164" s="148"/>
      <c r="M164" s="154"/>
      <c r="T164" s="155"/>
      <c r="AT164" s="150" t="s">
        <v>142</v>
      </c>
      <c r="AU164" s="150" t="s">
        <v>79</v>
      </c>
      <c r="AV164" s="12" t="s">
        <v>79</v>
      </c>
      <c r="AW164" s="12" t="s">
        <v>31</v>
      </c>
      <c r="AX164" s="12" t="s">
        <v>69</v>
      </c>
      <c r="AY164" s="150" t="s">
        <v>131</v>
      </c>
    </row>
    <row r="165" spans="2:51" s="12" customFormat="1" ht="12">
      <c r="B165" s="148"/>
      <c r="D165" s="149" t="s">
        <v>142</v>
      </c>
      <c r="E165" s="150" t="s">
        <v>3</v>
      </c>
      <c r="F165" s="151" t="s">
        <v>218</v>
      </c>
      <c r="H165" s="152">
        <v>-0.876</v>
      </c>
      <c r="I165" s="153"/>
      <c r="L165" s="148"/>
      <c r="M165" s="154"/>
      <c r="T165" s="155"/>
      <c r="AT165" s="150" t="s">
        <v>142</v>
      </c>
      <c r="AU165" s="150" t="s">
        <v>79</v>
      </c>
      <c r="AV165" s="12" t="s">
        <v>79</v>
      </c>
      <c r="AW165" s="12" t="s">
        <v>31</v>
      </c>
      <c r="AX165" s="12" t="s">
        <v>69</v>
      </c>
      <c r="AY165" s="150" t="s">
        <v>131</v>
      </c>
    </row>
    <row r="166" spans="2:51" s="13" customFormat="1" ht="12">
      <c r="B166" s="156"/>
      <c r="D166" s="149" t="s">
        <v>142</v>
      </c>
      <c r="E166" s="157" t="s">
        <v>3</v>
      </c>
      <c r="F166" s="158" t="s">
        <v>219</v>
      </c>
      <c r="H166" s="159">
        <v>182.339</v>
      </c>
      <c r="I166" s="160"/>
      <c r="L166" s="156"/>
      <c r="M166" s="161"/>
      <c r="T166" s="162"/>
      <c r="AT166" s="157" t="s">
        <v>142</v>
      </c>
      <c r="AU166" s="157" t="s">
        <v>79</v>
      </c>
      <c r="AV166" s="13" t="s">
        <v>138</v>
      </c>
      <c r="AW166" s="13" t="s">
        <v>31</v>
      </c>
      <c r="AX166" s="13" t="s">
        <v>69</v>
      </c>
      <c r="AY166" s="157" t="s">
        <v>131</v>
      </c>
    </row>
    <row r="167" spans="2:51" s="12" customFormat="1" ht="12">
      <c r="B167" s="148"/>
      <c r="D167" s="149" t="s">
        <v>142</v>
      </c>
      <c r="E167" s="150" t="s">
        <v>3</v>
      </c>
      <c r="F167" s="151" t="s">
        <v>226</v>
      </c>
      <c r="H167" s="152">
        <v>72.936</v>
      </c>
      <c r="I167" s="153"/>
      <c r="L167" s="148"/>
      <c r="M167" s="154"/>
      <c r="T167" s="155"/>
      <c r="AT167" s="150" t="s">
        <v>142</v>
      </c>
      <c r="AU167" s="150" t="s">
        <v>79</v>
      </c>
      <c r="AV167" s="12" t="s">
        <v>79</v>
      </c>
      <c r="AW167" s="12" t="s">
        <v>31</v>
      </c>
      <c r="AX167" s="12" t="s">
        <v>76</v>
      </c>
      <c r="AY167" s="150" t="s">
        <v>131</v>
      </c>
    </row>
    <row r="168" spans="2:65" s="1" customFormat="1" ht="49.15" customHeight="1">
      <c r="B168" s="130"/>
      <c r="C168" s="131" t="s">
        <v>227</v>
      </c>
      <c r="D168" s="131" t="s">
        <v>133</v>
      </c>
      <c r="E168" s="132" t="s">
        <v>228</v>
      </c>
      <c r="F168" s="133" t="s">
        <v>229</v>
      </c>
      <c r="G168" s="134" t="s">
        <v>199</v>
      </c>
      <c r="H168" s="135">
        <v>18.234</v>
      </c>
      <c r="I168" s="136">
        <v>1000</v>
      </c>
      <c r="J168" s="137">
        <f>ROUND(I168*H168,2)</f>
        <v>18234</v>
      </c>
      <c r="K168" s="133" t="s">
        <v>137</v>
      </c>
      <c r="L168" s="31"/>
      <c r="M168" s="138" t="s">
        <v>3</v>
      </c>
      <c r="N168" s="139" t="s">
        <v>40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138</v>
      </c>
      <c r="AT168" s="142" t="s">
        <v>133</v>
      </c>
      <c r="AU168" s="142" t="s">
        <v>79</v>
      </c>
      <c r="AY168" s="16" t="s">
        <v>131</v>
      </c>
      <c r="BE168" s="143">
        <f>IF(N168="základní",J168,0)</f>
        <v>18234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6" t="s">
        <v>76</v>
      </c>
      <c r="BK168" s="143">
        <f>ROUND(I168*H168,2)</f>
        <v>18234</v>
      </c>
      <c r="BL168" s="16" t="s">
        <v>138</v>
      </c>
      <c r="BM168" s="142" t="s">
        <v>230</v>
      </c>
    </row>
    <row r="169" spans="2:47" s="1" customFormat="1" ht="12">
      <c r="B169" s="31"/>
      <c r="D169" s="144" t="s">
        <v>140</v>
      </c>
      <c r="F169" s="145" t="s">
        <v>231</v>
      </c>
      <c r="I169" s="146"/>
      <c r="L169" s="31"/>
      <c r="M169" s="147"/>
      <c r="T169" s="52"/>
      <c r="AT169" s="16" t="s">
        <v>140</v>
      </c>
      <c r="AU169" s="16" t="s">
        <v>79</v>
      </c>
    </row>
    <row r="170" spans="2:51" s="12" customFormat="1" ht="12">
      <c r="B170" s="148"/>
      <c r="D170" s="149" t="s">
        <v>142</v>
      </c>
      <c r="E170" s="150" t="s">
        <v>3</v>
      </c>
      <c r="F170" s="151" t="s">
        <v>202</v>
      </c>
      <c r="H170" s="152">
        <v>24.155</v>
      </c>
      <c r="I170" s="153"/>
      <c r="L170" s="148"/>
      <c r="M170" s="154"/>
      <c r="T170" s="155"/>
      <c r="AT170" s="150" t="s">
        <v>142</v>
      </c>
      <c r="AU170" s="150" t="s">
        <v>79</v>
      </c>
      <c r="AV170" s="12" t="s">
        <v>79</v>
      </c>
      <c r="AW170" s="12" t="s">
        <v>31</v>
      </c>
      <c r="AX170" s="12" t="s">
        <v>69</v>
      </c>
      <c r="AY170" s="150" t="s">
        <v>131</v>
      </c>
    </row>
    <row r="171" spans="2:51" s="12" customFormat="1" ht="12">
      <c r="B171" s="148"/>
      <c r="D171" s="149" t="s">
        <v>142</v>
      </c>
      <c r="E171" s="150" t="s">
        <v>3</v>
      </c>
      <c r="F171" s="151" t="s">
        <v>203</v>
      </c>
      <c r="H171" s="152">
        <v>9.85</v>
      </c>
      <c r="I171" s="153"/>
      <c r="L171" s="148"/>
      <c r="M171" s="154"/>
      <c r="T171" s="155"/>
      <c r="AT171" s="150" t="s">
        <v>142</v>
      </c>
      <c r="AU171" s="150" t="s">
        <v>79</v>
      </c>
      <c r="AV171" s="12" t="s">
        <v>79</v>
      </c>
      <c r="AW171" s="12" t="s">
        <v>31</v>
      </c>
      <c r="AX171" s="12" t="s">
        <v>69</v>
      </c>
      <c r="AY171" s="150" t="s">
        <v>131</v>
      </c>
    </row>
    <row r="172" spans="2:51" s="12" customFormat="1" ht="12">
      <c r="B172" s="148"/>
      <c r="D172" s="149" t="s">
        <v>142</v>
      </c>
      <c r="E172" s="150" t="s">
        <v>3</v>
      </c>
      <c r="F172" s="151" t="s">
        <v>204</v>
      </c>
      <c r="H172" s="152">
        <v>7.719</v>
      </c>
      <c r="I172" s="153"/>
      <c r="L172" s="148"/>
      <c r="M172" s="154"/>
      <c r="T172" s="155"/>
      <c r="AT172" s="150" t="s">
        <v>142</v>
      </c>
      <c r="AU172" s="150" t="s">
        <v>79</v>
      </c>
      <c r="AV172" s="12" t="s">
        <v>79</v>
      </c>
      <c r="AW172" s="12" t="s">
        <v>31</v>
      </c>
      <c r="AX172" s="12" t="s">
        <v>69</v>
      </c>
      <c r="AY172" s="150" t="s">
        <v>131</v>
      </c>
    </row>
    <row r="173" spans="2:51" s="12" customFormat="1" ht="12">
      <c r="B173" s="148"/>
      <c r="D173" s="149" t="s">
        <v>142</v>
      </c>
      <c r="E173" s="150" t="s">
        <v>3</v>
      </c>
      <c r="F173" s="151" t="s">
        <v>205</v>
      </c>
      <c r="H173" s="152">
        <v>14.927</v>
      </c>
      <c r="I173" s="153"/>
      <c r="L173" s="148"/>
      <c r="M173" s="154"/>
      <c r="T173" s="155"/>
      <c r="AT173" s="150" t="s">
        <v>142</v>
      </c>
      <c r="AU173" s="150" t="s">
        <v>79</v>
      </c>
      <c r="AV173" s="12" t="s">
        <v>79</v>
      </c>
      <c r="AW173" s="12" t="s">
        <v>31</v>
      </c>
      <c r="AX173" s="12" t="s">
        <v>69</v>
      </c>
      <c r="AY173" s="150" t="s">
        <v>131</v>
      </c>
    </row>
    <row r="174" spans="2:51" s="12" customFormat="1" ht="12">
      <c r="B174" s="148"/>
      <c r="D174" s="149" t="s">
        <v>142</v>
      </c>
      <c r="E174" s="150" t="s">
        <v>3</v>
      </c>
      <c r="F174" s="151" t="s">
        <v>206</v>
      </c>
      <c r="H174" s="152">
        <v>7.816</v>
      </c>
      <c r="I174" s="153"/>
      <c r="L174" s="148"/>
      <c r="M174" s="154"/>
      <c r="T174" s="155"/>
      <c r="AT174" s="150" t="s">
        <v>142</v>
      </c>
      <c r="AU174" s="150" t="s">
        <v>79</v>
      </c>
      <c r="AV174" s="12" t="s">
        <v>79</v>
      </c>
      <c r="AW174" s="12" t="s">
        <v>31</v>
      </c>
      <c r="AX174" s="12" t="s">
        <v>69</v>
      </c>
      <c r="AY174" s="150" t="s">
        <v>131</v>
      </c>
    </row>
    <row r="175" spans="2:51" s="12" customFormat="1" ht="12">
      <c r="B175" s="148"/>
      <c r="D175" s="149" t="s">
        <v>142</v>
      </c>
      <c r="E175" s="150" t="s">
        <v>3</v>
      </c>
      <c r="F175" s="151" t="s">
        <v>207</v>
      </c>
      <c r="H175" s="152">
        <v>6.666</v>
      </c>
      <c r="I175" s="153"/>
      <c r="L175" s="148"/>
      <c r="M175" s="154"/>
      <c r="T175" s="155"/>
      <c r="AT175" s="150" t="s">
        <v>142</v>
      </c>
      <c r="AU175" s="150" t="s">
        <v>79</v>
      </c>
      <c r="AV175" s="12" t="s">
        <v>79</v>
      </c>
      <c r="AW175" s="12" t="s">
        <v>31</v>
      </c>
      <c r="AX175" s="12" t="s">
        <v>69</v>
      </c>
      <c r="AY175" s="150" t="s">
        <v>131</v>
      </c>
    </row>
    <row r="176" spans="2:51" s="12" customFormat="1" ht="12">
      <c r="B176" s="148"/>
      <c r="D176" s="149" t="s">
        <v>142</v>
      </c>
      <c r="E176" s="150" t="s">
        <v>3</v>
      </c>
      <c r="F176" s="151" t="s">
        <v>208</v>
      </c>
      <c r="H176" s="152">
        <v>19.588</v>
      </c>
      <c r="I176" s="153"/>
      <c r="L176" s="148"/>
      <c r="M176" s="154"/>
      <c r="T176" s="155"/>
      <c r="AT176" s="150" t="s">
        <v>142</v>
      </c>
      <c r="AU176" s="150" t="s">
        <v>79</v>
      </c>
      <c r="AV176" s="12" t="s">
        <v>79</v>
      </c>
      <c r="AW176" s="12" t="s">
        <v>31</v>
      </c>
      <c r="AX176" s="12" t="s">
        <v>69</v>
      </c>
      <c r="AY176" s="150" t="s">
        <v>131</v>
      </c>
    </row>
    <row r="177" spans="2:51" s="12" customFormat="1" ht="12">
      <c r="B177" s="148"/>
      <c r="D177" s="149" t="s">
        <v>142</v>
      </c>
      <c r="E177" s="150" t="s">
        <v>3</v>
      </c>
      <c r="F177" s="151" t="s">
        <v>209</v>
      </c>
      <c r="H177" s="152">
        <v>45.551</v>
      </c>
      <c r="I177" s="153"/>
      <c r="L177" s="148"/>
      <c r="M177" s="154"/>
      <c r="T177" s="155"/>
      <c r="AT177" s="150" t="s">
        <v>142</v>
      </c>
      <c r="AU177" s="150" t="s">
        <v>79</v>
      </c>
      <c r="AV177" s="12" t="s">
        <v>79</v>
      </c>
      <c r="AW177" s="12" t="s">
        <v>31</v>
      </c>
      <c r="AX177" s="12" t="s">
        <v>69</v>
      </c>
      <c r="AY177" s="150" t="s">
        <v>131</v>
      </c>
    </row>
    <row r="178" spans="2:51" s="12" customFormat="1" ht="12">
      <c r="B178" s="148"/>
      <c r="D178" s="149" t="s">
        <v>142</v>
      </c>
      <c r="E178" s="150" t="s">
        <v>3</v>
      </c>
      <c r="F178" s="151" t="s">
        <v>210</v>
      </c>
      <c r="H178" s="152">
        <v>18.577</v>
      </c>
      <c r="I178" s="153"/>
      <c r="L178" s="148"/>
      <c r="M178" s="154"/>
      <c r="T178" s="155"/>
      <c r="AT178" s="150" t="s">
        <v>142</v>
      </c>
      <c r="AU178" s="150" t="s">
        <v>79</v>
      </c>
      <c r="AV178" s="12" t="s">
        <v>79</v>
      </c>
      <c r="AW178" s="12" t="s">
        <v>31</v>
      </c>
      <c r="AX178" s="12" t="s">
        <v>69</v>
      </c>
      <c r="AY178" s="150" t="s">
        <v>131</v>
      </c>
    </row>
    <row r="179" spans="2:51" s="12" customFormat="1" ht="12">
      <c r="B179" s="148"/>
      <c r="D179" s="149" t="s">
        <v>142</v>
      </c>
      <c r="E179" s="150" t="s">
        <v>3</v>
      </c>
      <c r="F179" s="151" t="s">
        <v>211</v>
      </c>
      <c r="H179" s="152">
        <v>10.671</v>
      </c>
      <c r="I179" s="153"/>
      <c r="L179" s="148"/>
      <c r="M179" s="154"/>
      <c r="T179" s="155"/>
      <c r="AT179" s="150" t="s">
        <v>142</v>
      </c>
      <c r="AU179" s="150" t="s">
        <v>79</v>
      </c>
      <c r="AV179" s="12" t="s">
        <v>79</v>
      </c>
      <c r="AW179" s="12" t="s">
        <v>31</v>
      </c>
      <c r="AX179" s="12" t="s">
        <v>69</v>
      </c>
      <c r="AY179" s="150" t="s">
        <v>131</v>
      </c>
    </row>
    <row r="180" spans="2:51" s="12" customFormat="1" ht="12">
      <c r="B180" s="148"/>
      <c r="D180" s="149" t="s">
        <v>142</v>
      </c>
      <c r="E180" s="150" t="s">
        <v>3</v>
      </c>
      <c r="F180" s="151" t="s">
        <v>212</v>
      </c>
      <c r="H180" s="152">
        <v>27.234</v>
      </c>
      <c r="I180" s="153"/>
      <c r="L180" s="148"/>
      <c r="M180" s="154"/>
      <c r="T180" s="155"/>
      <c r="AT180" s="150" t="s">
        <v>142</v>
      </c>
      <c r="AU180" s="150" t="s">
        <v>79</v>
      </c>
      <c r="AV180" s="12" t="s">
        <v>79</v>
      </c>
      <c r="AW180" s="12" t="s">
        <v>31</v>
      </c>
      <c r="AX180" s="12" t="s">
        <v>69</v>
      </c>
      <c r="AY180" s="150" t="s">
        <v>131</v>
      </c>
    </row>
    <row r="181" spans="2:51" s="12" customFormat="1" ht="12">
      <c r="B181" s="148"/>
      <c r="D181" s="149" t="s">
        <v>142</v>
      </c>
      <c r="E181" s="150" t="s">
        <v>3</v>
      </c>
      <c r="F181" s="151" t="s">
        <v>213</v>
      </c>
      <c r="H181" s="152">
        <v>7.649</v>
      </c>
      <c r="I181" s="153"/>
      <c r="L181" s="148"/>
      <c r="M181" s="154"/>
      <c r="T181" s="155"/>
      <c r="AT181" s="150" t="s">
        <v>142</v>
      </c>
      <c r="AU181" s="150" t="s">
        <v>79</v>
      </c>
      <c r="AV181" s="12" t="s">
        <v>79</v>
      </c>
      <c r="AW181" s="12" t="s">
        <v>31</v>
      </c>
      <c r="AX181" s="12" t="s">
        <v>69</v>
      </c>
      <c r="AY181" s="150" t="s">
        <v>131</v>
      </c>
    </row>
    <row r="182" spans="2:51" s="12" customFormat="1" ht="12">
      <c r="B182" s="148"/>
      <c r="D182" s="149" t="s">
        <v>142</v>
      </c>
      <c r="E182" s="150" t="s">
        <v>3</v>
      </c>
      <c r="F182" s="151" t="s">
        <v>214</v>
      </c>
      <c r="H182" s="152">
        <v>10.996</v>
      </c>
      <c r="I182" s="153"/>
      <c r="L182" s="148"/>
      <c r="M182" s="154"/>
      <c r="T182" s="155"/>
      <c r="AT182" s="150" t="s">
        <v>142</v>
      </c>
      <c r="AU182" s="150" t="s">
        <v>79</v>
      </c>
      <c r="AV182" s="12" t="s">
        <v>79</v>
      </c>
      <c r="AW182" s="12" t="s">
        <v>31</v>
      </c>
      <c r="AX182" s="12" t="s">
        <v>69</v>
      </c>
      <c r="AY182" s="150" t="s">
        <v>131</v>
      </c>
    </row>
    <row r="183" spans="2:51" s="12" customFormat="1" ht="22.5">
      <c r="B183" s="148"/>
      <c r="D183" s="149" t="s">
        <v>142</v>
      </c>
      <c r="E183" s="150" t="s">
        <v>3</v>
      </c>
      <c r="F183" s="151" t="s">
        <v>215</v>
      </c>
      <c r="H183" s="152">
        <v>10.24</v>
      </c>
      <c r="I183" s="153"/>
      <c r="L183" s="148"/>
      <c r="M183" s="154"/>
      <c r="T183" s="155"/>
      <c r="AT183" s="150" t="s">
        <v>142</v>
      </c>
      <c r="AU183" s="150" t="s">
        <v>79</v>
      </c>
      <c r="AV183" s="12" t="s">
        <v>79</v>
      </c>
      <c r="AW183" s="12" t="s">
        <v>31</v>
      </c>
      <c r="AX183" s="12" t="s">
        <v>69</v>
      </c>
      <c r="AY183" s="150" t="s">
        <v>131</v>
      </c>
    </row>
    <row r="184" spans="2:51" s="12" customFormat="1" ht="12">
      <c r="B184" s="148"/>
      <c r="D184" s="149" t="s">
        <v>142</v>
      </c>
      <c r="E184" s="150" t="s">
        <v>3</v>
      </c>
      <c r="F184" s="151" t="s">
        <v>216</v>
      </c>
      <c r="H184" s="152">
        <v>-15.96</v>
      </c>
      <c r="I184" s="153"/>
      <c r="L184" s="148"/>
      <c r="M184" s="154"/>
      <c r="T184" s="155"/>
      <c r="AT184" s="150" t="s">
        <v>142</v>
      </c>
      <c r="AU184" s="150" t="s">
        <v>79</v>
      </c>
      <c r="AV184" s="12" t="s">
        <v>79</v>
      </c>
      <c r="AW184" s="12" t="s">
        <v>31</v>
      </c>
      <c r="AX184" s="12" t="s">
        <v>69</v>
      </c>
      <c r="AY184" s="150" t="s">
        <v>131</v>
      </c>
    </row>
    <row r="185" spans="2:51" s="12" customFormat="1" ht="22.5">
      <c r="B185" s="148"/>
      <c r="D185" s="149" t="s">
        <v>142</v>
      </c>
      <c r="E185" s="150" t="s">
        <v>3</v>
      </c>
      <c r="F185" s="151" t="s">
        <v>217</v>
      </c>
      <c r="H185" s="152">
        <v>-22.464</v>
      </c>
      <c r="I185" s="153"/>
      <c r="L185" s="148"/>
      <c r="M185" s="154"/>
      <c r="T185" s="155"/>
      <c r="AT185" s="150" t="s">
        <v>142</v>
      </c>
      <c r="AU185" s="150" t="s">
        <v>79</v>
      </c>
      <c r="AV185" s="12" t="s">
        <v>79</v>
      </c>
      <c r="AW185" s="12" t="s">
        <v>31</v>
      </c>
      <c r="AX185" s="12" t="s">
        <v>69</v>
      </c>
      <c r="AY185" s="150" t="s">
        <v>131</v>
      </c>
    </row>
    <row r="186" spans="2:51" s="12" customFormat="1" ht="12">
      <c r="B186" s="148"/>
      <c r="D186" s="149" t="s">
        <v>142</v>
      </c>
      <c r="E186" s="150" t="s">
        <v>3</v>
      </c>
      <c r="F186" s="151" t="s">
        <v>218</v>
      </c>
      <c r="H186" s="152">
        <v>-0.876</v>
      </c>
      <c r="I186" s="153"/>
      <c r="L186" s="148"/>
      <c r="M186" s="154"/>
      <c r="T186" s="155"/>
      <c r="AT186" s="150" t="s">
        <v>142</v>
      </c>
      <c r="AU186" s="150" t="s">
        <v>79</v>
      </c>
      <c r="AV186" s="12" t="s">
        <v>79</v>
      </c>
      <c r="AW186" s="12" t="s">
        <v>31</v>
      </c>
      <c r="AX186" s="12" t="s">
        <v>69</v>
      </c>
      <c r="AY186" s="150" t="s">
        <v>131</v>
      </c>
    </row>
    <row r="187" spans="2:51" s="13" customFormat="1" ht="12">
      <c r="B187" s="156"/>
      <c r="D187" s="149" t="s">
        <v>142</v>
      </c>
      <c r="E187" s="157" t="s">
        <v>3</v>
      </c>
      <c r="F187" s="158" t="s">
        <v>219</v>
      </c>
      <c r="H187" s="159">
        <v>182.339</v>
      </c>
      <c r="I187" s="160"/>
      <c r="L187" s="156"/>
      <c r="M187" s="161"/>
      <c r="T187" s="162"/>
      <c r="AT187" s="157" t="s">
        <v>142</v>
      </c>
      <c r="AU187" s="157" t="s">
        <v>79</v>
      </c>
      <c r="AV187" s="13" t="s">
        <v>138</v>
      </c>
      <c r="AW187" s="13" t="s">
        <v>31</v>
      </c>
      <c r="AX187" s="13" t="s">
        <v>69</v>
      </c>
      <c r="AY187" s="157" t="s">
        <v>131</v>
      </c>
    </row>
    <row r="188" spans="2:51" s="12" customFormat="1" ht="12">
      <c r="B188" s="148"/>
      <c r="D188" s="149" t="s">
        <v>142</v>
      </c>
      <c r="E188" s="150" t="s">
        <v>3</v>
      </c>
      <c r="F188" s="151" t="s">
        <v>232</v>
      </c>
      <c r="H188" s="152">
        <v>18.234</v>
      </c>
      <c r="I188" s="153"/>
      <c r="L188" s="148"/>
      <c r="M188" s="154"/>
      <c r="T188" s="155"/>
      <c r="AT188" s="150" t="s">
        <v>142</v>
      </c>
      <c r="AU188" s="150" t="s">
        <v>79</v>
      </c>
      <c r="AV188" s="12" t="s">
        <v>79</v>
      </c>
      <c r="AW188" s="12" t="s">
        <v>31</v>
      </c>
      <c r="AX188" s="12" t="s">
        <v>76</v>
      </c>
      <c r="AY188" s="150" t="s">
        <v>131</v>
      </c>
    </row>
    <row r="189" spans="2:65" s="1" customFormat="1" ht="37.9" customHeight="1">
      <c r="B189" s="130"/>
      <c r="C189" s="131" t="s">
        <v>233</v>
      </c>
      <c r="D189" s="131" t="s">
        <v>133</v>
      </c>
      <c r="E189" s="132" t="s">
        <v>234</v>
      </c>
      <c r="F189" s="133" t="s">
        <v>235</v>
      </c>
      <c r="G189" s="134" t="s">
        <v>199</v>
      </c>
      <c r="H189" s="135">
        <v>73.382</v>
      </c>
      <c r="I189" s="136">
        <v>25</v>
      </c>
      <c r="J189" s="137">
        <f>ROUND(I189*H189,2)</f>
        <v>1834.55</v>
      </c>
      <c r="K189" s="133" t="s">
        <v>137</v>
      </c>
      <c r="L189" s="31"/>
      <c r="M189" s="138" t="s">
        <v>3</v>
      </c>
      <c r="N189" s="139" t="s">
        <v>40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138</v>
      </c>
      <c r="AT189" s="142" t="s">
        <v>133</v>
      </c>
      <c r="AU189" s="142" t="s">
        <v>79</v>
      </c>
      <c r="AY189" s="16" t="s">
        <v>131</v>
      </c>
      <c r="BE189" s="143">
        <f>IF(N189="základní",J189,0)</f>
        <v>1834.55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6" t="s">
        <v>76</v>
      </c>
      <c r="BK189" s="143">
        <f>ROUND(I189*H189,2)</f>
        <v>1834.55</v>
      </c>
      <c r="BL189" s="16" t="s">
        <v>138</v>
      </c>
      <c r="BM189" s="142" t="s">
        <v>236</v>
      </c>
    </row>
    <row r="190" spans="2:47" s="1" customFormat="1" ht="12">
      <c r="B190" s="31"/>
      <c r="D190" s="144" t="s">
        <v>140</v>
      </c>
      <c r="F190" s="145" t="s">
        <v>237</v>
      </c>
      <c r="I190" s="146"/>
      <c r="L190" s="31"/>
      <c r="M190" s="147"/>
      <c r="T190" s="52"/>
      <c r="AT190" s="16" t="s">
        <v>140</v>
      </c>
      <c r="AU190" s="16" t="s">
        <v>79</v>
      </c>
    </row>
    <row r="191" spans="2:51" s="12" customFormat="1" ht="22.5">
      <c r="B191" s="148"/>
      <c r="D191" s="149" t="s">
        <v>142</v>
      </c>
      <c r="E191" s="150" t="s">
        <v>3</v>
      </c>
      <c r="F191" s="151" t="s">
        <v>238</v>
      </c>
      <c r="H191" s="152">
        <v>73.382</v>
      </c>
      <c r="I191" s="153"/>
      <c r="L191" s="148"/>
      <c r="M191" s="154"/>
      <c r="T191" s="155"/>
      <c r="AT191" s="150" t="s">
        <v>142</v>
      </c>
      <c r="AU191" s="150" t="s">
        <v>79</v>
      </c>
      <c r="AV191" s="12" t="s">
        <v>79</v>
      </c>
      <c r="AW191" s="12" t="s">
        <v>31</v>
      </c>
      <c r="AX191" s="12" t="s">
        <v>76</v>
      </c>
      <c r="AY191" s="150" t="s">
        <v>131</v>
      </c>
    </row>
    <row r="192" spans="2:65" s="1" customFormat="1" ht="62.65" customHeight="1">
      <c r="B192" s="130"/>
      <c r="C192" s="131" t="s">
        <v>239</v>
      </c>
      <c r="D192" s="131" t="s">
        <v>133</v>
      </c>
      <c r="E192" s="132" t="s">
        <v>240</v>
      </c>
      <c r="F192" s="133" t="s">
        <v>241</v>
      </c>
      <c r="G192" s="134" t="s">
        <v>199</v>
      </c>
      <c r="H192" s="135">
        <v>99.489</v>
      </c>
      <c r="I192" s="136">
        <v>50</v>
      </c>
      <c r="J192" s="137">
        <f>ROUND(I192*H192,2)</f>
        <v>4974.45</v>
      </c>
      <c r="K192" s="133" t="s">
        <v>137</v>
      </c>
      <c r="L192" s="31"/>
      <c r="M192" s="138" t="s">
        <v>3</v>
      </c>
      <c r="N192" s="139" t="s">
        <v>40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138</v>
      </c>
      <c r="AT192" s="142" t="s">
        <v>133</v>
      </c>
      <c r="AU192" s="142" t="s">
        <v>79</v>
      </c>
      <c r="AY192" s="16" t="s">
        <v>131</v>
      </c>
      <c r="BE192" s="143">
        <f>IF(N192="základní",J192,0)</f>
        <v>4974.45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6" t="s">
        <v>76</v>
      </c>
      <c r="BK192" s="143">
        <f>ROUND(I192*H192,2)</f>
        <v>4974.45</v>
      </c>
      <c r="BL192" s="16" t="s">
        <v>138</v>
      </c>
      <c r="BM192" s="142" t="s">
        <v>242</v>
      </c>
    </row>
    <row r="193" spans="2:47" s="1" customFormat="1" ht="12">
      <c r="B193" s="31"/>
      <c r="D193" s="144" t="s">
        <v>140</v>
      </c>
      <c r="F193" s="145" t="s">
        <v>243</v>
      </c>
      <c r="I193" s="146"/>
      <c r="L193" s="31"/>
      <c r="M193" s="147"/>
      <c r="T193" s="52"/>
      <c r="AT193" s="16" t="s">
        <v>140</v>
      </c>
      <c r="AU193" s="16" t="s">
        <v>79</v>
      </c>
    </row>
    <row r="194" spans="2:51" s="12" customFormat="1" ht="12">
      <c r="B194" s="148"/>
      <c r="D194" s="149" t="s">
        <v>142</v>
      </c>
      <c r="E194" s="150" t="s">
        <v>3</v>
      </c>
      <c r="F194" s="151" t="s">
        <v>244</v>
      </c>
      <c r="H194" s="152">
        <v>182.34</v>
      </c>
      <c r="I194" s="153"/>
      <c r="L194" s="148"/>
      <c r="M194" s="154"/>
      <c r="T194" s="155"/>
      <c r="AT194" s="150" t="s">
        <v>142</v>
      </c>
      <c r="AU194" s="150" t="s">
        <v>79</v>
      </c>
      <c r="AV194" s="12" t="s">
        <v>79</v>
      </c>
      <c r="AW194" s="12" t="s">
        <v>31</v>
      </c>
      <c r="AX194" s="12" t="s">
        <v>69</v>
      </c>
      <c r="AY194" s="150" t="s">
        <v>131</v>
      </c>
    </row>
    <row r="195" spans="2:51" s="12" customFormat="1" ht="12">
      <c r="B195" s="148"/>
      <c r="D195" s="149" t="s">
        <v>142</v>
      </c>
      <c r="E195" s="150" t="s">
        <v>3</v>
      </c>
      <c r="F195" s="151" t="s">
        <v>245</v>
      </c>
      <c r="H195" s="152">
        <v>-82.851</v>
      </c>
      <c r="I195" s="153"/>
      <c r="L195" s="148"/>
      <c r="M195" s="154"/>
      <c r="T195" s="155"/>
      <c r="AT195" s="150" t="s">
        <v>142</v>
      </c>
      <c r="AU195" s="150" t="s">
        <v>79</v>
      </c>
      <c r="AV195" s="12" t="s">
        <v>79</v>
      </c>
      <c r="AW195" s="12" t="s">
        <v>31</v>
      </c>
      <c r="AX195" s="12" t="s">
        <v>69</v>
      </c>
      <c r="AY195" s="150" t="s">
        <v>131</v>
      </c>
    </row>
    <row r="196" spans="2:51" s="13" customFormat="1" ht="12">
      <c r="B196" s="156"/>
      <c r="D196" s="149" t="s">
        <v>142</v>
      </c>
      <c r="E196" s="157" t="s">
        <v>3</v>
      </c>
      <c r="F196" s="158" t="s">
        <v>219</v>
      </c>
      <c r="H196" s="159">
        <v>99.489</v>
      </c>
      <c r="I196" s="160"/>
      <c r="L196" s="156"/>
      <c r="M196" s="161"/>
      <c r="T196" s="162"/>
      <c r="AT196" s="157" t="s">
        <v>142</v>
      </c>
      <c r="AU196" s="157" t="s">
        <v>79</v>
      </c>
      <c r="AV196" s="13" t="s">
        <v>138</v>
      </c>
      <c r="AW196" s="13" t="s">
        <v>31</v>
      </c>
      <c r="AX196" s="13" t="s">
        <v>76</v>
      </c>
      <c r="AY196" s="157" t="s">
        <v>131</v>
      </c>
    </row>
    <row r="197" spans="2:65" s="1" customFormat="1" ht="37.9" customHeight="1">
      <c r="B197" s="130"/>
      <c r="C197" s="131" t="s">
        <v>246</v>
      </c>
      <c r="D197" s="131" t="s">
        <v>133</v>
      </c>
      <c r="E197" s="132" t="s">
        <v>247</v>
      </c>
      <c r="F197" s="133" t="s">
        <v>248</v>
      </c>
      <c r="G197" s="134" t="s">
        <v>199</v>
      </c>
      <c r="H197" s="135">
        <v>99.489</v>
      </c>
      <c r="I197" s="136">
        <v>10</v>
      </c>
      <c r="J197" s="137">
        <f>ROUND(I197*H197,2)</f>
        <v>994.89</v>
      </c>
      <c r="K197" s="133" t="s">
        <v>137</v>
      </c>
      <c r="L197" s="31"/>
      <c r="M197" s="138" t="s">
        <v>3</v>
      </c>
      <c r="N197" s="139" t="s">
        <v>40</v>
      </c>
      <c r="P197" s="140">
        <f>O197*H197</f>
        <v>0</v>
      </c>
      <c r="Q197" s="140">
        <v>0</v>
      </c>
      <c r="R197" s="140">
        <f>Q197*H197</f>
        <v>0</v>
      </c>
      <c r="S197" s="140">
        <v>0</v>
      </c>
      <c r="T197" s="141">
        <f>S197*H197</f>
        <v>0</v>
      </c>
      <c r="AR197" s="142" t="s">
        <v>138</v>
      </c>
      <c r="AT197" s="142" t="s">
        <v>133</v>
      </c>
      <c r="AU197" s="142" t="s">
        <v>79</v>
      </c>
      <c r="AY197" s="16" t="s">
        <v>131</v>
      </c>
      <c r="BE197" s="143">
        <f>IF(N197="základní",J197,0)</f>
        <v>994.89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6" t="s">
        <v>76</v>
      </c>
      <c r="BK197" s="143">
        <f>ROUND(I197*H197,2)</f>
        <v>994.89</v>
      </c>
      <c r="BL197" s="16" t="s">
        <v>138</v>
      </c>
      <c r="BM197" s="142" t="s">
        <v>249</v>
      </c>
    </row>
    <row r="198" spans="2:47" s="1" customFormat="1" ht="12">
      <c r="B198" s="31"/>
      <c r="D198" s="144" t="s">
        <v>140</v>
      </c>
      <c r="F198" s="145" t="s">
        <v>250</v>
      </c>
      <c r="I198" s="146"/>
      <c r="L198" s="31"/>
      <c r="M198" s="147"/>
      <c r="T198" s="52"/>
      <c r="AT198" s="16" t="s">
        <v>140</v>
      </c>
      <c r="AU198" s="16" t="s">
        <v>79</v>
      </c>
    </row>
    <row r="199" spans="2:51" s="12" customFormat="1" ht="12">
      <c r="B199" s="148"/>
      <c r="D199" s="149" t="s">
        <v>142</v>
      </c>
      <c r="E199" s="150" t="s">
        <v>3</v>
      </c>
      <c r="F199" s="151" t="s">
        <v>244</v>
      </c>
      <c r="H199" s="152">
        <v>182.34</v>
      </c>
      <c r="I199" s="153"/>
      <c r="L199" s="148"/>
      <c r="M199" s="154"/>
      <c r="T199" s="155"/>
      <c r="AT199" s="150" t="s">
        <v>142</v>
      </c>
      <c r="AU199" s="150" t="s">
        <v>79</v>
      </c>
      <c r="AV199" s="12" t="s">
        <v>79</v>
      </c>
      <c r="AW199" s="12" t="s">
        <v>31</v>
      </c>
      <c r="AX199" s="12" t="s">
        <v>69</v>
      </c>
      <c r="AY199" s="150" t="s">
        <v>131</v>
      </c>
    </row>
    <row r="200" spans="2:51" s="12" customFormat="1" ht="12">
      <c r="B200" s="148"/>
      <c r="D200" s="149" t="s">
        <v>142</v>
      </c>
      <c r="E200" s="150" t="s">
        <v>3</v>
      </c>
      <c r="F200" s="151" t="s">
        <v>245</v>
      </c>
      <c r="H200" s="152">
        <v>-82.851</v>
      </c>
      <c r="I200" s="153"/>
      <c r="L200" s="148"/>
      <c r="M200" s="154"/>
      <c r="T200" s="155"/>
      <c r="AT200" s="150" t="s">
        <v>142</v>
      </c>
      <c r="AU200" s="150" t="s">
        <v>79</v>
      </c>
      <c r="AV200" s="12" t="s">
        <v>79</v>
      </c>
      <c r="AW200" s="12" t="s">
        <v>31</v>
      </c>
      <c r="AX200" s="12" t="s">
        <v>69</v>
      </c>
      <c r="AY200" s="150" t="s">
        <v>131</v>
      </c>
    </row>
    <row r="201" spans="2:51" s="13" customFormat="1" ht="12">
      <c r="B201" s="156"/>
      <c r="D201" s="149" t="s">
        <v>142</v>
      </c>
      <c r="E201" s="157" t="s">
        <v>3</v>
      </c>
      <c r="F201" s="158" t="s">
        <v>219</v>
      </c>
      <c r="H201" s="159">
        <v>99.489</v>
      </c>
      <c r="I201" s="160"/>
      <c r="L201" s="156"/>
      <c r="M201" s="161"/>
      <c r="T201" s="162"/>
      <c r="AT201" s="157" t="s">
        <v>142</v>
      </c>
      <c r="AU201" s="157" t="s">
        <v>79</v>
      </c>
      <c r="AV201" s="13" t="s">
        <v>138</v>
      </c>
      <c r="AW201" s="13" t="s">
        <v>31</v>
      </c>
      <c r="AX201" s="13" t="s">
        <v>76</v>
      </c>
      <c r="AY201" s="157" t="s">
        <v>131</v>
      </c>
    </row>
    <row r="202" spans="2:65" s="1" customFormat="1" ht="44.25" customHeight="1">
      <c r="B202" s="130"/>
      <c r="C202" s="131" t="s">
        <v>251</v>
      </c>
      <c r="D202" s="131" t="s">
        <v>133</v>
      </c>
      <c r="E202" s="132" t="s">
        <v>252</v>
      </c>
      <c r="F202" s="133" t="s">
        <v>253</v>
      </c>
      <c r="G202" s="134" t="s">
        <v>199</v>
      </c>
      <c r="H202" s="135">
        <v>82.851</v>
      </c>
      <c r="I202" s="136">
        <v>140</v>
      </c>
      <c r="J202" s="137">
        <f>ROUND(I202*H202,2)</f>
        <v>11599.14</v>
      </c>
      <c r="K202" s="133" t="s">
        <v>137</v>
      </c>
      <c r="L202" s="31"/>
      <c r="M202" s="138" t="s">
        <v>3</v>
      </c>
      <c r="N202" s="139" t="s">
        <v>40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138</v>
      </c>
      <c r="AT202" s="142" t="s">
        <v>133</v>
      </c>
      <c r="AU202" s="142" t="s">
        <v>79</v>
      </c>
      <c r="AY202" s="16" t="s">
        <v>131</v>
      </c>
      <c r="BE202" s="143">
        <f>IF(N202="základní",J202,0)</f>
        <v>11599.14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6" t="s">
        <v>76</v>
      </c>
      <c r="BK202" s="143">
        <f>ROUND(I202*H202,2)</f>
        <v>11599.14</v>
      </c>
      <c r="BL202" s="16" t="s">
        <v>138</v>
      </c>
      <c r="BM202" s="142" t="s">
        <v>254</v>
      </c>
    </row>
    <row r="203" spans="2:47" s="1" customFormat="1" ht="12">
      <c r="B203" s="31"/>
      <c r="D203" s="144" t="s">
        <v>140</v>
      </c>
      <c r="F203" s="145" t="s">
        <v>255</v>
      </c>
      <c r="I203" s="146"/>
      <c r="L203" s="31"/>
      <c r="M203" s="147"/>
      <c r="T203" s="52"/>
      <c r="AT203" s="16" t="s">
        <v>140</v>
      </c>
      <c r="AU203" s="16" t="s">
        <v>79</v>
      </c>
    </row>
    <row r="204" spans="2:51" s="12" customFormat="1" ht="12">
      <c r="B204" s="148"/>
      <c r="D204" s="149" t="s">
        <v>142</v>
      </c>
      <c r="E204" s="150" t="s">
        <v>3</v>
      </c>
      <c r="F204" s="151" t="s">
        <v>244</v>
      </c>
      <c r="H204" s="152">
        <v>182.34</v>
      </c>
      <c r="I204" s="153"/>
      <c r="L204" s="148"/>
      <c r="M204" s="154"/>
      <c r="T204" s="155"/>
      <c r="AT204" s="150" t="s">
        <v>142</v>
      </c>
      <c r="AU204" s="150" t="s">
        <v>79</v>
      </c>
      <c r="AV204" s="12" t="s">
        <v>79</v>
      </c>
      <c r="AW204" s="12" t="s">
        <v>31</v>
      </c>
      <c r="AX204" s="12" t="s">
        <v>69</v>
      </c>
      <c r="AY204" s="150" t="s">
        <v>131</v>
      </c>
    </row>
    <row r="205" spans="2:51" s="12" customFormat="1" ht="12">
      <c r="B205" s="148"/>
      <c r="D205" s="149" t="s">
        <v>142</v>
      </c>
      <c r="E205" s="150" t="s">
        <v>3</v>
      </c>
      <c r="F205" s="151" t="s">
        <v>256</v>
      </c>
      <c r="H205" s="152">
        <v>-25.34</v>
      </c>
      <c r="I205" s="153"/>
      <c r="L205" s="148"/>
      <c r="M205" s="154"/>
      <c r="T205" s="155"/>
      <c r="AT205" s="150" t="s">
        <v>142</v>
      </c>
      <c r="AU205" s="150" t="s">
        <v>79</v>
      </c>
      <c r="AV205" s="12" t="s">
        <v>79</v>
      </c>
      <c r="AW205" s="12" t="s">
        <v>31</v>
      </c>
      <c r="AX205" s="12" t="s">
        <v>69</v>
      </c>
      <c r="AY205" s="150" t="s">
        <v>131</v>
      </c>
    </row>
    <row r="206" spans="2:51" s="12" customFormat="1" ht="12">
      <c r="B206" s="148"/>
      <c r="D206" s="149" t="s">
        <v>142</v>
      </c>
      <c r="E206" s="150" t="s">
        <v>3</v>
      </c>
      <c r="F206" s="151" t="s">
        <v>257</v>
      </c>
      <c r="H206" s="152">
        <v>-66.42</v>
      </c>
      <c r="I206" s="153"/>
      <c r="L206" s="148"/>
      <c r="M206" s="154"/>
      <c r="T206" s="155"/>
      <c r="AT206" s="150" t="s">
        <v>142</v>
      </c>
      <c r="AU206" s="150" t="s">
        <v>79</v>
      </c>
      <c r="AV206" s="12" t="s">
        <v>79</v>
      </c>
      <c r="AW206" s="12" t="s">
        <v>31</v>
      </c>
      <c r="AX206" s="12" t="s">
        <v>69</v>
      </c>
      <c r="AY206" s="150" t="s">
        <v>131</v>
      </c>
    </row>
    <row r="207" spans="2:51" s="12" customFormat="1" ht="12">
      <c r="B207" s="148"/>
      <c r="D207" s="149" t="s">
        <v>142</v>
      </c>
      <c r="E207" s="150" t="s">
        <v>3</v>
      </c>
      <c r="F207" s="151" t="s">
        <v>258</v>
      </c>
      <c r="H207" s="152">
        <v>-7.729</v>
      </c>
      <c r="I207" s="153"/>
      <c r="L207" s="148"/>
      <c r="M207" s="154"/>
      <c r="T207" s="155"/>
      <c r="AT207" s="150" t="s">
        <v>142</v>
      </c>
      <c r="AU207" s="150" t="s">
        <v>79</v>
      </c>
      <c r="AV207" s="12" t="s">
        <v>79</v>
      </c>
      <c r="AW207" s="12" t="s">
        <v>31</v>
      </c>
      <c r="AX207" s="12" t="s">
        <v>69</v>
      </c>
      <c r="AY207" s="150" t="s">
        <v>131</v>
      </c>
    </row>
    <row r="208" spans="2:51" s="13" customFormat="1" ht="12">
      <c r="B208" s="156"/>
      <c r="D208" s="149" t="s">
        <v>142</v>
      </c>
      <c r="E208" s="157" t="s">
        <v>3</v>
      </c>
      <c r="F208" s="158" t="s">
        <v>219</v>
      </c>
      <c r="H208" s="159">
        <v>82.851</v>
      </c>
      <c r="I208" s="160"/>
      <c r="L208" s="156"/>
      <c r="M208" s="161"/>
      <c r="T208" s="162"/>
      <c r="AT208" s="157" t="s">
        <v>142</v>
      </c>
      <c r="AU208" s="157" t="s">
        <v>79</v>
      </c>
      <c r="AV208" s="13" t="s">
        <v>138</v>
      </c>
      <c r="AW208" s="13" t="s">
        <v>31</v>
      </c>
      <c r="AX208" s="13" t="s">
        <v>76</v>
      </c>
      <c r="AY208" s="157" t="s">
        <v>131</v>
      </c>
    </row>
    <row r="209" spans="2:65" s="1" customFormat="1" ht="66.75" customHeight="1">
      <c r="B209" s="130"/>
      <c r="C209" s="131" t="s">
        <v>259</v>
      </c>
      <c r="D209" s="131" t="s">
        <v>133</v>
      </c>
      <c r="E209" s="132" t="s">
        <v>260</v>
      </c>
      <c r="F209" s="133" t="s">
        <v>261</v>
      </c>
      <c r="G209" s="134" t="s">
        <v>199</v>
      </c>
      <c r="H209" s="135">
        <v>56.528</v>
      </c>
      <c r="I209" s="136">
        <v>140</v>
      </c>
      <c r="J209" s="137">
        <f>ROUND(I209*H209,2)</f>
        <v>7913.92</v>
      </c>
      <c r="K209" s="133" t="s">
        <v>137</v>
      </c>
      <c r="L209" s="31"/>
      <c r="M209" s="138" t="s">
        <v>3</v>
      </c>
      <c r="N209" s="139" t="s">
        <v>40</v>
      </c>
      <c r="P209" s="140">
        <f>O209*H209</f>
        <v>0</v>
      </c>
      <c r="Q209" s="140">
        <v>0</v>
      </c>
      <c r="R209" s="140">
        <f>Q209*H209</f>
        <v>0</v>
      </c>
      <c r="S209" s="140">
        <v>0</v>
      </c>
      <c r="T209" s="141">
        <f>S209*H209</f>
        <v>0</v>
      </c>
      <c r="AR209" s="142" t="s">
        <v>138</v>
      </c>
      <c r="AT209" s="142" t="s">
        <v>133</v>
      </c>
      <c r="AU209" s="142" t="s">
        <v>79</v>
      </c>
      <c r="AY209" s="16" t="s">
        <v>131</v>
      </c>
      <c r="BE209" s="143">
        <f>IF(N209="základní",J209,0)</f>
        <v>7913.92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6" t="s">
        <v>76</v>
      </c>
      <c r="BK209" s="143">
        <f>ROUND(I209*H209,2)</f>
        <v>7913.92</v>
      </c>
      <c r="BL209" s="16" t="s">
        <v>138</v>
      </c>
      <c r="BM209" s="142" t="s">
        <v>262</v>
      </c>
    </row>
    <row r="210" spans="2:47" s="1" customFormat="1" ht="12">
      <c r="B210" s="31"/>
      <c r="D210" s="144" t="s">
        <v>140</v>
      </c>
      <c r="F210" s="145" t="s">
        <v>263</v>
      </c>
      <c r="I210" s="146"/>
      <c r="L210" s="31"/>
      <c r="M210" s="147"/>
      <c r="T210" s="52"/>
      <c r="AT210" s="16" t="s">
        <v>140</v>
      </c>
      <c r="AU210" s="16" t="s">
        <v>79</v>
      </c>
    </row>
    <row r="211" spans="2:51" s="12" customFormat="1" ht="12">
      <c r="B211" s="148"/>
      <c r="D211" s="149" t="s">
        <v>142</v>
      </c>
      <c r="E211" s="150" t="s">
        <v>3</v>
      </c>
      <c r="F211" s="151" t="s">
        <v>264</v>
      </c>
      <c r="H211" s="152">
        <v>56.528</v>
      </c>
      <c r="I211" s="153"/>
      <c r="L211" s="148"/>
      <c r="M211" s="154"/>
      <c r="T211" s="155"/>
      <c r="AT211" s="150" t="s">
        <v>142</v>
      </c>
      <c r="AU211" s="150" t="s">
        <v>79</v>
      </c>
      <c r="AV211" s="12" t="s">
        <v>79</v>
      </c>
      <c r="AW211" s="12" t="s">
        <v>31</v>
      </c>
      <c r="AX211" s="12" t="s">
        <v>76</v>
      </c>
      <c r="AY211" s="150" t="s">
        <v>131</v>
      </c>
    </row>
    <row r="212" spans="2:65" s="1" customFormat="1" ht="16.5" customHeight="1">
      <c r="B212" s="130"/>
      <c r="C212" s="163" t="s">
        <v>8</v>
      </c>
      <c r="D212" s="163" t="s">
        <v>265</v>
      </c>
      <c r="E212" s="164" t="s">
        <v>266</v>
      </c>
      <c r="F212" s="165" t="s">
        <v>267</v>
      </c>
      <c r="G212" s="166" t="s">
        <v>268</v>
      </c>
      <c r="H212" s="167">
        <v>113.056</v>
      </c>
      <c r="I212" s="168">
        <v>245</v>
      </c>
      <c r="J212" s="169">
        <f>ROUND(I212*H212,2)</f>
        <v>27698.72</v>
      </c>
      <c r="K212" s="165" t="s">
        <v>137</v>
      </c>
      <c r="L212" s="170"/>
      <c r="M212" s="171" t="s">
        <v>3</v>
      </c>
      <c r="N212" s="172" t="s">
        <v>40</v>
      </c>
      <c r="P212" s="140">
        <f>O212*H212</f>
        <v>0</v>
      </c>
      <c r="Q212" s="140">
        <v>1</v>
      </c>
      <c r="R212" s="140">
        <f>Q212*H212</f>
        <v>113.056</v>
      </c>
      <c r="S212" s="140">
        <v>0</v>
      </c>
      <c r="T212" s="141">
        <f>S212*H212</f>
        <v>0</v>
      </c>
      <c r="AR212" s="142" t="s">
        <v>179</v>
      </c>
      <c r="AT212" s="142" t="s">
        <v>265</v>
      </c>
      <c r="AU212" s="142" t="s">
        <v>79</v>
      </c>
      <c r="AY212" s="16" t="s">
        <v>131</v>
      </c>
      <c r="BE212" s="143">
        <f>IF(N212="základní",J212,0)</f>
        <v>27698.72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6" t="s">
        <v>76</v>
      </c>
      <c r="BK212" s="143">
        <f>ROUND(I212*H212,2)</f>
        <v>27698.72</v>
      </c>
      <c r="BL212" s="16" t="s">
        <v>138</v>
      </c>
      <c r="BM212" s="142" t="s">
        <v>269</v>
      </c>
    </row>
    <row r="213" spans="2:51" s="12" customFormat="1" ht="12">
      <c r="B213" s="148"/>
      <c r="D213" s="149" t="s">
        <v>142</v>
      </c>
      <c r="F213" s="151" t="s">
        <v>270</v>
      </c>
      <c r="H213" s="152">
        <v>113.056</v>
      </c>
      <c r="I213" s="153"/>
      <c r="L213" s="148"/>
      <c r="M213" s="154"/>
      <c r="T213" s="155"/>
      <c r="AT213" s="150" t="s">
        <v>142</v>
      </c>
      <c r="AU213" s="150" t="s">
        <v>79</v>
      </c>
      <c r="AV213" s="12" t="s">
        <v>79</v>
      </c>
      <c r="AW213" s="12" t="s">
        <v>4</v>
      </c>
      <c r="AX213" s="12" t="s">
        <v>76</v>
      </c>
      <c r="AY213" s="150" t="s">
        <v>131</v>
      </c>
    </row>
    <row r="214" spans="2:65" s="1" customFormat="1" ht="37.9" customHeight="1">
      <c r="B214" s="130"/>
      <c r="C214" s="131" t="s">
        <v>271</v>
      </c>
      <c r="D214" s="131" t="s">
        <v>133</v>
      </c>
      <c r="E214" s="132" t="s">
        <v>272</v>
      </c>
      <c r="F214" s="133" t="s">
        <v>273</v>
      </c>
      <c r="G214" s="134" t="s">
        <v>136</v>
      </c>
      <c r="H214" s="135">
        <v>79.8</v>
      </c>
      <c r="I214" s="136">
        <v>45</v>
      </c>
      <c r="J214" s="137">
        <f>ROUND(I214*H214,2)</f>
        <v>3591</v>
      </c>
      <c r="K214" s="133" t="s">
        <v>137</v>
      </c>
      <c r="L214" s="31"/>
      <c r="M214" s="138" t="s">
        <v>3</v>
      </c>
      <c r="N214" s="139" t="s">
        <v>40</v>
      </c>
      <c r="P214" s="140">
        <f>O214*H214</f>
        <v>0</v>
      </c>
      <c r="Q214" s="140">
        <v>0</v>
      </c>
      <c r="R214" s="140">
        <f>Q214*H214</f>
        <v>0</v>
      </c>
      <c r="S214" s="140">
        <v>0</v>
      </c>
      <c r="T214" s="141">
        <f>S214*H214</f>
        <v>0</v>
      </c>
      <c r="AR214" s="142" t="s">
        <v>138</v>
      </c>
      <c r="AT214" s="142" t="s">
        <v>133</v>
      </c>
      <c r="AU214" s="142" t="s">
        <v>79</v>
      </c>
      <c r="AY214" s="16" t="s">
        <v>131</v>
      </c>
      <c r="BE214" s="143">
        <f>IF(N214="základní",J214,0)</f>
        <v>3591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6" t="s">
        <v>76</v>
      </c>
      <c r="BK214" s="143">
        <f>ROUND(I214*H214,2)</f>
        <v>3591</v>
      </c>
      <c r="BL214" s="16" t="s">
        <v>138</v>
      </c>
      <c r="BM214" s="142" t="s">
        <v>274</v>
      </c>
    </row>
    <row r="215" spans="2:47" s="1" customFormat="1" ht="12">
      <c r="B215" s="31"/>
      <c r="D215" s="144" t="s">
        <v>140</v>
      </c>
      <c r="F215" s="145" t="s">
        <v>275</v>
      </c>
      <c r="I215" s="146"/>
      <c r="L215" s="31"/>
      <c r="M215" s="147"/>
      <c r="T215" s="52"/>
      <c r="AT215" s="16" t="s">
        <v>140</v>
      </c>
      <c r="AU215" s="16" t="s">
        <v>79</v>
      </c>
    </row>
    <row r="216" spans="2:51" s="12" customFormat="1" ht="12">
      <c r="B216" s="148"/>
      <c r="D216" s="149" t="s">
        <v>142</v>
      </c>
      <c r="E216" s="150" t="s">
        <v>3</v>
      </c>
      <c r="F216" s="151" t="s">
        <v>195</v>
      </c>
      <c r="H216" s="152">
        <v>79.8</v>
      </c>
      <c r="I216" s="153"/>
      <c r="L216" s="148"/>
      <c r="M216" s="154"/>
      <c r="T216" s="155"/>
      <c r="AT216" s="150" t="s">
        <v>142</v>
      </c>
      <c r="AU216" s="150" t="s">
        <v>79</v>
      </c>
      <c r="AV216" s="12" t="s">
        <v>79</v>
      </c>
      <c r="AW216" s="12" t="s">
        <v>31</v>
      </c>
      <c r="AX216" s="12" t="s">
        <v>76</v>
      </c>
      <c r="AY216" s="150" t="s">
        <v>131</v>
      </c>
    </row>
    <row r="217" spans="2:65" s="1" customFormat="1" ht="37.9" customHeight="1">
      <c r="B217" s="130"/>
      <c r="C217" s="131" t="s">
        <v>276</v>
      </c>
      <c r="D217" s="131" t="s">
        <v>133</v>
      </c>
      <c r="E217" s="132" t="s">
        <v>277</v>
      </c>
      <c r="F217" s="133" t="s">
        <v>278</v>
      </c>
      <c r="G217" s="134" t="s">
        <v>136</v>
      </c>
      <c r="H217" s="135">
        <v>79.8</v>
      </c>
      <c r="I217" s="136">
        <v>10</v>
      </c>
      <c r="J217" s="137">
        <f>ROUND(I217*H217,2)</f>
        <v>798</v>
      </c>
      <c r="K217" s="133" t="s">
        <v>137</v>
      </c>
      <c r="L217" s="31"/>
      <c r="M217" s="138" t="s">
        <v>3</v>
      </c>
      <c r="N217" s="139" t="s">
        <v>40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138</v>
      </c>
      <c r="AT217" s="142" t="s">
        <v>133</v>
      </c>
      <c r="AU217" s="142" t="s">
        <v>79</v>
      </c>
      <c r="AY217" s="16" t="s">
        <v>131</v>
      </c>
      <c r="BE217" s="143">
        <f>IF(N217="základní",J217,0)</f>
        <v>798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6" t="s">
        <v>76</v>
      </c>
      <c r="BK217" s="143">
        <f>ROUND(I217*H217,2)</f>
        <v>798</v>
      </c>
      <c r="BL217" s="16" t="s">
        <v>138</v>
      </c>
      <c r="BM217" s="142" t="s">
        <v>279</v>
      </c>
    </row>
    <row r="218" spans="2:47" s="1" customFormat="1" ht="12">
      <c r="B218" s="31"/>
      <c r="D218" s="144" t="s">
        <v>140</v>
      </c>
      <c r="F218" s="145" t="s">
        <v>280</v>
      </c>
      <c r="I218" s="146"/>
      <c r="L218" s="31"/>
      <c r="M218" s="147"/>
      <c r="T218" s="52"/>
      <c r="AT218" s="16" t="s">
        <v>140</v>
      </c>
      <c r="AU218" s="16" t="s">
        <v>79</v>
      </c>
    </row>
    <row r="219" spans="2:51" s="12" customFormat="1" ht="12">
      <c r="B219" s="148"/>
      <c r="D219" s="149" t="s">
        <v>142</v>
      </c>
      <c r="E219" s="150" t="s">
        <v>3</v>
      </c>
      <c r="F219" s="151" t="s">
        <v>195</v>
      </c>
      <c r="H219" s="152">
        <v>79.8</v>
      </c>
      <c r="I219" s="153"/>
      <c r="L219" s="148"/>
      <c r="M219" s="154"/>
      <c r="T219" s="155"/>
      <c r="AT219" s="150" t="s">
        <v>142</v>
      </c>
      <c r="AU219" s="150" t="s">
        <v>79</v>
      </c>
      <c r="AV219" s="12" t="s">
        <v>79</v>
      </c>
      <c r="AW219" s="12" t="s">
        <v>31</v>
      </c>
      <c r="AX219" s="12" t="s">
        <v>76</v>
      </c>
      <c r="AY219" s="150" t="s">
        <v>131</v>
      </c>
    </row>
    <row r="220" spans="2:65" s="1" customFormat="1" ht="16.5" customHeight="1">
      <c r="B220" s="130"/>
      <c r="C220" s="163" t="s">
        <v>281</v>
      </c>
      <c r="D220" s="163" t="s">
        <v>265</v>
      </c>
      <c r="E220" s="164" t="s">
        <v>282</v>
      </c>
      <c r="F220" s="165" t="s">
        <v>283</v>
      </c>
      <c r="G220" s="166" t="s">
        <v>284</v>
      </c>
      <c r="H220" s="167">
        <v>1.596</v>
      </c>
      <c r="I220" s="168">
        <v>100</v>
      </c>
      <c r="J220" s="169">
        <f>ROUND(I220*H220,2)</f>
        <v>159.6</v>
      </c>
      <c r="K220" s="165" t="s">
        <v>137</v>
      </c>
      <c r="L220" s="170"/>
      <c r="M220" s="171" t="s">
        <v>3</v>
      </c>
      <c r="N220" s="172" t="s">
        <v>40</v>
      </c>
      <c r="P220" s="140">
        <f>O220*H220</f>
        <v>0</v>
      </c>
      <c r="Q220" s="140">
        <v>0.001</v>
      </c>
      <c r="R220" s="140">
        <f>Q220*H220</f>
        <v>0.0015960000000000002</v>
      </c>
      <c r="S220" s="140">
        <v>0</v>
      </c>
      <c r="T220" s="141">
        <f>S220*H220</f>
        <v>0</v>
      </c>
      <c r="AR220" s="142" t="s">
        <v>179</v>
      </c>
      <c r="AT220" s="142" t="s">
        <v>265</v>
      </c>
      <c r="AU220" s="142" t="s">
        <v>79</v>
      </c>
      <c r="AY220" s="16" t="s">
        <v>131</v>
      </c>
      <c r="BE220" s="143">
        <f>IF(N220="základní",J220,0)</f>
        <v>159.6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6" t="s">
        <v>76</v>
      </c>
      <c r="BK220" s="143">
        <f>ROUND(I220*H220,2)</f>
        <v>159.6</v>
      </c>
      <c r="BL220" s="16" t="s">
        <v>138</v>
      </c>
      <c r="BM220" s="142" t="s">
        <v>285</v>
      </c>
    </row>
    <row r="221" spans="2:51" s="12" customFormat="1" ht="12">
      <c r="B221" s="148"/>
      <c r="D221" s="149" t="s">
        <v>142</v>
      </c>
      <c r="F221" s="151" t="s">
        <v>286</v>
      </c>
      <c r="H221" s="152">
        <v>1.596</v>
      </c>
      <c r="I221" s="153"/>
      <c r="L221" s="148"/>
      <c r="M221" s="154"/>
      <c r="T221" s="155"/>
      <c r="AT221" s="150" t="s">
        <v>142</v>
      </c>
      <c r="AU221" s="150" t="s">
        <v>79</v>
      </c>
      <c r="AV221" s="12" t="s">
        <v>79</v>
      </c>
      <c r="AW221" s="12" t="s">
        <v>4</v>
      </c>
      <c r="AX221" s="12" t="s">
        <v>76</v>
      </c>
      <c r="AY221" s="150" t="s">
        <v>131</v>
      </c>
    </row>
    <row r="222" spans="2:63" s="11" customFormat="1" ht="22.9" customHeight="1">
      <c r="B222" s="118"/>
      <c r="D222" s="119" t="s">
        <v>68</v>
      </c>
      <c r="E222" s="128" t="s">
        <v>138</v>
      </c>
      <c r="F222" s="128" t="s">
        <v>287</v>
      </c>
      <c r="I222" s="121"/>
      <c r="J222" s="129">
        <f>BK222</f>
        <v>23411</v>
      </c>
      <c r="L222" s="118"/>
      <c r="M222" s="123"/>
      <c r="P222" s="124">
        <f>SUM(P223:P235)</f>
        <v>0</v>
      </c>
      <c r="R222" s="124">
        <f>SUM(R223:R235)</f>
        <v>1.05576</v>
      </c>
      <c r="T222" s="125">
        <f>SUM(T223:T235)</f>
        <v>0</v>
      </c>
      <c r="AR222" s="119" t="s">
        <v>76</v>
      </c>
      <c r="AT222" s="126" t="s">
        <v>68</v>
      </c>
      <c r="AU222" s="126" t="s">
        <v>76</v>
      </c>
      <c r="AY222" s="119" t="s">
        <v>131</v>
      </c>
      <c r="BK222" s="127">
        <f>SUM(BK223:BK235)</f>
        <v>23411</v>
      </c>
    </row>
    <row r="223" spans="2:65" s="1" customFormat="1" ht="24.2" customHeight="1">
      <c r="B223" s="130"/>
      <c r="C223" s="131" t="s">
        <v>288</v>
      </c>
      <c r="D223" s="131" t="s">
        <v>133</v>
      </c>
      <c r="E223" s="132" t="s">
        <v>289</v>
      </c>
      <c r="F223" s="133" t="s">
        <v>290</v>
      </c>
      <c r="G223" s="134" t="s">
        <v>199</v>
      </c>
      <c r="H223" s="135">
        <v>1.6</v>
      </c>
      <c r="I223" s="136">
        <v>950</v>
      </c>
      <c r="J223" s="137">
        <f>ROUND(I223*H223,2)</f>
        <v>1520</v>
      </c>
      <c r="K223" s="133" t="s">
        <v>137</v>
      </c>
      <c r="L223" s="31"/>
      <c r="M223" s="138" t="s">
        <v>3</v>
      </c>
      <c r="N223" s="139" t="s">
        <v>40</v>
      </c>
      <c r="P223" s="140">
        <f>O223*H223</f>
        <v>0</v>
      </c>
      <c r="Q223" s="140">
        <v>0</v>
      </c>
      <c r="R223" s="140">
        <f>Q223*H223</f>
        <v>0</v>
      </c>
      <c r="S223" s="140">
        <v>0</v>
      </c>
      <c r="T223" s="141">
        <f>S223*H223</f>
        <v>0</v>
      </c>
      <c r="AR223" s="142" t="s">
        <v>138</v>
      </c>
      <c r="AT223" s="142" t="s">
        <v>133</v>
      </c>
      <c r="AU223" s="142" t="s">
        <v>79</v>
      </c>
      <c r="AY223" s="16" t="s">
        <v>131</v>
      </c>
      <c r="BE223" s="143">
        <f>IF(N223="základní",J223,0)</f>
        <v>1520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6" t="s">
        <v>76</v>
      </c>
      <c r="BK223" s="143">
        <f>ROUND(I223*H223,2)</f>
        <v>1520</v>
      </c>
      <c r="BL223" s="16" t="s">
        <v>138</v>
      </c>
      <c r="BM223" s="142" t="s">
        <v>291</v>
      </c>
    </row>
    <row r="224" spans="2:47" s="1" customFormat="1" ht="12">
      <c r="B224" s="31"/>
      <c r="D224" s="144" t="s">
        <v>140</v>
      </c>
      <c r="F224" s="145" t="s">
        <v>292</v>
      </c>
      <c r="I224" s="146"/>
      <c r="L224" s="31"/>
      <c r="M224" s="147"/>
      <c r="T224" s="52"/>
      <c r="AT224" s="16" t="s">
        <v>140</v>
      </c>
      <c r="AU224" s="16" t="s">
        <v>79</v>
      </c>
    </row>
    <row r="225" spans="2:51" s="12" customFormat="1" ht="12">
      <c r="B225" s="148"/>
      <c r="D225" s="149" t="s">
        <v>142</v>
      </c>
      <c r="E225" s="150" t="s">
        <v>3</v>
      </c>
      <c r="F225" s="151" t="s">
        <v>293</v>
      </c>
      <c r="H225" s="152">
        <v>1.6</v>
      </c>
      <c r="I225" s="153"/>
      <c r="L225" s="148"/>
      <c r="M225" s="154"/>
      <c r="T225" s="155"/>
      <c r="AT225" s="150" t="s">
        <v>142</v>
      </c>
      <c r="AU225" s="150" t="s">
        <v>79</v>
      </c>
      <c r="AV225" s="12" t="s">
        <v>79</v>
      </c>
      <c r="AW225" s="12" t="s">
        <v>31</v>
      </c>
      <c r="AX225" s="12" t="s">
        <v>76</v>
      </c>
      <c r="AY225" s="150" t="s">
        <v>131</v>
      </c>
    </row>
    <row r="226" spans="2:65" s="1" customFormat="1" ht="33" customHeight="1">
      <c r="B226" s="130"/>
      <c r="C226" s="131" t="s">
        <v>294</v>
      </c>
      <c r="D226" s="131" t="s">
        <v>133</v>
      </c>
      <c r="E226" s="132" t="s">
        <v>295</v>
      </c>
      <c r="F226" s="133" t="s">
        <v>296</v>
      </c>
      <c r="G226" s="134" t="s">
        <v>199</v>
      </c>
      <c r="H226" s="135">
        <v>22.14</v>
      </c>
      <c r="I226" s="136">
        <v>650</v>
      </c>
      <c r="J226" s="137">
        <f>ROUND(I226*H226,2)</f>
        <v>14391</v>
      </c>
      <c r="K226" s="133" t="s">
        <v>137</v>
      </c>
      <c r="L226" s="31"/>
      <c r="M226" s="138" t="s">
        <v>3</v>
      </c>
      <c r="N226" s="139" t="s">
        <v>40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138</v>
      </c>
      <c r="AT226" s="142" t="s">
        <v>133</v>
      </c>
      <c r="AU226" s="142" t="s">
        <v>79</v>
      </c>
      <c r="AY226" s="16" t="s">
        <v>131</v>
      </c>
      <c r="BE226" s="143">
        <f>IF(N226="základní",J226,0)</f>
        <v>14391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6" t="s">
        <v>76</v>
      </c>
      <c r="BK226" s="143">
        <f>ROUND(I226*H226,2)</f>
        <v>14391</v>
      </c>
      <c r="BL226" s="16" t="s">
        <v>138</v>
      </c>
      <c r="BM226" s="142" t="s">
        <v>297</v>
      </c>
    </row>
    <row r="227" spans="2:47" s="1" customFormat="1" ht="12">
      <c r="B227" s="31"/>
      <c r="D227" s="144" t="s">
        <v>140</v>
      </c>
      <c r="F227" s="145" t="s">
        <v>298</v>
      </c>
      <c r="I227" s="146"/>
      <c r="L227" s="31"/>
      <c r="M227" s="147"/>
      <c r="T227" s="52"/>
      <c r="AT227" s="16" t="s">
        <v>140</v>
      </c>
      <c r="AU227" s="16" t="s">
        <v>79</v>
      </c>
    </row>
    <row r="228" spans="2:51" s="12" customFormat="1" ht="12">
      <c r="B228" s="148"/>
      <c r="D228" s="149" t="s">
        <v>142</v>
      </c>
      <c r="E228" s="150" t="s">
        <v>3</v>
      </c>
      <c r="F228" s="151" t="s">
        <v>299</v>
      </c>
      <c r="H228" s="152">
        <v>22.14</v>
      </c>
      <c r="I228" s="153"/>
      <c r="L228" s="148"/>
      <c r="M228" s="154"/>
      <c r="T228" s="155"/>
      <c r="AT228" s="150" t="s">
        <v>142</v>
      </c>
      <c r="AU228" s="150" t="s">
        <v>79</v>
      </c>
      <c r="AV228" s="12" t="s">
        <v>79</v>
      </c>
      <c r="AW228" s="12" t="s">
        <v>31</v>
      </c>
      <c r="AX228" s="12" t="s">
        <v>76</v>
      </c>
      <c r="AY228" s="150" t="s">
        <v>131</v>
      </c>
    </row>
    <row r="229" spans="2:65" s="1" customFormat="1" ht="24.2" customHeight="1">
      <c r="B229" s="130"/>
      <c r="C229" s="131" t="s">
        <v>300</v>
      </c>
      <c r="D229" s="131" t="s">
        <v>133</v>
      </c>
      <c r="E229" s="132" t="s">
        <v>301</v>
      </c>
      <c r="F229" s="133" t="s">
        <v>302</v>
      </c>
      <c r="G229" s="134" t="s">
        <v>303</v>
      </c>
      <c r="H229" s="135">
        <v>4</v>
      </c>
      <c r="I229" s="136">
        <v>500</v>
      </c>
      <c r="J229" s="137">
        <f>ROUND(I229*H229,2)</f>
        <v>2000</v>
      </c>
      <c r="K229" s="133" t="s">
        <v>137</v>
      </c>
      <c r="L229" s="31"/>
      <c r="M229" s="138" t="s">
        <v>3</v>
      </c>
      <c r="N229" s="139" t="s">
        <v>40</v>
      </c>
      <c r="P229" s="140">
        <f>O229*H229</f>
        <v>0</v>
      </c>
      <c r="Q229" s="140">
        <v>0.22394</v>
      </c>
      <c r="R229" s="140">
        <f>Q229*H229</f>
        <v>0.89576</v>
      </c>
      <c r="S229" s="140">
        <v>0</v>
      </c>
      <c r="T229" s="141">
        <f>S229*H229</f>
        <v>0</v>
      </c>
      <c r="AR229" s="142" t="s">
        <v>138</v>
      </c>
      <c r="AT229" s="142" t="s">
        <v>133</v>
      </c>
      <c r="AU229" s="142" t="s">
        <v>79</v>
      </c>
      <c r="AY229" s="16" t="s">
        <v>131</v>
      </c>
      <c r="BE229" s="143">
        <f>IF(N229="základní",J229,0)</f>
        <v>2000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6" t="s">
        <v>76</v>
      </c>
      <c r="BK229" s="143">
        <f>ROUND(I229*H229,2)</f>
        <v>2000</v>
      </c>
      <c r="BL229" s="16" t="s">
        <v>138</v>
      </c>
      <c r="BM229" s="142" t="s">
        <v>304</v>
      </c>
    </row>
    <row r="230" spans="2:47" s="1" customFormat="1" ht="12">
      <c r="B230" s="31"/>
      <c r="D230" s="144" t="s">
        <v>140</v>
      </c>
      <c r="F230" s="145" t="s">
        <v>305</v>
      </c>
      <c r="I230" s="146"/>
      <c r="L230" s="31"/>
      <c r="M230" s="147"/>
      <c r="T230" s="52"/>
      <c r="AT230" s="16" t="s">
        <v>140</v>
      </c>
      <c r="AU230" s="16" t="s">
        <v>79</v>
      </c>
    </row>
    <row r="231" spans="2:51" s="12" customFormat="1" ht="12">
      <c r="B231" s="148"/>
      <c r="D231" s="149" t="s">
        <v>142</v>
      </c>
      <c r="E231" s="150" t="s">
        <v>3</v>
      </c>
      <c r="F231" s="151" t="s">
        <v>306</v>
      </c>
      <c r="H231" s="152">
        <v>4</v>
      </c>
      <c r="I231" s="153"/>
      <c r="L231" s="148"/>
      <c r="M231" s="154"/>
      <c r="T231" s="155"/>
      <c r="AT231" s="150" t="s">
        <v>142</v>
      </c>
      <c r="AU231" s="150" t="s">
        <v>79</v>
      </c>
      <c r="AV231" s="12" t="s">
        <v>79</v>
      </c>
      <c r="AW231" s="12" t="s">
        <v>31</v>
      </c>
      <c r="AX231" s="12" t="s">
        <v>76</v>
      </c>
      <c r="AY231" s="150" t="s">
        <v>131</v>
      </c>
    </row>
    <row r="232" spans="2:65" s="1" customFormat="1" ht="24.2" customHeight="1">
      <c r="B232" s="130"/>
      <c r="C232" s="163" t="s">
        <v>307</v>
      </c>
      <c r="D232" s="163" t="s">
        <v>265</v>
      </c>
      <c r="E232" s="164" t="s">
        <v>308</v>
      </c>
      <c r="F232" s="165" t="s">
        <v>309</v>
      </c>
      <c r="G232" s="166" t="s">
        <v>303</v>
      </c>
      <c r="H232" s="167">
        <v>4</v>
      </c>
      <c r="I232" s="168">
        <v>315</v>
      </c>
      <c r="J232" s="169">
        <f>ROUND(I232*H232,2)</f>
        <v>1260</v>
      </c>
      <c r="K232" s="165" t="s">
        <v>137</v>
      </c>
      <c r="L232" s="170"/>
      <c r="M232" s="171" t="s">
        <v>3</v>
      </c>
      <c r="N232" s="172" t="s">
        <v>40</v>
      </c>
      <c r="P232" s="140">
        <f>O232*H232</f>
        <v>0</v>
      </c>
      <c r="Q232" s="140">
        <v>0.04</v>
      </c>
      <c r="R232" s="140">
        <f>Q232*H232</f>
        <v>0.16</v>
      </c>
      <c r="S232" s="140">
        <v>0</v>
      </c>
      <c r="T232" s="141">
        <f>S232*H232</f>
        <v>0</v>
      </c>
      <c r="AR232" s="142" t="s">
        <v>179</v>
      </c>
      <c r="AT232" s="142" t="s">
        <v>265</v>
      </c>
      <c r="AU232" s="142" t="s">
        <v>79</v>
      </c>
      <c r="AY232" s="16" t="s">
        <v>131</v>
      </c>
      <c r="BE232" s="143">
        <f>IF(N232="základní",J232,0)</f>
        <v>1260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6" t="s">
        <v>76</v>
      </c>
      <c r="BK232" s="143">
        <f>ROUND(I232*H232,2)</f>
        <v>1260</v>
      </c>
      <c r="BL232" s="16" t="s">
        <v>138</v>
      </c>
      <c r="BM232" s="142" t="s">
        <v>310</v>
      </c>
    </row>
    <row r="233" spans="2:65" s="1" customFormat="1" ht="49.15" customHeight="1">
      <c r="B233" s="130"/>
      <c r="C233" s="131" t="s">
        <v>311</v>
      </c>
      <c r="D233" s="131" t="s">
        <v>133</v>
      </c>
      <c r="E233" s="132" t="s">
        <v>312</v>
      </c>
      <c r="F233" s="133" t="s">
        <v>313</v>
      </c>
      <c r="G233" s="134" t="s">
        <v>199</v>
      </c>
      <c r="H233" s="135">
        <v>1.6</v>
      </c>
      <c r="I233" s="136">
        <v>2650</v>
      </c>
      <c r="J233" s="137">
        <f>ROUND(I233*H233,2)</f>
        <v>4240</v>
      </c>
      <c r="K233" s="133" t="s">
        <v>137</v>
      </c>
      <c r="L233" s="31"/>
      <c r="M233" s="138" t="s">
        <v>3</v>
      </c>
      <c r="N233" s="139" t="s">
        <v>40</v>
      </c>
      <c r="P233" s="140">
        <f>O233*H233</f>
        <v>0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138</v>
      </c>
      <c r="AT233" s="142" t="s">
        <v>133</v>
      </c>
      <c r="AU233" s="142" t="s">
        <v>79</v>
      </c>
      <c r="AY233" s="16" t="s">
        <v>131</v>
      </c>
      <c r="BE233" s="143">
        <f>IF(N233="základní",J233,0)</f>
        <v>4240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6" t="s">
        <v>76</v>
      </c>
      <c r="BK233" s="143">
        <f>ROUND(I233*H233,2)</f>
        <v>4240</v>
      </c>
      <c r="BL233" s="16" t="s">
        <v>138</v>
      </c>
      <c r="BM233" s="142" t="s">
        <v>314</v>
      </c>
    </row>
    <row r="234" spans="2:47" s="1" customFormat="1" ht="12">
      <c r="B234" s="31"/>
      <c r="D234" s="144" t="s">
        <v>140</v>
      </c>
      <c r="F234" s="145" t="s">
        <v>315</v>
      </c>
      <c r="I234" s="146"/>
      <c r="L234" s="31"/>
      <c r="M234" s="147"/>
      <c r="T234" s="52"/>
      <c r="AT234" s="16" t="s">
        <v>140</v>
      </c>
      <c r="AU234" s="16" t="s">
        <v>79</v>
      </c>
    </row>
    <row r="235" spans="2:51" s="12" customFormat="1" ht="12">
      <c r="B235" s="148"/>
      <c r="D235" s="149" t="s">
        <v>142</v>
      </c>
      <c r="E235" s="150" t="s">
        <v>3</v>
      </c>
      <c r="F235" s="151" t="s">
        <v>293</v>
      </c>
      <c r="H235" s="152">
        <v>1.6</v>
      </c>
      <c r="I235" s="153"/>
      <c r="L235" s="148"/>
      <c r="M235" s="154"/>
      <c r="T235" s="155"/>
      <c r="AT235" s="150" t="s">
        <v>142</v>
      </c>
      <c r="AU235" s="150" t="s">
        <v>79</v>
      </c>
      <c r="AV235" s="12" t="s">
        <v>79</v>
      </c>
      <c r="AW235" s="12" t="s">
        <v>31</v>
      </c>
      <c r="AX235" s="12" t="s">
        <v>76</v>
      </c>
      <c r="AY235" s="150" t="s">
        <v>131</v>
      </c>
    </row>
    <row r="236" spans="2:63" s="11" customFormat="1" ht="22.9" customHeight="1">
      <c r="B236" s="118"/>
      <c r="D236" s="119" t="s">
        <v>68</v>
      </c>
      <c r="E236" s="128" t="s">
        <v>160</v>
      </c>
      <c r="F236" s="128" t="s">
        <v>316</v>
      </c>
      <c r="I236" s="121"/>
      <c r="J236" s="129">
        <f>BK236</f>
        <v>85256.8</v>
      </c>
      <c r="L236" s="118"/>
      <c r="M236" s="123"/>
      <c r="P236" s="124">
        <f>SUM(P237:P268)</f>
        <v>0</v>
      </c>
      <c r="R236" s="124">
        <f>SUM(R237:R268)</f>
        <v>65.04203519999999</v>
      </c>
      <c r="T236" s="125">
        <f>SUM(T237:T268)</f>
        <v>0</v>
      </c>
      <c r="AR236" s="119" t="s">
        <v>76</v>
      </c>
      <c r="AT236" s="126" t="s">
        <v>68</v>
      </c>
      <c r="AU236" s="126" t="s">
        <v>76</v>
      </c>
      <c r="AY236" s="119" t="s">
        <v>131</v>
      </c>
      <c r="BK236" s="127">
        <f>SUM(BK237:BK268)</f>
        <v>85256.8</v>
      </c>
    </row>
    <row r="237" spans="2:65" s="1" customFormat="1" ht="37.9" customHeight="1">
      <c r="B237" s="130"/>
      <c r="C237" s="131" t="s">
        <v>317</v>
      </c>
      <c r="D237" s="131" t="s">
        <v>133</v>
      </c>
      <c r="E237" s="132" t="s">
        <v>318</v>
      </c>
      <c r="F237" s="133" t="s">
        <v>319</v>
      </c>
      <c r="G237" s="134" t="s">
        <v>136</v>
      </c>
      <c r="H237" s="135">
        <v>30.24</v>
      </c>
      <c r="I237" s="136">
        <v>200</v>
      </c>
      <c r="J237" s="137">
        <f>ROUND(I237*H237,2)</f>
        <v>6048</v>
      </c>
      <c r="K237" s="133" t="s">
        <v>137</v>
      </c>
      <c r="L237" s="31"/>
      <c r="M237" s="138" t="s">
        <v>3</v>
      </c>
      <c r="N237" s="139" t="s">
        <v>40</v>
      </c>
      <c r="P237" s="140">
        <f>O237*H237</f>
        <v>0</v>
      </c>
      <c r="Q237" s="140">
        <v>0.345</v>
      </c>
      <c r="R237" s="140">
        <f>Q237*H237</f>
        <v>10.432799999999999</v>
      </c>
      <c r="S237" s="140">
        <v>0</v>
      </c>
      <c r="T237" s="141">
        <f>S237*H237</f>
        <v>0</v>
      </c>
      <c r="AR237" s="142" t="s">
        <v>138</v>
      </c>
      <c r="AT237" s="142" t="s">
        <v>133</v>
      </c>
      <c r="AU237" s="142" t="s">
        <v>79</v>
      </c>
      <c r="AY237" s="16" t="s">
        <v>131</v>
      </c>
      <c r="BE237" s="143">
        <f>IF(N237="základní",J237,0)</f>
        <v>6048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6" t="s">
        <v>76</v>
      </c>
      <c r="BK237" s="143">
        <f>ROUND(I237*H237,2)</f>
        <v>6048</v>
      </c>
      <c r="BL237" s="16" t="s">
        <v>138</v>
      </c>
      <c r="BM237" s="142" t="s">
        <v>320</v>
      </c>
    </row>
    <row r="238" spans="2:47" s="1" customFormat="1" ht="12">
      <c r="B238" s="31"/>
      <c r="D238" s="144" t="s">
        <v>140</v>
      </c>
      <c r="F238" s="145" t="s">
        <v>321</v>
      </c>
      <c r="I238" s="146"/>
      <c r="L238" s="31"/>
      <c r="M238" s="147"/>
      <c r="T238" s="52"/>
      <c r="AT238" s="16" t="s">
        <v>140</v>
      </c>
      <c r="AU238" s="16" t="s">
        <v>79</v>
      </c>
    </row>
    <row r="239" spans="2:51" s="12" customFormat="1" ht="12">
      <c r="B239" s="148"/>
      <c r="D239" s="149" t="s">
        <v>142</v>
      </c>
      <c r="E239" s="150" t="s">
        <v>3</v>
      </c>
      <c r="F239" s="151" t="s">
        <v>322</v>
      </c>
      <c r="H239" s="152">
        <v>15.12</v>
      </c>
      <c r="I239" s="153"/>
      <c r="L239" s="148"/>
      <c r="M239" s="154"/>
      <c r="T239" s="155"/>
      <c r="AT239" s="150" t="s">
        <v>142</v>
      </c>
      <c r="AU239" s="150" t="s">
        <v>79</v>
      </c>
      <c r="AV239" s="12" t="s">
        <v>79</v>
      </c>
      <c r="AW239" s="12" t="s">
        <v>31</v>
      </c>
      <c r="AX239" s="12" t="s">
        <v>69</v>
      </c>
      <c r="AY239" s="150" t="s">
        <v>131</v>
      </c>
    </row>
    <row r="240" spans="2:51" s="12" customFormat="1" ht="12">
      <c r="B240" s="148"/>
      <c r="D240" s="149" t="s">
        <v>142</v>
      </c>
      <c r="E240" s="150" t="s">
        <v>3</v>
      </c>
      <c r="F240" s="151" t="s">
        <v>323</v>
      </c>
      <c r="H240" s="152">
        <v>15.12</v>
      </c>
      <c r="I240" s="153"/>
      <c r="L240" s="148"/>
      <c r="M240" s="154"/>
      <c r="T240" s="155"/>
      <c r="AT240" s="150" t="s">
        <v>142</v>
      </c>
      <c r="AU240" s="150" t="s">
        <v>79</v>
      </c>
      <c r="AV240" s="12" t="s">
        <v>79</v>
      </c>
      <c r="AW240" s="12" t="s">
        <v>31</v>
      </c>
      <c r="AX240" s="12" t="s">
        <v>69</v>
      </c>
      <c r="AY240" s="150" t="s">
        <v>131</v>
      </c>
    </row>
    <row r="241" spans="2:51" s="13" customFormat="1" ht="12">
      <c r="B241" s="156"/>
      <c r="D241" s="149" t="s">
        <v>142</v>
      </c>
      <c r="E241" s="157" t="s">
        <v>3</v>
      </c>
      <c r="F241" s="158" t="s">
        <v>219</v>
      </c>
      <c r="H241" s="159">
        <v>30.24</v>
      </c>
      <c r="I241" s="160"/>
      <c r="L241" s="156"/>
      <c r="M241" s="161"/>
      <c r="T241" s="162"/>
      <c r="AT241" s="157" t="s">
        <v>142</v>
      </c>
      <c r="AU241" s="157" t="s">
        <v>79</v>
      </c>
      <c r="AV241" s="13" t="s">
        <v>138</v>
      </c>
      <c r="AW241" s="13" t="s">
        <v>31</v>
      </c>
      <c r="AX241" s="13" t="s">
        <v>76</v>
      </c>
      <c r="AY241" s="157" t="s">
        <v>131</v>
      </c>
    </row>
    <row r="242" spans="2:65" s="1" customFormat="1" ht="37.9" customHeight="1">
      <c r="B242" s="130"/>
      <c r="C242" s="131" t="s">
        <v>324</v>
      </c>
      <c r="D242" s="131" t="s">
        <v>133</v>
      </c>
      <c r="E242" s="132" t="s">
        <v>325</v>
      </c>
      <c r="F242" s="133" t="s">
        <v>326</v>
      </c>
      <c r="G242" s="134" t="s">
        <v>136</v>
      </c>
      <c r="H242" s="135">
        <v>99.6</v>
      </c>
      <c r="I242" s="136">
        <v>200</v>
      </c>
      <c r="J242" s="137">
        <f>ROUND(I242*H242,2)</f>
        <v>19920</v>
      </c>
      <c r="K242" s="133" t="s">
        <v>137</v>
      </c>
      <c r="L242" s="31"/>
      <c r="M242" s="138" t="s">
        <v>3</v>
      </c>
      <c r="N242" s="139" t="s">
        <v>40</v>
      </c>
      <c r="P242" s="140">
        <f>O242*H242</f>
        <v>0</v>
      </c>
      <c r="Q242" s="140">
        <v>0.345</v>
      </c>
      <c r="R242" s="140">
        <f>Q242*H242</f>
        <v>34.361999999999995</v>
      </c>
      <c r="S242" s="140">
        <v>0</v>
      </c>
      <c r="T242" s="141">
        <f>S242*H242</f>
        <v>0</v>
      </c>
      <c r="AR242" s="142" t="s">
        <v>138</v>
      </c>
      <c r="AT242" s="142" t="s">
        <v>133</v>
      </c>
      <c r="AU242" s="142" t="s">
        <v>79</v>
      </c>
      <c r="AY242" s="16" t="s">
        <v>131</v>
      </c>
      <c r="BE242" s="143">
        <f>IF(N242="základní",J242,0)</f>
        <v>19920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6" t="s">
        <v>76</v>
      </c>
      <c r="BK242" s="143">
        <f>ROUND(I242*H242,2)</f>
        <v>19920</v>
      </c>
      <c r="BL242" s="16" t="s">
        <v>138</v>
      </c>
      <c r="BM242" s="142" t="s">
        <v>327</v>
      </c>
    </row>
    <row r="243" spans="2:47" s="1" customFormat="1" ht="12">
      <c r="B243" s="31"/>
      <c r="D243" s="144" t="s">
        <v>140</v>
      </c>
      <c r="F243" s="145" t="s">
        <v>328</v>
      </c>
      <c r="I243" s="146"/>
      <c r="L243" s="31"/>
      <c r="M243" s="147"/>
      <c r="T243" s="52"/>
      <c r="AT243" s="16" t="s">
        <v>140</v>
      </c>
      <c r="AU243" s="16" t="s">
        <v>79</v>
      </c>
    </row>
    <row r="244" spans="2:51" s="12" customFormat="1" ht="12">
      <c r="B244" s="148"/>
      <c r="D244" s="149" t="s">
        <v>142</v>
      </c>
      <c r="E244" s="150" t="s">
        <v>3</v>
      </c>
      <c r="F244" s="151" t="s">
        <v>329</v>
      </c>
      <c r="H244" s="152">
        <v>49.8</v>
      </c>
      <c r="I244" s="153"/>
      <c r="L244" s="148"/>
      <c r="M244" s="154"/>
      <c r="T244" s="155"/>
      <c r="AT244" s="150" t="s">
        <v>142</v>
      </c>
      <c r="AU244" s="150" t="s">
        <v>79</v>
      </c>
      <c r="AV244" s="12" t="s">
        <v>79</v>
      </c>
      <c r="AW244" s="12" t="s">
        <v>31</v>
      </c>
      <c r="AX244" s="12" t="s">
        <v>69</v>
      </c>
      <c r="AY244" s="150" t="s">
        <v>131</v>
      </c>
    </row>
    <row r="245" spans="2:51" s="12" customFormat="1" ht="12">
      <c r="B245" s="148"/>
      <c r="D245" s="149" t="s">
        <v>142</v>
      </c>
      <c r="E245" s="150" t="s">
        <v>3</v>
      </c>
      <c r="F245" s="151" t="s">
        <v>330</v>
      </c>
      <c r="H245" s="152">
        <v>49.8</v>
      </c>
      <c r="I245" s="153"/>
      <c r="L245" s="148"/>
      <c r="M245" s="154"/>
      <c r="T245" s="155"/>
      <c r="AT245" s="150" t="s">
        <v>142</v>
      </c>
      <c r="AU245" s="150" t="s">
        <v>79</v>
      </c>
      <c r="AV245" s="12" t="s">
        <v>79</v>
      </c>
      <c r="AW245" s="12" t="s">
        <v>31</v>
      </c>
      <c r="AX245" s="12" t="s">
        <v>69</v>
      </c>
      <c r="AY245" s="150" t="s">
        <v>131</v>
      </c>
    </row>
    <row r="246" spans="2:51" s="13" customFormat="1" ht="12">
      <c r="B246" s="156"/>
      <c r="D246" s="149" t="s">
        <v>142</v>
      </c>
      <c r="E246" s="157" t="s">
        <v>3</v>
      </c>
      <c r="F246" s="158" t="s">
        <v>219</v>
      </c>
      <c r="H246" s="159">
        <v>99.6</v>
      </c>
      <c r="I246" s="160"/>
      <c r="L246" s="156"/>
      <c r="M246" s="161"/>
      <c r="T246" s="162"/>
      <c r="AT246" s="157" t="s">
        <v>142</v>
      </c>
      <c r="AU246" s="157" t="s">
        <v>79</v>
      </c>
      <c r="AV246" s="13" t="s">
        <v>138</v>
      </c>
      <c r="AW246" s="13" t="s">
        <v>31</v>
      </c>
      <c r="AX246" s="13" t="s">
        <v>76</v>
      </c>
      <c r="AY246" s="157" t="s">
        <v>131</v>
      </c>
    </row>
    <row r="247" spans="2:65" s="1" customFormat="1" ht="44.25" customHeight="1">
      <c r="B247" s="130"/>
      <c r="C247" s="131" t="s">
        <v>331</v>
      </c>
      <c r="D247" s="131" t="s">
        <v>133</v>
      </c>
      <c r="E247" s="132" t="s">
        <v>332</v>
      </c>
      <c r="F247" s="133" t="s">
        <v>333</v>
      </c>
      <c r="G247" s="134" t="s">
        <v>136</v>
      </c>
      <c r="H247" s="135">
        <v>16.96</v>
      </c>
      <c r="I247" s="136">
        <v>410</v>
      </c>
      <c r="J247" s="137">
        <f>ROUND(I247*H247,2)</f>
        <v>6953.6</v>
      </c>
      <c r="K247" s="133" t="s">
        <v>137</v>
      </c>
      <c r="L247" s="31"/>
      <c r="M247" s="138" t="s">
        <v>3</v>
      </c>
      <c r="N247" s="139" t="s">
        <v>40</v>
      </c>
      <c r="P247" s="140">
        <f>O247*H247</f>
        <v>0</v>
      </c>
      <c r="Q247" s="140">
        <v>0.12966</v>
      </c>
      <c r="R247" s="140">
        <f>Q247*H247</f>
        <v>2.1990336</v>
      </c>
      <c r="S247" s="140">
        <v>0</v>
      </c>
      <c r="T247" s="141">
        <f>S247*H247</f>
        <v>0</v>
      </c>
      <c r="AR247" s="142" t="s">
        <v>138</v>
      </c>
      <c r="AT247" s="142" t="s">
        <v>133</v>
      </c>
      <c r="AU247" s="142" t="s">
        <v>79</v>
      </c>
      <c r="AY247" s="16" t="s">
        <v>131</v>
      </c>
      <c r="BE247" s="143">
        <f>IF(N247="základní",J247,0)</f>
        <v>6953.6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6" t="s">
        <v>76</v>
      </c>
      <c r="BK247" s="143">
        <f>ROUND(I247*H247,2)</f>
        <v>6953.6</v>
      </c>
      <c r="BL247" s="16" t="s">
        <v>138</v>
      </c>
      <c r="BM247" s="142" t="s">
        <v>334</v>
      </c>
    </row>
    <row r="248" spans="2:47" s="1" customFormat="1" ht="12">
      <c r="B248" s="31"/>
      <c r="D248" s="144" t="s">
        <v>140</v>
      </c>
      <c r="F248" s="145" t="s">
        <v>335</v>
      </c>
      <c r="I248" s="146"/>
      <c r="L248" s="31"/>
      <c r="M248" s="147"/>
      <c r="T248" s="52"/>
      <c r="AT248" s="16" t="s">
        <v>140</v>
      </c>
      <c r="AU248" s="16" t="s">
        <v>79</v>
      </c>
    </row>
    <row r="249" spans="2:51" s="12" customFormat="1" ht="12">
      <c r="B249" s="148"/>
      <c r="D249" s="149" t="s">
        <v>142</v>
      </c>
      <c r="E249" s="150" t="s">
        <v>3</v>
      </c>
      <c r="F249" s="151" t="s">
        <v>336</v>
      </c>
      <c r="H249" s="152">
        <v>8.48</v>
      </c>
      <c r="I249" s="153"/>
      <c r="L249" s="148"/>
      <c r="M249" s="154"/>
      <c r="T249" s="155"/>
      <c r="AT249" s="150" t="s">
        <v>142</v>
      </c>
      <c r="AU249" s="150" t="s">
        <v>79</v>
      </c>
      <c r="AV249" s="12" t="s">
        <v>79</v>
      </c>
      <c r="AW249" s="12" t="s">
        <v>31</v>
      </c>
      <c r="AX249" s="12" t="s">
        <v>69</v>
      </c>
      <c r="AY249" s="150" t="s">
        <v>131</v>
      </c>
    </row>
    <row r="250" spans="2:51" s="12" customFormat="1" ht="12">
      <c r="B250" s="148"/>
      <c r="D250" s="149" t="s">
        <v>142</v>
      </c>
      <c r="E250" s="150" t="s">
        <v>3</v>
      </c>
      <c r="F250" s="151" t="s">
        <v>337</v>
      </c>
      <c r="H250" s="152">
        <v>8.48</v>
      </c>
      <c r="I250" s="153"/>
      <c r="L250" s="148"/>
      <c r="M250" s="154"/>
      <c r="T250" s="155"/>
      <c r="AT250" s="150" t="s">
        <v>142</v>
      </c>
      <c r="AU250" s="150" t="s">
        <v>79</v>
      </c>
      <c r="AV250" s="12" t="s">
        <v>79</v>
      </c>
      <c r="AW250" s="12" t="s">
        <v>31</v>
      </c>
      <c r="AX250" s="12" t="s">
        <v>69</v>
      </c>
      <c r="AY250" s="150" t="s">
        <v>131</v>
      </c>
    </row>
    <row r="251" spans="2:51" s="13" customFormat="1" ht="12">
      <c r="B251" s="156"/>
      <c r="D251" s="149" t="s">
        <v>142</v>
      </c>
      <c r="E251" s="157" t="s">
        <v>3</v>
      </c>
      <c r="F251" s="158" t="s">
        <v>219</v>
      </c>
      <c r="H251" s="159">
        <v>16.96</v>
      </c>
      <c r="I251" s="160"/>
      <c r="L251" s="156"/>
      <c r="M251" s="161"/>
      <c r="T251" s="162"/>
      <c r="AT251" s="157" t="s">
        <v>142</v>
      </c>
      <c r="AU251" s="157" t="s">
        <v>79</v>
      </c>
      <c r="AV251" s="13" t="s">
        <v>138</v>
      </c>
      <c r="AW251" s="13" t="s">
        <v>31</v>
      </c>
      <c r="AX251" s="13" t="s">
        <v>76</v>
      </c>
      <c r="AY251" s="157" t="s">
        <v>131</v>
      </c>
    </row>
    <row r="252" spans="2:65" s="1" customFormat="1" ht="44.25" customHeight="1">
      <c r="B252" s="130"/>
      <c r="C252" s="131" t="s">
        <v>338</v>
      </c>
      <c r="D252" s="131" t="s">
        <v>133</v>
      </c>
      <c r="E252" s="132" t="s">
        <v>339</v>
      </c>
      <c r="F252" s="133" t="s">
        <v>340</v>
      </c>
      <c r="G252" s="134" t="s">
        <v>136</v>
      </c>
      <c r="H252" s="135">
        <v>132.8</v>
      </c>
      <c r="I252" s="136">
        <v>355</v>
      </c>
      <c r="J252" s="137">
        <f>ROUND(I252*H252,2)</f>
        <v>47144</v>
      </c>
      <c r="K252" s="133" t="s">
        <v>137</v>
      </c>
      <c r="L252" s="31"/>
      <c r="M252" s="138" t="s">
        <v>3</v>
      </c>
      <c r="N252" s="139" t="s">
        <v>40</v>
      </c>
      <c r="P252" s="140">
        <f>O252*H252</f>
        <v>0</v>
      </c>
      <c r="Q252" s="140">
        <v>0.12966</v>
      </c>
      <c r="R252" s="140">
        <f>Q252*H252</f>
        <v>17.218848</v>
      </c>
      <c r="S252" s="140">
        <v>0</v>
      </c>
      <c r="T252" s="141">
        <f>S252*H252</f>
        <v>0</v>
      </c>
      <c r="AR252" s="142" t="s">
        <v>138</v>
      </c>
      <c r="AT252" s="142" t="s">
        <v>133</v>
      </c>
      <c r="AU252" s="142" t="s">
        <v>79</v>
      </c>
      <c r="AY252" s="16" t="s">
        <v>131</v>
      </c>
      <c r="BE252" s="143">
        <f>IF(N252="základní",J252,0)</f>
        <v>47144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6" t="s">
        <v>76</v>
      </c>
      <c r="BK252" s="143">
        <f>ROUND(I252*H252,2)</f>
        <v>47144</v>
      </c>
      <c r="BL252" s="16" t="s">
        <v>138</v>
      </c>
      <c r="BM252" s="142" t="s">
        <v>341</v>
      </c>
    </row>
    <row r="253" spans="2:47" s="1" customFormat="1" ht="12">
      <c r="B253" s="31"/>
      <c r="D253" s="144" t="s">
        <v>140</v>
      </c>
      <c r="F253" s="145" t="s">
        <v>342</v>
      </c>
      <c r="I253" s="146"/>
      <c r="L253" s="31"/>
      <c r="M253" s="147"/>
      <c r="T253" s="52"/>
      <c r="AT253" s="16" t="s">
        <v>140</v>
      </c>
      <c r="AU253" s="16" t="s">
        <v>79</v>
      </c>
    </row>
    <row r="254" spans="2:51" s="12" customFormat="1" ht="12">
      <c r="B254" s="148"/>
      <c r="D254" s="149" t="s">
        <v>142</v>
      </c>
      <c r="E254" s="150" t="s">
        <v>3</v>
      </c>
      <c r="F254" s="151" t="s">
        <v>343</v>
      </c>
      <c r="H254" s="152">
        <v>66.4</v>
      </c>
      <c r="I254" s="153"/>
      <c r="L254" s="148"/>
      <c r="M254" s="154"/>
      <c r="T254" s="155"/>
      <c r="AT254" s="150" t="s">
        <v>142</v>
      </c>
      <c r="AU254" s="150" t="s">
        <v>79</v>
      </c>
      <c r="AV254" s="12" t="s">
        <v>79</v>
      </c>
      <c r="AW254" s="12" t="s">
        <v>31</v>
      </c>
      <c r="AX254" s="12" t="s">
        <v>69</v>
      </c>
      <c r="AY254" s="150" t="s">
        <v>131</v>
      </c>
    </row>
    <row r="255" spans="2:51" s="12" customFormat="1" ht="12">
      <c r="B255" s="148"/>
      <c r="D255" s="149" t="s">
        <v>142</v>
      </c>
      <c r="E255" s="150" t="s">
        <v>3</v>
      </c>
      <c r="F255" s="151" t="s">
        <v>344</v>
      </c>
      <c r="H255" s="152">
        <v>66.4</v>
      </c>
      <c r="I255" s="153"/>
      <c r="L255" s="148"/>
      <c r="M255" s="154"/>
      <c r="T255" s="155"/>
      <c r="AT255" s="150" t="s">
        <v>142</v>
      </c>
      <c r="AU255" s="150" t="s">
        <v>79</v>
      </c>
      <c r="AV255" s="12" t="s">
        <v>79</v>
      </c>
      <c r="AW255" s="12" t="s">
        <v>31</v>
      </c>
      <c r="AX255" s="12" t="s">
        <v>69</v>
      </c>
      <c r="AY255" s="150" t="s">
        <v>131</v>
      </c>
    </row>
    <row r="256" spans="2:51" s="13" customFormat="1" ht="12">
      <c r="B256" s="156"/>
      <c r="D256" s="149" t="s">
        <v>142</v>
      </c>
      <c r="E256" s="157" t="s">
        <v>3</v>
      </c>
      <c r="F256" s="158" t="s">
        <v>219</v>
      </c>
      <c r="H256" s="159">
        <v>132.8</v>
      </c>
      <c r="I256" s="160"/>
      <c r="L256" s="156"/>
      <c r="M256" s="161"/>
      <c r="T256" s="162"/>
      <c r="AT256" s="157" t="s">
        <v>142</v>
      </c>
      <c r="AU256" s="157" t="s">
        <v>79</v>
      </c>
      <c r="AV256" s="13" t="s">
        <v>138</v>
      </c>
      <c r="AW256" s="13" t="s">
        <v>31</v>
      </c>
      <c r="AX256" s="13" t="s">
        <v>76</v>
      </c>
      <c r="AY256" s="157" t="s">
        <v>131</v>
      </c>
    </row>
    <row r="257" spans="2:65" s="1" customFormat="1" ht="24.2" customHeight="1">
      <c r="B257" s="130"/>
      <c r="C257" s="131" t="s">
        <v>345</v>
      </c>
      <c r="D257" s="131" t="s">
        <v>133</v>
      </c>
      <c r="E257" s="132" t="s">
        <v>346</v>
      </c>
      <c r="F257" s="133" t="s">
        <v>347</v>
      </c>
      <c r="G257" s="134" t="s">
        <v>136</v>
      </c>
      <c r="H257" s="135">
        <v>74.88</v>
      </c>
      <c r="I257" s="136">
        <v>18</v>
      </c>
      <c r="J257" s="137">
        <f>ROUND(I257*H257,2)</f>
        <v>1347.84</v>
      </c>
      <c r="K257" s="133" t="s">
        <v>137</v>
      </c>
      <c r="L257" s="31"/>
      <c r="M257" s="138" t="s">
        <v>3</v>
      </c>
      <c r="N257" s="139" t="s">
        <v>40</v>
      </c>
      <c r="P257" s="140">
        <f>O257*H257</f>
        <v>0</v>
      </c>
      <c r="Q257" s="140">
        <v>0</v>
      </c>
      <c r="R257" s="140">
        <f>Q257*H257</f>
        <v>0</v>
      </c>
      <c r="S257" s="140">
        <v>0</v>
      </c>
      <c r="T257" s="141">
        <f>S257*H257</f>
        <v>0</v>
      </c>
      <c r="AR257" s="142" t="s">
        <v>138</v>
      </c>
      <c r="AT257" s="142" t="s">
        <v>133</v>
      </c>
      <c r="AU257" s="142" t="s">
        <v>79</v>
      </c>
      <c r="AY257" s="16" t="s">
        <v>131</v>
      </c>
      <c r="BE257" s="143">
        <f>IF(N257="základní",J257,0)</f>
        <v>1347.84</v>
      </c>
      <c r="BF257" s="143">
        <f>IF(N257="snížená",J257,0)</f>
        <v>0</v>
      </c>
      <c r="BG257" s="143">
        <f>IF(N257="zákl. přenesená",J257,0)</f>
        <v>0</v>
      </c>
      <c r="BH257" s="143">
        <f>IF(N257="sníž. přenesená",J257,0)</f>
        <v>0</v>
      </c>
      <c r="BI257" s="143">
        <f>IF(N257="nulová",J257,0)</f>
        <v>0</v>
      </c>
      <c r="BJ257" s="16" t="s">
        <v>76</v>
      </c>
      <c r="BK257" s="143">
        <f>ROUND(I257*H257,2)</f>
        <v>1347.84</v>
      </c>
      <c r="BL257" s="16" t="s">
        <v>138</v>
      </c>
      <c r="BM257" s="142" t="s">
        <v>348</v>
      </c>
    </row>
    <row r="258" spans="2:47" s="1" customFormat="1" ht="12">
      <c r="B258" s="31"/>
      <c r="D258" s="144" t="s">
        <v>140</v>
      </c>
      <c r="F258" s="145" t="s">
        <v>349</v>
      </c>
      <c r="I258" s="146"/>
      <c r="L258" s="31"/>
      <c r="M258" s="147"/>
      <c r="T258" s="52"/>
      <c r="AT258" s="16" t="s">
        <v>140</v>
      </c>
      <c r="AU258" s="16" t="s">
        <v>79</v>
      </c>
    </row>
    <row r="259" spans="2:51" s="12" customFormat="1" ht="12">
      <c r="B259" s="148"/>
      <c r="D259" s="149" t="s">
        <v>142</v>
      </c>
      <c r="E259" s="150" t="s">
        <v>3</v>
      </c>
      <c r="F259" s="151" t="s">
        <v>350</v>
      </c>
      <c r="H259" s="152">
        <v>74.88</v>
      </c>
      <c r="I259" s="153"/>
      <c r="L259" s="148"/>
      <c r="M259" s="154"/>
      <c r="T259" s="155"/>
      <c r="AT259" s="150" t="s">
        <v>142</v>
      </c>
      <c r="AU259" s="150" t="s">
        <v>79</v>
      </c>
      <c r="AV259" s="12" t="s">
        <v>79</v>
      </c>
      <c r="AW259" s="12" t="s">
        <v>31</v>
      </c>
      <c r="AX259" s="12" t="s">
        <v>76</v>
      </c>
      <c r="AY259" s="150" t="s">
        <v>131</v>
      </c>
    </row>
    <row r="260" spans="2:65" s="1" customFormat="1" ht="24.2" customHeight="1">
      <c r="B260" s="130"/>
      <c r="C260" s="131" t="s">
        <v>351</v>
      </c>
      <c r="D260" s="131" t="s">
        <v>133</v>
      </c>
      <c r="E260" s="132" t="s">
        <v>352</v>
      </c>
      <c r="F260" s="133" t="s">
        <v>353</v>
      </c>
      <c r="G260" s="134" t="s">
        <v>136</v>
      </c>
      <c r="H260" s="135">
        <v>74.88</v>
      </c>
      <c r="I260" s="136">
        <v>12</v>
      </c>
      <c r="J260" s="137">
        <f>ROUND(I260*H260,2)</f>
        <v>898.56</v>
      </c>
      <c r="K260" s="133" t="s">
        <v>137</v>
      </c>
      <c r="L260" s="31"/>
      <c r="M260" s="138" t="s">
        <v>3</v>
      </c>
      <c r="N260" s="139" t="s">
        <v>40</v>
      </c>
      <c r="P260" s="140">
        <f>O260*H260</f>
        <v>0</v>
      </c>
      <c r="Q260" s="140">
        <v>0</v>
      </c>
      <c r="R260" s="140">
        <f>Q260*H260</f>
        <v>0</v>
      </c>
      <c r="S260" s="140">
        <v>0</v>
      </c>
      <c r="T260" s="141">
        <f>S260*H260</f>
        <v>0</v>
      </c>
      <c r="AR260" s="142" t="s">
        <v>138</v>
      </c>
      <c r="AT260" s="142" t="s">
        <v>133</v>
      </c>
      <c r="AU260" s="142" t="s">
        <v>79</v>
      </c>
      <c r="AY260" s="16" t="s">
        <v>131</v>
      </c>
      <c r="BE260" s="143">
        <f>IF(N260="základní",J260,0)</f>
        <v>898.56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6" t="s">
        <v>76</v>
      </c>
      <c r="BK260" s="143">
        <f>ROUND(I260*H260,2)</f>
        <v>898.56</v>
      </c>
      <c r="BL260" s="16" t="s">
        <v>138</v>
      </c>
      <c r="BM260" s="142" t="s">
        <v>354</v>
      </c>
    </row>
    <row r="261" spans="2:47" s="1" customFormat="1" ht="12">
      <c r="B261" s="31"/>
      <c r="D261" s="144" t="s">
        <v>140</v>
      </c>
      <c r="F261" s="145" t="s">
        <v>355</v>
      </c>
      <c r="I261" s="146"/>
      <c r="L261" s="31"/>
      <c r="M261" s="147"/>
      <c r="T261" s="52"/>
      <c r="AT261" s="16" t="s">
        <v>140</v>
      </c>
      <c r="AU261" s="16" t="s">
        <v>79</v>
      </c>
    </row>
    <row r="262" spans="2:51" s="12" customFormat="1" ht="12">
      <c r="B262" s="148"/>
      <c r="D262" s="149" t="s">
        <v>142</v>
      </c>
      <c r="E262" s="150" t="s">
        <v>3</v>
      </c>
      <c r="F262" s="151" t="s">
        <v>350</v>
      </c>
      <c r="H262" s="152">
        <v>74.88</v>
      </c>
      <c r="I262" s="153"/>
      <c r="L262" s="148"/>
      <c r="M262" s="154"/>
      <c r="T262" s="155"/>
      <c r="AT262" s="150" t="s">
        <v>142</v>
      </c>
      <c r="AU262" s="150" t="s">
        <v>79</v>
      </c>
      <c r="AV262" s="12" t="s">
        <v>79</v>
      </c>
      <c r="AW262" s="12" t="s">
        <v>31</v>
      </c>
      <c r="AX262" s="12" t="s">
        <v>76</v>
      </c>
      <c r="AY262" s="150" t="s">
        <v>131</v>
      </c>
    </row>
    <row r="263" spans="2:65" s="1" customFormat="1" ht="62.65" customHeight="1">
      <c r="B263" s="130"/>
      <c r="C263" s="131" t="s">
        <v>356</v>
      </c>
      <c r="D263" s="131" t="s">
        <v>133</v>
      </c>
      <c r="E263" s="132" t="s">
        <v>357</v>
      </c>
      <c r="F263" s="133" t="s">
        <v>358</v>
      </c>
      <c r="G263" s="134" t="s">
        <v>136</v>
      </c>
      <c r="H263" s="135">
        <v>6</v>
      </c>
      <c r="I263" s="136">
        <v>130</v>
      </c>
      <c r="J263" s="137">
        <f>ROUND(I263*H263,2)</f>
        <v>780</v>
      </c>
      <c r="K263" s="133" t="s">
        <v>137</v>
      </c>
      <c r="L263" s="31"/>
      <c r="M263" s="138" t="s">
        <v>3</v>
      </c>
      <c r="N263" s="139" t="s">
        <v>40</v>
      </c>
      <c r="P263" s="140">
        <f>O263*H263</f>
        <v>0</v>
      </c>
      <c r="Q263" s="140">
        <v>0.04</v>
      </c>
      <c r="R263" s="140">
        <f>Q263*H263</f>
        <v>0.24</v>
      </c>
      <c r="S263" s="140">
        <v>0</v>
      </c>
      <c r="T263" s="141">
        <f>S263*H263</f>
        <v>0</v>
      </c>
      <c r="AR263" s="142" t="s">
        <v>138</v>
      </c>
      <c r="AT263" s="142" t="s">
        <v>133</v>
      </c>
      <c r="AU263" s="142" t="s">
        <v>79</v>
      </c>
      <c r="AY263" s="16" t="s">
        <v>131</v>
      </c>
      <c r="BE263" s="143">
        <f>IF(N263="základní",J263,0)</f>
        <v>780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6" t="s">
        <v>76</v>
      </c>
      <c r="BK263" s="143">
        <f>ROUND(I263*H263,2)</f>
        <v>780</v>
      </c>
      <c r="BL263" s="16" t="s">
        <v>138</v>
      </c>
      <c r="BM263" s="142" t="s">
        <v>359</v>
      </c>
    </row>
    <row r="264" spans="2:47" s="1" customFormat="1" ht="12">
      <c r="B264" s="31"/>
      <c r="D264" s="144" t="s">
        <v>140</v>
      </c>
      <c r="F264" s="145" t="s">
        <v>360</v>
      </c>
      <c r="I264" s="146"/>
      <c r="L264" s="31"/>
      <c r="M264" s="147"/>
      <c r="T264" s="52"/>
      <c r="AT264" s="16" t="s">
        <v>140</v>
      </c>
      <c r="AU264" s="16" t="s">
        <v>79</v>
      </c>
    </row>
    <row r="265" spans="2:51" s="12" customFormat="1" ht="12">
      <c r="B265" s="148"/>
      <c r="D265" s="149" t="s">
        <v>142</v>
      </c>
      <c r="E265" s="150" t="s">
        <v>3</v>
      </c>
      <c r="F265" s="151" t="s">
        <v>148</v>
      </c>
      <c r="H265" s="152">
        <v>6</v>
      </c>
      <c r="I265" s="153"/>
      <c r="L265" s="148"/>
      <c r="M265" s="154"/>
      <c r="T265" s="155"/>
      <c r="AT265" s="150" t="s">
        <v>142</v>
      </c>
      <c r="AU265" s="150" t="s">
        <v>79</v>
      </c>
      <c r="AV265" s="12" t="s">
        <v>79</v>
      </c>
      <c r="AW265" s="12" t="s">
        <v>31</v>
      </c>
      <c r="AX265" s="12" t="s">
        <v>76</v>
      </c>
      <c r="AY265" s="150" t="s">
        <v>131</v>
      </c>
    </row>
    <row r="266" spans="2:65" s="1" customFormat="1" ht="78" customHeight="1">
      <c r="B266" s="130"/>
      <c r="C266" s="131" t="s">
        <v>361</v>
      </c>
      <c r="D266" s="131" t="s">
        <v>133</v>
      </c>
      <c r="E266" s="132" t="s">
        <v>362</v>
      </c>
      <c r="F266" s="133" t="s">
        <v>363</v>
      </c>
      <c r="G266" s="134" t="s">
        <v>136</v>
      </c>
      <c r="H266" s="135">
        <v>5.28</v>
      </c>
      <c r="I266" s="136">
        <v>410</v>
      </c>
      <c r="J266" s="137">
        <f>ROUND(I266*H266,2)</f>
        <v>2164.8</v>
      </c>
      <c r="K266" s="133" t="s">
        <v>137</v>
      </c>
      <c r="L266" s="31"/>
      <c r="M266" s="138" t="s">
        <v>3</v>
      </c>
      <c r="N266" s="139" t="s">
        <v>40</v>
      </c>
      <c r="P266" s="140">
        <f>O266*H266</f>
        <v>0</v>
      </c>
      <c r="Q266" s="140">
        <v>0.11162</v>
      </c>
      <c r="R266" s="140">
        <f>Q266*H266</f>
        <v>0.5893536</v>
      </c>
      <c r="S266" s="140">
        <v>0</v>
      </c>
      <c r="T266" s="141">
        <f>S266*H266</f>
        <v>0</v>
      </c>
      <c r="AR266" s="142" t="s">
        <v>138</v>
      </c>
      <c r="AT266" s="142" t="s">
        <v>133</v>
      </c>
      <c r="AU266" s="142" t="s">
        <v>79</v>
      </c>
      <c r="AY266" s="16" t="s">
        <v>131</v>
      </c>
      <c r="BE266" s="143">
        <f>IF(N266="základní",J266,0)</f>
        <v>2164.8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6" t="s">
        <v>76</v>
      </c>
      <c r="BK266" s="143">
        <f>ROUND(I266*H266,2)</f>
        <v>2164.8</v>
      </c>
      <c r="BL266" s="16" t="s">
        <v>138</v>
      </c>
      <c r="BM266" s="142" t="s">
        <v>364</v>
      </c>
    </row>
    <row r="267" spans="2:47" s="1" customFormat="1" ht="12">
      <c r="B267" s="31"/>
      <c r="D267" s="144" t="s">
        <v>140</v>
      </c>
      <c r="F267" s="145" t="s">
        <v>365</v>
      </c>
      <c r="I267" s="146"/>
      <c r="L267" s="31"/>
      <c r="M267" s="147"/>
      <c r="T267" s="52"/>
      <c r="AT267" s="16" t="s">
        <v>140</v>
      </c>
      <c r="AU267" s="16" t="s">
        <v>79</v>
      </c>
    </row>
    <row r="268" spans="2:51" s="12" customFormat="1" ht="12">
      <c r="B268" s="148"/>
      <c r="D268" s="149" t="s">
        <v>142</v>
      </c>
      <c r="E268" s="150" t="s">
        <v>3</v>
      </c>
      <c r="F268" s="151" t="s">
        <v>143</v>
      </c>
      <c r="H268" s="152">
        <v>5.28</v>
      </c>
      <c r="I268" s="153"/>
      <c r="L268" s="148"/>
      <c r="M268" s="154"/>
      <c r="T268" s="155"/>
      <c r="AT268" s="150" t="s">
        <v>142</v>
      </c>
      <c r="AU268" s="150" t="s">
        <v>79</v>
      </c>
      <c r="AV268" s="12" t="s">
        <v>79</v>
      </c>
      <c r="AW268" s="12" t="s">
        <v>31</v>
      </c>
      <c r="AX268" s="12" t="s">
        <v>76</v>
      </c>
      <c r="AY268" s="150" t="s">
        <v>131</v>
      </c>
    </row>
    <row r="269" spans="2:63" s="11" customFormat="1" ht="22.9" customHeight="1">
      <c r="B269" s="118"/>
      <c r="D269" s="119" t="s">
        <v>68</v>
      </c>
      <c r="E269" s="128" t="s">
        <v>179</v>
      </c>
      <c r="F269" s="128" t="s">
        <v>366</v>
      </c>
      <c r="I269" s="121"/>
      <c r="J269" s="129">
        <f>BK269</f>
        <v>398050.9</v>
      </c>
      <c r="L269" s="118"/>
      <c r="M269" s="123"/>
      <c r="P269" s="124">
        <f>SUM(P270:P332)</f>
        <v>0</v>
      </c>
      <c r="R269" s="124">
        <f>SUM(R270:R332)</f>
        <v>15.346487400000003</v>
      </c>
      <c r="T269" s="125">
        <f>SUM(T270:T332)</f>
        <v>43.8688</v>
      </c>
      <c r="AR269" s="119" t="s">
        <v>76</v>
      </c>
      <c r="AT269" s="126" t="s">
        <v>68</v>
      </c>
      <c r="AU269" s="126" t="s">
        <v>76</v>
      </c>
      <c r="AY269" s="119" t="s">
        <v>131</v>
      </c>
      <c r="BK269" s="127">
        <f>SUM(BK270:BK332)</f>
        <v>398050.9</v>
      </c>
    </row>
    <row r="270" spans="2:65" s="1" customFormat="1" ht="24.2" customHeight="1">
      <c r="B270" s="130"/>
      <c r="C270" s="131" t="s">
        <v>367</v>
      </c>
      <c r="D270" s="131" t="s">
        <v>133</v>
      </c>
      <c r="E270" s="132" t="s">
        <v>368</v>
      </c>
      <c r="F270" s="133" t="s">
        <v>369</v>
      </c>
      <c r="G270" s="134" t="s">
        <v>175</v>
      </c>
      <c r="H270" s="135">
        <v>122.34</v>
      </c>
      <c r="I270" s="136">
        <v>80</v>
      </c>
      <c r="J270" s="137">
        <f>ROUND(I270*H270,2)</f>
        <v>9787.2</v>
      </c>
      <c r="K270" s="133" t="s">
        <v>137</v>
      </c>
      <c r="L270" s="31"/>
      <c r="M270" s="138" t="s">
        <v>3</v>
      </c>
      <c r="N270" s="139" t="s">
        <v>40</v>
      </c>
      <c r="P270" s="140">
        <f>O270*H270</f>
        <v>0</v>
      </c>
      <c r="Q270" s="140">
        <v>0</v>
      </c>
      <c r="R270" s="140">
        <f>Q270*H270</f>
        <v>0</v>
      </c>
      <c r="S270" s="140">
        <v>0.32</v>
      </c>
      <c r="T270" s="141">
        <f>S270*H270</f>
        <v>39.1488</v>
      </c>
      <c r="AR270" s="142" t="s">
        <v>138</v>
      </c>
      <c r="AT270" s="142" t="s">
        <v>133</v>
      </c>
      <c r="AU270" s="142" t="s">
        <v>79</v>
      </c>
      <c r="AY270" s="16" t="s">
        <v>131</v>
      </c>
      <c r="BE270" s="143">
        <f>IF(N270="základní",J270,0)</f>
        <v>9787.2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6" t="s">
        <v>76</v>
      </c>
      <c r="BK270" s="143">
        <f>ROUND(I270*H270,2)</f>
        <v>9787.2</v>
      </c>
      <c r="BL270" s="16" t="s">
        <v>138</v>
      </c>
      <c r="BM270" s="142" t="s">
        <v>370</v>
      </c>
    </row>
    <row r="271" spans="2:47" s="1" customFormat="1" ht="12">
      <c r="B271" s="31"/>
      <c r="D271" s="144" t="s">
        <v>140</v>
      </c>
      <c r="F271" s="145" t="s">
        <v>371</v>
      </c>
      <c r="I271" s="146"/>
      <c r="L271" s="31"/>
      <c r="M271" s="147"/>
      <c r="T271" s="52"/>
      <c r="AT271" s="16" t="s">
        <v>140</v>
      </c>
      <c r="AU271" s="16" t="s">
        <v>79</v>
      </c>
    </row>
    <row r="272" spans="2:51" s="12" customFormat="1" ht="12">
      <c r="B272" s="148"/>
      <c r="D272" s="149" t="s">
        <v>142</v>
      </c>
      <c r="E272" s="150" t="s">
        <v>3</v>
      </c>
      <c r="F272" s="151" t="s">
        <v>372</v>
      </c>
      <c r="H272" s="152">
        <v>122.34</v>
      </c>
      <c r="I272" s="153"/>
      <c r="L272" s="148"/>
      <c r="M272" s="154"/>
      <c r="T272" s="155"/>
      <c r="AT272" s="150" t="s">
        <v>142</v>
      </c>
      <c r="AU272" s="150" t="s">
        <v>79</v>
      </c>
      <c r="AV272" s="12" t="s">
        <v>79</v>
      </c>
      <c r="AW272" s="12" t="s">
        <v>31</v>
      </c>
      <c r="AX272" s="12" t="s">
        <v>76</v>
      </c>
      <c r="AY272" s="150" t="s">
        <v>131</v>
      </c>
    </row>
    <row r="273" spans="2:65" s="1" customFormat="1" ht="37.9" customHeight="1">
      <c r="B273" s="130"/>
      <c r="C273" s="131" t="s">
        <v>373</v>
      </c>
      <c r="D273" s="131" t="s">
        <v>133</v>
      </c>
      <c r="E273" s="132" t="s">
        <v>374</v>
      </c>
      <c r="F273" s="133" t="s">
        <v>375</v>
      </c>
      <c r="G273" s="134" t="s">
        <v>175</v>
      </c>
      <c r="H273" s="135">
        <v>122.34</v>
      </c>
      <c r="I273" s="136">
        <v>180</v>
      </c>
      <c r="J273" s="137">
        <f>ROUND(I273*H273,2)</f>
        <v>22021.2</v>
      </c>
      <c r="K273" s="133" t="s">
        <v>137</v>
      </c>
      <c r="L273" s="31"/>
      <c r="M273" s="138" t="s">
        <v>3</v>
      </c>
      <c r="N273" s="139" t="s">
        <v>40</v>
      </c>
      <c r="P273" s="140">
        <f>O273*H273</f>
        <v>0</v>
      </c>
      <c r="Q273" s="140">
        <v>2E-05</v>
      </c>
      <c r="R273" s="140">
        <f>Q273*H273</f>
        <v>0.0024468000000000003</v>
      </c>
      <c r="S273" s="140">
        <v>0</v>
      </c>
      <c r="T273" s="141">
        <f>S273*H273</f>
        <v>0</v>
      </c>
      <c r="AR273" s="142" t="s">
        <v>138</v>
      </c>
      <c r="AT273" s="142" t="s">
        <v>133</v>
      </c>
      <c r="AU273" s="142" t="s">
        <v>79</v>
      </c>
      <c r="AY273" s="16" t="s">
        <v>131</v>
      </c>
      <c r="BE273" s="143">
        <f>IF(N273="základní",J273,0)</f>
        <v>22021.2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6" t="s">
        <v>76</v>
      </c>
      <c r="BK273" s="143">
        <f>ROUND(I273*H273,2)</f>
        <v>22021.2</v>
      </c>
      <c r="BL273" s="16" t="s">
        <v>138</v>
      </c>
      <c r="BM273" s="142" t="s">
        <v>376</v>
      </c>
    </row>
    <row r="274" spans="2:47" s="1" customFormat="1" ht="12">
      <c r="B274" s="31"/>
      <c r="D274" s="144" t="s">
        <v>140</v>
      </c>
      <c r="F274" s="145" t="s">
        <v>377</v>
      </c>
      <c r="I274" s="146"/>
      <c r="L274" s="31"/>
      <c r="M274" s="147"/>
      <c r="T274" s="52"/>
      <c r="AT274" s="16" t="s">
        <v>140</v>
      </c>
      <c r="AU274" s="16" t="s">
        <v>79</v>
      </c>
    </row>
    <row r="275" spans="2:51" s="12" customFormat="1" ht="12">
      <c r="B275" s="148"/>
      <c r="D275" s="149" t="s">
        <v>142</v>
      </c>
      <c r="E275" s="150" t="s">
        <v>3</v>
      </c>
      <c r="F275" s="151" t="s">
        <v>372</v>
      </c>
      <c r="H275" s="152">
        <v>122.34</v>
      </c>
      <c r="I275" s="153"/>
      <c r="L275" s="148"/>
      <c r="M275" s="154"/>
      <c r="T275" s="155"/>
      <c r="AT275" s="150" t="s">
        <v>142</v>
      </c>
      <c r="AU275" s="150" t="s">
        <v>79</v>
      </c>
      <c r="AV275" s="12" t="s">
        <v>79</v>
      </c>
      <c r="AW275" s="12" t="s">
        <v>31</v>
      </c>
      <c r="AX275" s="12" t="s">
        <v>76</v>
      </c>
      <c r="AY275" s="150" t="s">
        <v>131</v>
      </c>
    </row>
    <row r="276" spans="2:65" s="1" customFormat="1" ht="21.75" customHeight="1">
      <c r="B276" s="130"/>
      <c r="C276" s="163" t="s">
        <v>378</v>
      </c>
      <c r="D276" s="163" t="s">
        <v>265</v>
      </c>
      <c r="E276" s="164" t="s">
        <v>379</v>
      </c>
      <c r="F276" s="165" t="s">
        <v>380</v>
      </c>
      <c r="G276" s="166" t="s">
        <v>175</v>
      </c>
      <c r="H276" s="167">
        <v>12</v>
      </c>
      <c r="I276" s="168">
        <v>1210</v>
      </c>
      <c r="J276" s="169">
        <f>ROUND(I276*H276,2)</f>
        <v>14520</v>
      </c>
      <c r="K276" s="165" t="s">
        <v>137</v>
      </c>
      <c r="L276" s="170"/>
      <c r="M276" s="171" t="s">
        <v>3</v>
      </c>
      <c r="N276" s="172" t="s">
        <v>40</v>
      </c>
      <c r="P276" s="140">
        <f>O276*H276</f>
        <v>0</v>
      </c>
      <c r="Q276" s="140">
        <v>0.01662</v>
      </c>
      <c r="R276" s="140">
        <f>Q276*H276</f>
        <v>0.19944</v>
      </c>
      <c r="S276" s="140">
        <v>0</v>
      </c>
      <c r="T276" s="141">
        <f>S276*H276</f>
        <v>0</v>
      </c>
      <c r="AR276" s="142" t="s">
        <v>179</v>
      </c>
      <c r="AT276" s="142" t="s">
        <v>265</v>
      </c>
      <c r="AU276" s="142" t="s">
        <v>79</v>
      </c>
      <c r="AY276" s="16" t="s">
        <v>131</v>
      </c>
      <c r="BE276" s="143">
        <f>IF(N276="základní",J276,0)</f>
        <v>14520</v>
      </c>
      <c r="BF276" s="143">
        <f>IF(N276="snížená",J276,0)</f>
        <v>0</v>
      </c>
      <c r="BG276" s="143">
        <f>IF(N276="zákl. přenesená",J276,0)</f>
        <v>0</v>
      </c>
      <c r="BH276" s="143">
        <f>IF(N276="sníž. přenesená",J276,0)</f>
        <v>0</v>
      </c>
      <c r="BI276" s="143">
        <f>IF(N276="nulová",J276,0)</f>
        <v>0</v>
      </c>
      <c r="BJ276" s="16" t="s">
        <v>76</v>
      </c>
      <c r="BK276" s="143">
        <f>ROUND(I276*H276,2)</f>
        <v>14520</v>
      </c>
      <c r="BL276" s="16" t="s">
        <v>138</v>
      </c>
      <c r="BM276" s="142" t="s">
        <v>381</v>
      </c>
    </row>
    <row r="277" spans="2:65" s="1" customFormat="1" ht="21.75" customHeight="1">
      <c r="B277" s="130"/>
      <c r="C277" s="163" t="s">
        <v>382</v>
      </c>
      <c r="D277" s="163" t="s">
        <v>265</v>
      </c>
      <c r="E277" s="164" t="s">
        <v>383</v>
      </c>
      <c r="F277" s="165" t="s">
        <v>384</v>
      </c>
      <c r="G277" s="166" t="s">
        <v>175</v>
      </c>
      <c r="H277" s="167">
        <v>114</v>
      </c>
      <c r="I277" s="168">
        <v>1225</v>
      </c>
      <c r="J277" s="169">
        <f>ROUND(I277*H277,2)</f>
        <v>139650</v>
      </c>
      <c r="K277" s="165" t="s">
        <v>137</v>
      </c>
      <c r="L277" s="170"/>
      <c r="M277" s="171" t="s">
        <v>3</v>
      </c>
      <c r="N277" s="172" t="s">
        <v>40</v>
      </c>
      <c r="P277" s="140">
        <f>O277*H277</f>
        <v>0</v>
      </c>
      <c r="Q277" s="140">
        <v>0.01662</v>
      </c>
      <c r="R277" s="140">
        <f>Q277*H277</f>
        <v>1.89468</v>
      </c>
      <c r="S277" s="140">
        <v>0</v>
      </c>
      <c r="T277" s="141">
        <f>S277*H277</f>
        <v>0</v>
      </c>
      <c r="AR277" s="142" t="s">
        <v>179</v>
      </c>
      <c r="AT277" s="142" t="s">
        <v>265</v>
      </c>
      <c r="AU277" s="142" t="s">
        <v>79</v>
      </c>
      <c r="AY277" s="16" t="s">
        <v>131</v>
      </c>
      <c r="BE277" s="143">
        <f>IF(N277="základní",J277,0)</f>
        <v>139650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6" t="s">
        <v>76</v>
      </c>
      <c r="BK277" s="143">
        <f>ROUND(I277*H277,2)</f>
        <v>139650</v>
      </c>
      <c r="BL277" s="16" t="s">
        <v>138</v>
      </c>
      <c r="BM277" s="142" t="s">
        <v>385</v>
      </c>
    </row>
    <row r="278" spans="2:65" s="1" customFormat="1" ht="37.9" customHeight="1">
      <c r="B278" s="130"/>
      <c r="C278" s="131" t="s">
        <v>386</v>
      </c>
      <c r="D278" s="131" t="s">
        <v>133</v>
      </c>
      <c r="E278" s="132" t="s">
        <v>387</v>
      </c>
      <c r="F278" s="133" t="s">
        <v>388</v>
      </c>
      <c r="G278" s="134" t="s">
        <v>303</v>
      </c>
      <c r="H278" s="135">
        <v>5</v>
      </c>
      <c r="I278" s="136">
        <v>130</v>
      </c>
      <c r="J278" s="137">
        <f>ROUND(I278*H278,2)</f>
        <v>650</v>
      </c>
      <c r="K278" s="133" t="s">
        <v>137</v>
      </c>
      <c r="L278" s="31"/>
      <c r="M278" s="138" t="s">
        <v>3</v>
      </c>
      <c r="N278" s="139" t="s">
        <v>40</v>
      </c>
      <c r="P278" s="140">
        <f>O278*H278</f>
        <v>0</v>
      </c>
      <c r="Q278" s="140">
        <v>0</v>
      </c>
      <c r="R278" s="140">
        <f>Q278*H278</f>
        <v>0</v>
      </c>
      <c r="S278" s="140">
        <v>0</v>
      </c>
      <c r="T278" s="141">
        <f>S278*H278</f>
        <v>0</v>
      </c>
      <c r="AR278" s="142" t="s">
        <v>138</v>
      </c>
      <c r="AT278" s="142" t="s">
        <v>133</v>
      </c>
      <c r="AU278" s="142" t="s">
        <v>79</v>
      </c>
      <c r="AY278" s="16" t="s">
        <v>131</v>
      </c>
      <c r="BE278" s="143">
        <f>IF(N278="základní",J278,0)</f>
        <v>650</v>
      </c>
      <c r="BF278" s="143">
        <f>IF(N278="snížená",J278,0)</f>
        <v>0</v>
      </c>
      <c r="BG278" s="143">
        <f>IF(N278="zákl. přenesená",J278,0)</f>
        <v>0</v>
      </c>
      <c r="BH278" s="143">
        <f>IF(N278="sníž. přenesená",J278,0)</f>
        <v>0</v>
      </c>
      <c r="BI278" s="143">
        <f>IF(N278="nulová",J278,0)</f>
        <v>0</v>
      </c>
      <c r="BJ278" s="16" t="s">
        <v>76</v>
      </c>
      <c r="BK278" s="143">
        <f>ROUND(I278*H278,2)</f>
        <v>650</v>
      </c>
      <c r="BL278" s="16" t="s">
        <v>138</v>
      </c>
      <c r="BM278" s="142" t="s">
        <v>389</v>
      </c>
    </row>
    <row r="279" spans="2:47" s="1" customFormat="1" ht="12">
      <c r="B279" s="31"/>
      <c r="D279" s="144" t="s">
        <v>140</v>
      </c>
      <c r="F279" s="145" t="s">
        <v>390</v>
      </c>
      <c r="I279" s="146"/>
      <c r="L279" s="31"/>
      <c r="M279" s="147"/>
      <c r="T279" s="52"/>
      <c r="AT279" s="16" t="s">
        <v>140</v>
      </c>
      <c r="AU279" s="16" t="s">
        <v>79</v>
      </c>
    </row>
    <row r="280" spans="2:51" s="12" customFormat="1" ht="12">
      <c r="B280" s="148"/>
      <c r="D280" s="149" t="s">
        <v>142</v>
      </c>
      <c r="E280" s="150" t="s">
        <v>3</v>
      </c>
      <c r="F280" s="151" t="s">
        <v>391</v>
      </c>
      <c r="H280" s="152">
        <v>5</v>
      </c>
      <c r="I280" s="153"/>
      <c r="L280" s="148"/>
      <c r="M280" s="154"/>
      <c r="T280" s="155"/>
      <c r="AT280" s="150" t="s">
        <v>142</v>
      </c>
      <c r="AU280" s="150" t="s">
        <v>79</v>
      </c>
      <c r="AV280" s="12" t="s">
        <v>79</v>
      </c>
      <c r="AW280" s="12" t="s">
        <v>31</v>
      </c>
      <c r="AX280" s="12" t="s">
        <v>76</v>
      </c>
      <c r="AY280" s="150" t="s">
        <v>131</v>
      </c>
    </row>
    <row r="281" spans="2:65" s="1" customFormat="1" ht="16.5" customHeight="1">
      <c r="B281" s="130"/>
      <c r="C281" s="163" t="s">
        <v>392</v>
      </c>
      <c r="D281" s="163" t="s">
        <v>265</v>
      </c>
      <c r="E281" s="164" t="s">
        <v>393</v>
      </c>
      <c r="F281" s="165" t="s">
        <v>394</v>
      </c>
      <c r="G281" s="166" t="s">
        <v>303</v>
      </c>
      <c r="H281" s="167">
        <v>5</v>
      </c>
      <c r="I281" s="168">
        <v>440</v>
      </c>
      <c r="J281" s="169">
        <f>ROUND(I281*H281,2)</f>
        <v>2200</v>
      </c>
      <c r="K281" s="165" t="s">
        <v>137</v>
      </c>
      <c r="L281" s="170"/>
      <c r="M281" s="171" t="s">
        <v>3</v>
      </c>
      <c r="N281" s="172" t="s">
        <v>40</v>
      </c>
      <c r="P281" s="140">
        <f>O281*H281</f>
        <v>0</v>
      </c>
      <c r="Q281" s="140">
        <v>0.0008</v>
      </c>
      <c r="R281" s="140">
        <f>Q281*H281</f>
        <v>0.004</v>
      </c>
      <c r="S281" s="140">
        <v>0</v>
      </c>
      <c r="T281" s="141">
        <f>S281*H281</f>
        <v>0</v>
      </c>
      <c r="AR281" s="142" t="s">
        <v>179</v>
      </c>
      <c r="AT281" s="142" t="s">
        <v>265</v>
      </c>
      <c r="AU281" s="142" t="s">
        <v>79</v>
      </c>
      <c r="AY281" s="16" t="s">
        <v>131</v>
      </c>
      <c r="BE281" s="143">
        <f>IF(N281="základní",J281,0)</f>
        <v>2200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6" t="s">
        <v>76</v>
      </c>
      <c r="BK281" s="143">
        <f>ROUND(I281*H281,2)</f>
        <v>2200</v>
      </c>
      <c r="BL281" s="16" t="s">
        <v>138</v>
      </c>
      <c r="BM281" s="142" t="s">
        <v>395</v>
      </c>
    </row>
    <row r="282" spans="2:65" s="1" customFormat="1" ht="37.9" customHeight="1">
      <c r="B282" s="130"/>
      <c r="C282" s="131" t="s">
        <v>396</v>
      </c>
      <c r="D282" s="131" t="s">
        <v>133</v>
      </c>
      <c r="E282" s="132" t="s">
        <v>397</v>
      </c>
      <c r="F282" s="133" t="s">
        <v>398</v>
      </c>
      <c r="G282" s="134" t="s">
        <v>303</v>
      </c>
      <c r="H282" s="135">
        <v>13</v>
      </c>
      <c r="I282" s="136">
        <v>250</v>
      </c>
      <c r="J282" s="137">
        <f>ROUND(I282*H282,2)</f>
        <v>3250</v>
      </c>
      <c r="K282" s="133" t="s">
        <v>137</v>
      </c>
      <c r="L282" s="31"/>
      <c r="M282" s="138" t="s">
        <v>3</v>
      </c>
      <c r="N282" s="139" t="s">
        <v>40</v>
      </c>
      <c r="P282" s="140">
        <f>O282*H282</f>
        <v>0</v>
      </c>
      <c r="Q282" s="140">
        <v>1E-05</v>
      </c>
      <c r="R282" s="140">
        <f>Q282*H282</f>
        <v>0.00013000000000000002</v>
      </c>
      <c r="S282" s="140">
        <v>0</v>
      </c>
      <c r="T282" s="141">
        <f>S282*H282</f>
        <v>0</v>
      </c>
      <c r="AR282" s="142" t="s">
        <v>138</v>
      </c>
      <c r="AT282" s="142" t="s">
        <v>133</v>
      </c>
      <c r="AU282" s="142" t="s">
        <v>79</v>
      </c>
      <c r="AY282" s="16" t="s">
        <v>131</v>
      </c>
      <c r="BE282" s="143">
        <f>IF(N282="základní",J282,0)</f>
        <v>3250</v>
      </c>
      <c r="BF282" s="143">
        <f>IF(N282="snížená",J282,0)</f>
        <v>0</v>
      </c>
      <c r="BG282" s="143">
        <f>IF(N282="zákl. přenesená",J282,0)</f>
        <v>0</v>
      </c>
      <c r="BH282" s="143">
        <f>IF(N282="sníž. přenesená",J282,0)</f>
        <v>0</v>
      </c>
      <c r="BI282" s="143">
        <f>IF(N282="nulová",J282,0)</f>
        <v>0</v>
      </c>
      <c r="BJ282" s="16" t="s">
        <v>76</v>
      </c>
      <c r="BK282" s="143">
        <f>ROUND(I282*H282,2)</f>
        <v>3250</v>
      </c>
      <c r="BL282" s="16" t="s">
        <v>138</v>
      </c>
      <c r="BM282" s="142" t="s">
        <v>399</v>
      </c>
    </row>
    <row r="283" spans="2:47" s="1" customFormat="1" ht="12">
      <c r="B283" s="31"/>
      <c r="D283" s="144" t="s">
        <v>140</v>
      </c>
      <c r="F283" s="145" t="s">
        <v>400</v>
      </c>
      <c r="I283" s="146"/>
      <c r="L283" s="31"/>
      <c r="M283" s="147"/>
      <c r="T283" s="52"/>
      <c r="AT283" s="16" t="s">
        <v>140</v>
      </c>
      <c r="AU283" s="16" t="s">
        <v>79</v>
      </c>
    </row>
    <row r="284" spans="2:51" s="12" customFormat="1" ht="12">
      <c r="B284" s="148"/>
      <c r="D284" s="149" t="s">
        <v>142</v>
      </c>
      <c r="E284" s="150" t="s">
        <v>3</v>
      </c>
      <c r="F284" s="151" t="s">
        <v>401</v>
      </c>
      <c r="H284" s="152">
        <v>13</v>
      </c>
      <c r="I284" s="153"/>
      <c r="L284" s="148"/>
      <c r="M284" s="154"/>
      <c r="T284" s="155"/>
      <c r="AT284" s="150" t="s">
        <v>142</v>
      </c>
      <c r="AU284" s="150" t="s">
        <v>79</v>
      </c>
      <c r="AV284" s="12" t="s">
        <v>79</v>
      </c>
      <c r="AW284" s="12" t="s">
        <v>31</v>
      </c>
      <c r="AX284" s="12" t="s">
        <v>76</v>
      </c>
      <c r="AY284" s="150" t="s">
        <v>131</v>
      </c>
    </row>
    <row r="285" spans="2:65" s="1" customFormat="1" ht="16.5" customHeight="1">
      <c r="B285" s="130"/>
      <c r="C285" s="163" t="s">
        <v>402</v>
      </c>
      <c r="D285" s="163" t="s">
        <v>265</v>
      </c>
      <c r="E285" s="164" t="s">
        <v>403</v>
      </c>
      <c r="F285" s="165" t="s">
        <v>404</v>
      </c>
      <c r="G285" s="166" t="s">
        <v>303</v>
      </c>
      <c r="H285" s="167">
        <v>5</v>
      </c>
      <c r="I285" s="168">
        <v>1700</v>
      </c>
      <c r="J285" s="169">
        <f>ROUND(I285*H285,2)</f>
        <v>8500</v>
      </c>
      <c r="K285" s="165" t="s">
        <v>137</v>
      </c>
      <c r="L285" s="170"/>
      <c r="M285" s="171" t="s">
        <v>3</v>
      </c>
      <c r="N285" s="172" t="s">
        <v>40</v>
      </c>
      <c r="P285" s="140">
        <f>O285*H285</f>
        <v>0</v>
      </c>
      <c r="Q285" s="140">
        <v>0.0029</v>
      </c>
      <c r="R285" s="140">
        <f>Q285*H285</f>
        <v>0.014499999999999999</v>
      </c>
      <c r="S285" s="140">
        <v>0</v>
      </c>
      <c r="T285" s="141">
        <f>S285*H285</f>
        <v>0</v>
      </c>
      <c r="AR285" s="142" t="s">
        <v>179</v>
      </c>
      <c r="AT285" s="142" t="s">
        <v>265</v>
      </c>
      <c r="AU285" s="142" t="s">
        <v>79</v>
      </c>
      <c r="AY285" s="16" t="s">
        <v>131</v>
      </c>
      <c r="BE285" s="143">
        <f>IF(N285="základní",J285,0)</f>
        <v>8500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6" t="s">
        <v>76</v>
      </c>
      <c r="BK285" s="143">
        <f>ROUND(I285*H285,2)</f>
        <v>8500</v>
      </c>
      <c r="BL285" s="16" t="s">
        <v>138</v>
      </c>
      <c r="BM285" s="142" t="s">
        <v>405</v>
      </c>
    </row>
    <row r="286" spans="2:65" s="1" customFormat="1" ht="16.5" customHeight="1">
      <c r="B286" s="130"/>
      <c r="C286" s="163" t="s">
        <v>406</v>
      </c>
      <c r="D286" s="163" t="s">
        <v>265</v>
      </c>
      <c r="E286" s="164" t="s">
        <v>407</v>
      </c>
      <c r="F286" s="165" t="s">
        <v>408</v>
      </c>
      <c r="G286" s="166" t="s">
        <v>303</v>
      </c>
      <c r="H286" s="167">
        <v>8</v>
      </c>
      <c r="I286" s="168">
        <v>2670</v>
      </c>
      <c r="J286" s="169">
        <f>ROUND(I286*H286,2)</f>
        <v>21360</v>
      </c>
      <c r="K286" s="165" t="s">
        <v>137</v>
      </c>
      <c r="L286" s="170"/>
      <c r="M286" s="171" t="s">
        <v>3</v>
      </c>
      <c r="N286" s="172" t="s">
        <v>40</v>
      </c>
      <c r="P286" s="140">
        <f>O286*H286</f>
        <v>0</v>
      </c>
      <c r="Q286" s="140">
        <v>0.0029</v>
      </c>
      <c r="R286" s="140">
        <f>Q286*H286</f>
        <v>0.0232</v>
      </c>
      <c r="S286" s="140">
        <v>0</v>
      </c>
      <c r="T286" s="141">
        <f>S286*H286</f>
        <v>0</v>
      </c>
      <c r="AR286" s="142" t="s">
        <v>179</v>
      </c>
      <c r="AT286" s="142" t="s">
        <v>265</v>
      </c>
      <c r="AU286" s="142" t="s">
        <v>79</v>
      </c>
      <c r="AY286" s="16" t="s">
        <v>131</v>
      </c>
      <c r="BE286" s="143">
        <f>IF(N286="základní",J286,0)</f>
        <v>21360</v>
      </c>
      <c r="BF286" s="143">
        <f>IF(N286="snížená",J286,0)</f>
        <v>0</v>
      </c>
      <c r="BG286" s="143">
        <f>IF(N286="zákl. přenesená",J286,0)</f>
        <v>0</v>
      </c>
      <c r="BH286" s="143">
        <f>IF(N286="sníž. přenesená",J286,0)</f>
        <v>0</v>
      </c>
      <c r="BI286" s="143">
        <f>IF(N286="nulová",J286,0)</f>
        <v>0</v>
      </c>
      <c r="BJ286" s="16" t="s">
        <v>76</v>
      </c>
      <c r="BK286" s="143">
        <f>ROUND(I286*H286,2)</f>
        <v>21360</v>
      </c>
      <c r="BL286" s="16" t="s">
        <v>138</v>
      </c>
      <c r="BM286" s="142" t="s">
        <v>409</v>
      </c>
    </row>
    <row r="287" spans="2:65" s="1" customFormat="1" ht="37.9" customHeight="1">
      <c r="B287" s="130"/>
      <c r="C287" s="131" t="s">
        <v>410</v>
      </c>
      <c r="D287" s="131" t="s">
        <v>133</v>
      </c>
      <c r="E287" s="132" t="s">
        <v>411</v>
      </c>
      <c r="F287" s="133" t="s">
        <v>412</v>
      </c>
      <c r="G287" s="134" t="s">
        <v>303</v>
      </c>
      <c r="H287" s="135">
        <v>7</v>
      </c>
      <c r="I287" s="136">
        <v>250</v>
      </c>
      <c r="J287" s="137">
        <f>ROUND(I287*H287,2)</f>
        <v>1750</v>
      </c>
      <c r="K287" s="133" t="s">
        <v>137</v>
      </c>
      <c r="L287" s="31"/>
      <c r="M287" s="138" t="s">
        <v>3</v>
      </c>
      <c r="N287" s="139" t="s">
        <v>40</v>
      </c>
      <c r="P287" s="140">
        <f>O287*H287</f>
        <v>0</v>
      </c>
      <c r="Q287" s="140">
        <v>2E-05</v>
      </c>
      <c r="R287" s="140">
        <f>Q287*H287</f>
        <v>0.00014000000000000001</v>
      </c>
      <c r="S287" s="140">
        <v>0</v>
      </c>
      <c r="T287" s="141">
        <f>S287*H287</f>
        <v>0</v>
      </c>
      <c r="AR287" s="142" t="s">
        <v>138</v>
      </c>
      <c r="AT287" s="142" t="s">
        <v>133</v>
      </c>
      <c r="AU287" s="142" t="s">
        <v>79</v>
      </c>
      <c r="AY287" s="16" t="s">
        <v>131</v>
      </c>
      <c r="BE287" s="143">
        <f>IF(N287="základní",J287,0)</f>
        <v>1750</v>
      </c>
      <c r="BF287" s="143">
        <f>IF(N287="snížená",J287,0)</f>
        <v>0</v>
      </c>
      <c r="BG287" s="143">
        <f>IF(N287="zákl. přenesená",J287,0)</f>
        <v>0</v>
      </c>
      <c r="BH287" s="143">
        <f>IF(N287="sníž. přenesená",J287,0)</f>
        <v>0</v>
      </c>
      <c r="BI287" s="143">
        <f>IF(N287="nulová",J287,0)</f>
        <v>0</v>
      </c>
      <c r="BJ287" s="16" t="s">
        <v>76</v>
      </c>
      <c r="BK287" s="143">
        <f>ROUND(I287*H287,2)</f>
        <v>1750</v>
      </c>
      <c r="BL287" s="16" t="s">
        <v>138</v>
      </c>
      <c r="BM287" s="142" t="s">
        <v>413</v>
      </c>
    </row>
    <row r="288" spans="2:47" s="1" customFormat="1" ht="12">
      <c r="B288" s="31"/>
      <c r="D288" s="144" t="s">
        <v>140</v>
      </c>
      <c r="F288" s="145" t="s">
        <v>414</v>
      </c>
      <c r="I288" s="146"/>
      <c r="L288" s="31"/>
      <c r="M288" s="147"/>
      <c r="T288" s="52"/>
      <c r="AT288" s="16" t="s">
        <v>140</v>
      </c>
      <c r="AU288" s="16" t="s">
        <v>79</v>
      </c>
    </row>
    <row r="289" spans="2:51" s="12" customFormat="1" ht="12">
      <c r="B289" s="148"/>
      <c r="D289" s="149" t="s">
        <v>142</v>
      </c>
      <c r="E289" s="150" t="s">
        <v>3</v>
      </c>
      <c r="F289" s="151" t="s">
        <v>415</v>
      </c>
      <c r="H289" s="152">
        <v>7</v>
      </c>
      <c r="I289" s="153"/>
      <c r="L289" s="148"/>
      <c r="M289" s="154"/>
      <c r="T289" s="155"/>
      <c r="AT289" s="150" t="s">
        <v>142</v>
      </c>
      <c r="AU289" s="150" t="s">
        <v>79</v>
      </c>
      <c r="AV289" s="12" t="s">
        <v>79</v>
      </c>
      <c r="AW289" s="12" t="s">
        <v>31</v>
      </c>
      <c r="AX289" s="12" t="s">
        <v>76</v>
      </c>
      <c r="AY289" s="150" t="s">
        <v>131</v>
      </c>
    </row>
    <row r="290" spans="2:65" s="1" customFormat="1" ht="24.2" customHeight="1">
      <c r="B290" s="130"/>
      <c r="C290" s="163" t="s">
        <v>416</v>
      </c>
      <c r="D290" s="163" t="s">
        <v>265</v>
      </c>
      <c r="E290" s="164" t="s">
        <v>417</v>
      </c>
      <c r="F290" s="165" t="s">
        <v>418</v>
      </c>
      <c r="G290" s="166" t="s">
        <v>303</v>
      </c>
      <c r="H290" s="167">
        <v>7</v>
      </c>
      <c r="I290" s="168">
        <v>3300</v>
      </c>
      <c r="J290" s="169">
        <f>ROUND(I290*H290,2)</f>
        <v>23100</v>
      </c>
      <c r="K290" s="165" t="s">
        <v>137</v>
      </c>
      <c r="L290" s="170"/>
      <c r="M290" s="171" t="s">
        <v>3</v>
      </c>
      <c r="N290" s="172" t="s">
        <v>40</v>
      </c>
      <c r="P290" s="140">
        <f>O290*H290</f>
        <v>0</v>
      </c>
      <c r="Q290" s="140">
        <v>0.0085</v>
      </c>
      <c r="R290" s="140">
        <f>Q290*H290</f>
        <v>0.059500000000000004</v>
      </c>
      <c r="S290" s="140">
        <v>0</v>
      </c>
      <c r="T290" s="141">
        <f>S290*H290</f>
        <v>0</v>
      </c>
      <c r="AR290" s="142" t="s">
        <v>179</v>
      </c>
      <c r="AT290" s="142" t="s">
        <v>265</v>
      </c>
      <c r="AU290" s="142" t="s">
        <v>79</v>
      </c>
      <c r="AY290" s="16" t="s">
        <v>131</v>
      </c>
      <c r="BE290" s="143">
        <f>IF(N290="základní",J290,0)</f>
        <v>23100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6" t="s">
        <v>76</v>
      </c>
      <c r="BK290" s="143">
        <f>ROUND(I290*H290,2)</f>
        <v>23100</v>
      </c>
      <c r="BL290" s="16" t="s">
        <v>138</v>
      </c>
      <c r="BM290" s="142" t="s">
        <v>419</v>
      </c>
    </row>
    <row r="291" spans="2:65" s="1" customFormat="1" ht="44.25" customHeight="1">
      <c r="B291" s="130"/>
      <c r="C291" s="131" t="s">
        <v>420</v>
      </c>
      <c r="D291" s="131" t="s">
        <v>133</v>
      </c>
      <c r="E291" s="132" t="s">
        <v>421</v>
      </c>
      <c r="F291" s="133" t="s">
        <v>422</v>
      </c>
      <c r="G291" s="134" t="s">
        <v>303</v>
      </c>
      <c r="H291" s="135">
        <v>1</v>
      </c>
      <c r="I291" s="136">
        <v>300</v>
      </c>
      <c r="J291" s="137">
        <f>ROUND(I291*H291,2)</f>
        <v>300</v>
      </c>
      <c r="K291" s="133" t="s">
        <v>137</v>
      </c>
      <c r="L291" s="31"/>
      <c r="M291" s="138" t="s">
        <v>3</v>
      </c>
      <c r="N291" s="139" t="s">
        <v>40</v>
      </c>
      <c r="P291" s="140">
        <f>O291*H291</f>
        <v>0</v>
      </c>
      <c r="Q291" s="140">
        <v>0.0001</v>
      </c>
      <c r="R291" s="140">
        <f>Q291*H291</f>
        <v>0.0001</v>
      </c>
      <c r="S291" s="140">
        <v>0</v>
      </c>
      <c r="T291" s="141">
        <f>S291*H291</f>
        <v>0</v>
      </c>
      <c r="AR291" s="142" t="s">
        <v>138</v>
      </c>
      <c r="AT291" s="142" t="s">
        <v>133</v>
      </c>
      <c r="AU291" s="142" t="s">
        <v>79</v>
      </c>
      <c r="AY291" s="16" t="s">
        <v>131</v>
      </c>
      <c r="BE291" s="143">
        <f>IF(N291="základní",J291,0)</f>
        <v>300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6" t="s">
        <v>76</v>
      </c>
      <c r="BK291" s="143">
        <f>ROUND(I291*H291,2)</f>
        <v>300</v>
      </c>
      <c r="BL291" s="16" t="s">
        <v>138</v>
      </c>
      <c r="BM291" s="142" t="s">
        <v>423</v>
      </c>
    </row>
    <row r="292" spans="2:47" s="1" customFormat="1" ht="12">
      <c r="B292" s="31"/>
      <c r="D292" s="144" t="s">
        <v>140</v>
      </c>
      <c r="F292" s="145" t="s">
        <v>424</v>
      </c>
      <c r="I292" s="146"/>
      <c r="L292" s="31"/>
      <c r="M292" s="147"/>
      <c r="T292" s="52"/>
      <c r="AT292" s="16" t="s">
        <v>140</v>
      </c>
      <c r="AU292" s="16" t="s">
        <v>79</v>
      </c>
    </row>
    <row r="293" spans="2:65" s="1" customFormat="1" ht="16.5" customHeight="1">
      <c r="B293" s="130"/>
      <c r="C293" s="163" t="s">
        <v>425</v>
      </c>
      <c r="D293" s="163" t="s">
        <v>265</v>
      </c>
      <c r="E293" s="164" t="s">
        <v>426</v>
      </c>
      <c r="F293" s="165" t="s">
        <v>427</v>
      </c>
      <c r="G293" s="166" t="s">
        <v>303</v>
      </c>
      <c r="H293" s="167">
        <v>1</v>
      </c>
      <c r="I293" s="168">
        <v>6760</v>
      </c>
      <c r="J293" s="169">
        <f>ROUND(I293*H293,2)</f>
        <v>6760</v>
      </c>
      <c r="K293" s="165" t="s">
        <v>137</v>
      </c>
      <c r="L293" s="170"/>
      <c r="M293" s="171" t="s">
        <v>3</v>
      </c>
      <c r="N293" s="172" t="s">
        <v>40</v>
      </c>
      <c r="P293" s="140">
        <f>O293*H293</f>
        <v>0</v>
      </c>
      <c r="Q293" s="140">
        <v>0.0028</v>
      </c>
      <c r="R293" s="140">
        <f>Q293*H293</f>
        <v>0.0028</v>
      </c>
      <c r="S293" s="140">
        <v>0</v>
      </c>
      <c r="T293" s="141">
        <f>S293*H293</f>
        <v>0</v>
      </c>
      <c r="AR293" s="142" t="s">
        <v>179</v>
      </c>
      <c r="AT293" s="142" t="s">
        <v>265</v>
      </c>
      <c r="AU293" s="142" t="s">
        <v>79</v>
      </c>
      <c r="AY293" s="16" t="s">
        <v>131</v>
      </c>
      <c r="BE293" s="143">
        <f>IF(N293="základní",J293,0)</f>
        <v>6760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6" t="s">
        <v>76</v>
      </c>
      <c r="BK293" s="143">
        <f>ROUND(I293*H293,2)</f>
        <v>6760</v>
      </c>
      <c r="BL293" s="16" t="s">
        <v>138</v>
      </c>
      <c r="BM293" s="142" t="s">
        <v>428</v>
      </c>
    </row>
    <row r="294" spans="2:65" s="1" customFormat="1" ht="24.2" customHeight="1">
      <c r="B294" s="130"/>
      <c r="C294" s="131" t="s">
        <v>429</v>
      </c>
      <c r="D294" s="131" t="s">
        <v>133</v>
      </c>
      <c r="E294" s="132" t="s">
        <v>430</v>
      </c>
      <c r="F294" s="133" t="s">
        <v>431</v>
      </c>
      <c r="G294" s="134" t="s">
        <v>303</v>
      </c>
      <c r="H294" s="135">
        <v>5</v>
      </c>
      <c r="I294" s="136">
        <v>3500</v>
      </c>
      <c r="J294" s="137">
        <f>ROUND(I294*H294,2)</f>
        <v>17500</v>
      </c>
      <c r="K294" s="133" t="s">
        <v>3</v>
      </c>
      <c r="L294" s="31"/>
      <c r="M294" s="138" t="s">
        <v>3</v>
      </c>
      <c r="N294" s="139" t="s">
        <v>40</v>
      </c>
      <c r="P294" s="140">
        <f>O294*H294</f>
        <v>0</v>
      </c>
      <c r="Q294" s="140">
        <v>0</v>
      </c>
      <c r="R294" s="140">
        <f>Q294*H294</f>
        <v>0</v>
      </c>
      <c r="S294" s="140">
        <v>0</v>
      </c>
      <c r="T294" s="141">
        <f>S294*H294</f>
        <v>0</v>
      </c>
      <c r="AR294" s="142" t="s">
        <v>138</v>
      </c>
      <c r="AT294" s="142" t="s">
        <v>133</v>
      </c>
      <c r="AU294" s="142" t="s">
        <v>79</v>
      </c>
      <c r="AY294" s="16" t="s">
        <v>131</v>
      </c>
      <c r="BE294" s="143">
        <f>IF(N294="základní",J294,0)</f>
        <v>17500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6" t="s">
        <v>76</v>
      </c>
      <c r="BK294" s="143">
        <f>ROUND(I294*H294,2)</f>
        <v>17500</v>
      </c>
      <c r="BL294" s="16" t="s">
        <v>138</v>
      </c>
      <c r="BM294" s="142" t="s">
        <v>432</v>
      </c>
    </row>
    <row r="295" spans="2:51" s="12" customFormat="1" ht="12">
      <c r="B295" s="148"/>
      <c r="D295" s="149" t="s">
        <v>142</v>
      </c>
      <c r="E295" s="150" t="s">
        <v>3</v>
      </c>
      <c r="F295" s="151" t="s">
        <v>391</v>
      </c>
      <c r="H295" s="152">
        <v>5</v>
      </c>
      <c r="I295" s="153"/>
      <c r="L295" s="148"/>
      <c r="M295" s="154"/>
      <c r="T295" s="155"/>
      <c r="AT295" s="150" t="s">
        <v>142</v>
      </c>
      <c r="AU295" s="150" t="s">
        <v>79</v>
      </c>
      <c r="AV295" s="12" t="s">
        <v>79</v>
      </c>
      <c r="AW295" s="12" t="s">
        <v>31</v>
      </c>
      <c r="AX295" s="12" t="s">
        <v>76</v>
      </c>
      <c r="AY295" s="150" t="s">
        <v>131</v>
      </c>
    </row>
    <row r="296" spans="2:65" s="1" customFormat="1" ht="24.2" customHeight="1">
      <c r="B296" s="130"/>
      <c r="C296" s="131" t="s">
        <v>433</v>
      </c>
      <c r="D296" s="131" t="s">
        <v>133</v>
      </c>
      <c r="E296" s="132" t="s">
        <v>434</v>
      </c>
      <c r="F296" s="133" t="s">
        <v>435</v>
      </c>
      <c r="G296" s="134" t="s">
        <v>303</v>
      </c>
      <c r="H296" s="135">
        <v>1</v>
      </c>
      <c r="I296" s="136">
        <v>4500</v>
      </c>
      <c r="J296" s="137">
        <f>ROUND(I296*H296,2)</f>
        <v>4500</v>
      </c>
      <c r="K296" s="133" t="s">
        <v>3</v>
      </c>
      <c r="L296" s="31"/>
      <c r="M296" s="138" t="s">
        <v>3</v>
      </c>
      <c r="N296" s="139" t="s">
        <v>40</v>
      </c>
      <c r="P296" s="140">
        <f>O296*H296</f>
        <v>0</v>
      </c>
      <c r="Q296" s="140">
        <v>0</v>
      </c>
      <c r="R296" s="140">
        <f>Q296*H296</f>
        <v>0</v>
      </c>
      <c r="S296" s="140">
        <v>0</v>
      </c>
      <c r="T296" s="141">
        <f>S296*H296</f>
        <v>0</v>
      </c>
      <c r="AR296" s="142" t="s">
        <v>138</v>
      </c>
      <c r="AT296" s="142" t="s">
        <v>133</v>
      </c>
      <c r="AU296" s="142" t="s">
        <v>79</v>
      </c>
      <c r="AY296" s="16" t="s">
        <v>131</v>
      </c>
      <c r="BE296" s="143">
        <f>IF(N296="základní",J296,0)</f>
        <v>4500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16" t="s">
        <v>76</v>
      </c>
      <c r="BK296" s="143">
        <f>ROUND(I296*H296,2)</f>
        <v>4500</v>
      </c>
      <c r="BL296" s="16" t="s">
        <v>138</v>
      </c>
      <c r="BM296" s="142" t="s">
        <v>436</v>
      </c>
    </row>
    <row r="297" spans="2:51" s="12" customFormat="1" ht="12">
      <c r="B297" s="148"/>
      <c r="D297" s="149" t="s">
        <v>142</v>
      </c>
      <c r="E297" s="150" t="s">
        <v>3</v>
      </c>
      <c r="F297" s="151" t="s">
        <v>437</v>
      </c>
      <c r="H297" s="152">
        <v>1</v>
      </c>
      <c r="I297" s="153"/>
      <c r="L297" s="148"/>
      <c r="M297" s="154"/>
      <c r="T297" s="155"/>
      <c r="AT297" s="150" t="s">
        <v>142</v>
      </c>
      <c r="AU297" s="150" t="s">
        <v>79</v>
      </c>
      <c r="AV297" s="12" t="s">
        <v>79</v>
      </c>
      <c r="AW297" s="12" t="s">
        <v>31</v>
      </c>
      <c r="AX297" s="12" t="s">
        <v>76</v>
      </c>
      <c r="AY297" s="150" t="s">
        <v>131</v>
      </c>
    </row>
    <row r="298" spans="2:65" s="1" customFormat="1" ht="24.2" customHeight="1">
      <c r="B298" s="130"/>
      <c r="C298" s="131" t="s">
        <v>438</v>
      </c>
      <c r="D298" s="131" t="s">
        <v>133</v>
      </c>
      <c r="E298" s="132" t="s">
        <v>439</v>
      </c>
      <c r="F298" s="133" t="s">
        <v>440</v>
      </c>
      <c r="G298" s="134" t="s">
        <v>303</v>
      </c>
      <c r="H298" s="135">
        <v>1</v>
      </c>
      <c r="I298" s="136">
        <v>4500</v>
      </c>
      <c r="J298" s="137">
        <f>ROUND(I298*H298,2)</f>
        <v>4500</v>
      </c>
      <c r="K298" s="133" t="s">
        <v>3</v>
      </c>
      <c r="L298" s="31"/>
      <c r="M298" s="138" t="s">
        <v>3</v>
      </c>
      <c r="N298" s="139" t="s">
        <v>40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138</v>
      </c>
      <c r="AT298" s="142" t="s">
        <v>133</v>
      </c>
      <c r="AU298" s="142" t="s">
        <v>79</v>
      </c>
      <c r="AY298" s="16" t="s">
        <v>131</v>
      </c>
      <c r="BE298" s="143">
        <f>IF(N298="základní",J298,0)</f>
        <v>4500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6" t="s">
        <v>76</v>
      </c>
      <c r="BK298" s="143">
        <f>ROUND(I298*H298,2)</f>
        <v>4500</v>
      </c>
      <c r="BL298" s="16" t="s">
        <v>138</v>
      </c>
      <c r="BM298" s="142" t="s">
        <v>441</v>
      </c>
    </row>
    <row r="299" spans="2:51" s="12" customFormat="1" ht="12">
      <c r="B299" s="148"/>
      <c r="D299" s="149" t="s">
        <v>142</v>
      </c>
      <c r="E299" s="150" t="s">
        <v>3</v>
      </c>
      <c r="F299" s="151" t="s">
        <v>437</v>
      </c>
      <c r="H299" s="152">
        <v>1</v>
      </c>
      <c r="I299" s="153"/>
      <c r="L299" s="148"/>
      <c r="M299" s="154"/>
      <c r="T299" s="155"/>
      <c r="AT299" s="150" t="s">
        <v>142</v>
      </c>
      <c r="AU299" s="150" t="s">
        <v>79</v>
      </c>
      <c r="AV299" s="12" t="s">
        <v>79</v>
      </c>
      <c r="AW299" s="12" t="s">
        <v>31</v>
      </c>
      <c r="AX299" s="12" t="s">
        <v>76</v>
      </c>
      <c r="AY299" s="150" t="s">
        <v>131</v>
      </c>
    </row>
    <row r="300" spans="2:65" s="1" customFormat="1" ht="33" customHeight="1">
      <c r="B300" s="130"/>
      <c r="C300" s="131" t="s">
        <v>442</v>
      </c>
      <c r="D300" s="131" t="s">
        <v>133</v>
      </c>
      <c r="E300" s="132" t="s">
        <v>443</v>
      </c>
      <c r="F300" s="133" t="s">
        <v>444</v>
      </c>
      <c r="G300" s="134" t="s">
        <v>199</v>
      </c>
      <c r="H300" s="135">
        <v>8.64</v>
      </c>
      <c r="I300" s="136">
        <v>500</v>
      </c>
      <c r="J300" s="137">
        <f>ROUND(I300*H300,2)</f>
        <v>4320</v>
      </c>
      <c r="K300" s="133" t="s">
        <v>137</v>
      </c>
      <c r="L300" s="31"/>
      <c r="M300" s="138" t="s">
        <v>3</v>
      </c>
      <c r="N300" s="139" t="s">
        <v>40</v>
      </c>
      <c r="P300" s="140">
        <f>O300*H300</f>
        <v>0</v>
      </c>
      <c r="Q300" s="140">
        <v>0</v>
      </c>
      <c r="R300" s="140">
        <f>Q300*H300</f>
        <v>0</v>
      </c>
      <c r="S300" s="140">
        <v>0.5</v>
      </c>
      <c r="T300" s="141">
        <f>S300*H300</f>
        <v>4.32</v>
      </c>
      <c r="AR300" s="142" t="s">
        <v>138</v>
      </c>
      <c r="AT300" s="142" t="s">
        <v>133</v>
      </c>
      <c r="AU300" s="142" t="s">
        <v>79</v>
      </c>
      <c r="AY300" s="16" t="s">
        <v>131</v>
      </c>
      <c r="BE300" s="143">
        <f>IF(N300="základní",J300,0)</f>
        <v>4320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6" t="s">
        <v>76</v>
      </c>
      <c r="BK300" s="143">
        <f>ROUND(I300*H300,2)</f>
        <v>4320</v>
      </c>
      <c r="BL300" s="16" t="s">
        <v>138</v>
      </c>
      <c r="BM300" s="142" t="s">
        <v>445</v>
      </c>
    </row>
    <row r="301" spans="2:47" s="1" customFormat="1" ht="12">
      <c r="B301" s="31"/>
      <c r="D301" s="144" t="s">
        <v>140</v>
      </c>
      <c r="F301" s="145" t="s">
        <v>446</v>
      </c>
      <c r="I301" s="146"/>
      <c r="L301" s="31"/>
      <c r="M301" s="147"/>
      <c r="T301" s="52"/>
      <c r="AT301" s="16" t="s">
        <v>140</v>
      </c>
      <c r="AU301" s="16" t="s">
        <v>79</v>
      </c>
    </row>
    <row r="302" spans="2:51" s="12" customFormat="1" ht="12">
      <c r="B302" s="148"/>
      <c r="D302" s="149" t="s">
        <v>142</v>
      </c>
      <c r="E302" s="150" t="s">
        <v>3</v>
      </c>
      <c r="F302" s="151" t="s">
        <v>447</v>
      </c>
      <c r="H302" s="152">
        <v>8.64</v>
      </c>
      <c r="I302" s="153"/>
      <c r="L302" s="148"/>
      <c r="M302" s="154"/>
      <c r="T302" s="155"/>
      <c r="AT302" s="150" t="s">
        <v>142</v>
      </c>
      <c r="AU302" s="150" t="s">
        <v>79</v>
      </c>
      <c r="AV302" s="12" t="s">
        <v>79</v>
      </c>
      <c r="AW302" s="12" t="s">
        <v>31</v>
      </c>
      <c r="AX302" s="12" t="s">
        <v>76</v>
      </c>
      <c r="AY302" s="150" t="s">
        <v>131</v>
      </c>
    </row>
    <row r="303" spans="2:65" s="1" customFormat="1" ht="24.2" customHeight="1">
      <c r="B303" s="130"/>
      <c r="C303" s="131" t="s">
        <v>448</v>
      </c>
      <c r="D303" s="131" t="s">
        <v>133</v>
      </c>
      <c r="E303" s="132" t="s">
        <v>449</v>
      </c>
      <c r="F303" s="133" t="s">
        <v>450</v>
      </c>
      <c r="G303" s="134" t="s">
        <v>175</v>
      </c>
      <c r="H303" s="135">
        <v>122.34</v>
      </c>
      <c r="I303" s="136">
        <v>15</v>
      </c>
      <c r="J303" s="137">
        <f>ROUND(I303*H303,2)</f>
        <v>1835.1</v>
      </c>
      <c r="K303" s="133" t="s">
        <v>137</v>
      </c>
      <c r="L303" s="31"/>
      <c r="M303" s="138" t="s">
        <v>3</v>
      </c>
      <c r="N303" s="139" t="s">
        <v>40</v>
      </c>
      <c r="P303" s="140">
        <f>O303*H303</f>
        <v>0</v>
      </c>
      <c r="Q303" s="140">
        <v>0</v>
      </c>
      <c r="R303" s="140">
        <f>Q303*H303</f>
        <v>0</v>
      </c>
      <c r="S303" s="140">
        <v>0</v>
      </c>
      <c r="T303" s="141">
        <f>S303*H303</f>
        <v>0</v>
      </c>
      <c r="AR303" s="142" t="s">
        <v>138</v>
      </c>
      <c r="AT303" s="142" t="s">
        <v>133</v>
      </c>
      <c r="AU303" s="142" t="s">
        <v>79</v>
      </c>
      <c r="AY303" s="16" t="s">
        <v>131</v>
      </c>
      <c r="BE303" s="143">
        <f>IF(N303="základní",J303,0)</f>
        <v>1835.1</v>
      </c>
      <c r="BF303" s="143">
        <f>IF(N303="snížená",J303,0)</f>
        <v>0</v>
      </c>
      <c r="BG303" s="143">
        <f>IF(N303="zákl. přenesená",J303,0)</f>
        <v>0</v>
      </c>
      <c r="BH303" s="143">
        <f>IF(N303="sníž. přenesená",J303,0)</f>
        <v>0</v>
      </c>
      <c r="BI303" s="143">
        <f>IF(N303="nulová",J303,0)</f>
        <v>0</v>
      </c>
      <c r="BJ303" s="16" t="s">
        <v>76</v>
      </c>
      <c r="BK303" s="143">
        <f>ROUND(I303*H303,2)</f>
        <v>1835.1</v>
      </c>
      <c r="BL303" s="16" t="s">
        <v>138</v>
      </c>
      <c r="BM303" s="142" t="s">
        <v>451</v>
      </c>
    </row>
    <row r="304" spans="2:47" s="1" customFormat="1" ht="12">
      <c r="B304" s="31"/>
      <c r="D304" s="144" t="s">
        <v>140</v>
      </c>
      <c r="F304" s="145" t="s">
        <v>452</v>
      </c>
      <c r="I304" s="146"/>
      <c r="L304" s="31"/>
      <c r="M304" s="147"/>
      <c r="T304" s="52"/>
      <c r="AT304" s="16" t="s">
        <v>140</v>
      </c>
      <c r="AU304" s="16" t="s">
        <v>79</v>
      </c>
    </row>
    <row r="305" spans="2:51" s="12" customFormat="1" ht="12">
      <c r="B305" s="148"/>
      <c r="D305" s="149" t="s">
        <v>142</v>
      </c>
      <c r="E305" s="150" t="s">
        <v>3</v>
      </c>
      <c r="F305" s="151" t="s">
        <v>372</v>
      </c>
      <c r="H305" s="152">
        <v>122.34</v>
      </c>
      <c r="I305" s="153"/>
      <c r="L305" s="148"/>
      <c r="M305" s="154"/>
      <c r="T305" s="155"/>
      <c r="AT305" s="150" t="s">
        <v>142</v>
      </c>
      <c r="AU305" s="150" t="s">
        <v>79</v>
      </c>
      <c r="AV305" s="12" t="s">
        <v>79</v>
      </c>
      <c r="AW305" s="12" t="s">
        <v>31</v>
      </c>
      <c r="AX305" s="12" t="s">
        <v>76</v>
      </c>
      <c r="AY305" s="150" t="s">
        <v>131</v>
      </c>
    </row>
    <row r="306" spans="2:65" s="1" customFormat="1" ht="33" customHeight="1">
      <c r="B306" s="130"/>
      <c r="C306" s="131" t="s">
        <v>453</v>
      </c>
      <c r="D306" s="131" t="s">
        <v>133</v>
      </c>
      <c r="E306" s="132" t="s">
        <v>454</v>
      </c>
      <c r="F306" s="133" t="s">
        <v>455</v>
      </c>
      <c r="G306" s="134" t="s">
        <v>303</v>
      </c>
      <c r="H306" s="135">
        <v>1</v>
      </c>
      <c r="I306" s="136">
        <v>9700</v>
      </c>
      <c r="J306" s="137">
        <f>ROUND(I306*H306,2)</f>
        <v>9700</v>
      </c>
      <c r="K306" s="133" t="s">
        <v>137</v>
      </c>
      <c r="L306" s="31"/>
      <c r="M306" s="138" t="s">
        <v>3</v>
      </c>
      <c r="N306" s="139" t="s">
        <v>40</v>
      </c>
      <c r="P306" s="140">
        <f>O306*H306</f>
        <v>0</v>
      </c>
      <c r="Q306" s="140">
        <v>0.47094</v>
      </c>
      <c r="R306" s="140">
        <f>Q306*H306</f>
        <v>0.47094</v>
      </c>
      <c r="S306" s="140">
        <v>0</v>
      </c>
      <c r="T306" s="141">
        <f>S306*H306</f>
        <v>0</v>
      </c>
      <c r="AR306" s="142" t="s">
        <v>138</v>
      </c>
      <c r="AT306" s="142" t="s">
        <v>133</v>
      </c>
      <c r="AU306" s="142" t="s">
        <v>79</v>
      </c>
      <c r="AY306" s="16" t="s">
        <v>131</v>
      </c>
      <c r="BE306" s="143">
        <f>IF(N306="základní",J306,0)</f>
        <v>9700</v>
      </c>
      <c r="BF306" s="143">
        <f>IF(N306="snížená",J306,0)</f>
        <v>0</v>
      </c>
      <c r="BG306" s="143">
        <f>IF(N306="zákl. přenesená",J306,0)</f>
        <v>0</v>
      </c>
      <c r="BH306" s="143">
        <f>IF(N306="sníž. přenesená",J306,0)</f>
        <v>0</v>
      </c>
      <c r="BI306" s="143">
        <f>IF(N306="nulová",J306,0)</f>
        <v>0</v>
      </c>
      <c r="BJ306" s="16" t="s">
        <v>76</v>
      </c>
      <c r="BK306" s="143">
        <f>ROUND(I306*H306,2)</f>
        <v>9700</v>
      </c>
      <c r="BL306" s="16" t="s">
        <v>138</v>
      </c>
      <c r="BM306" s="142" t="s">
        <v>456</v>
      </c>
    </row>
    <row r="307" spans="2:47" s="1" customFormat="1" ht="12">
      <c r="B307" s="31"/>
      <c r="D307" s="144" t="s">
        <v>140</v>
      </c>
      <c r="F307" s="145" t="s">
        <v>457</v>
      </c>
      <c r="I307" s="146"/>
      <c r="L307" s="31"/>
      <c r="M307" s="147"/>
      <c r="T307" s="52"/>
      <c r="AT307" s="16" t="s">
        <v>140</v>
      </c>
      <c r="AU307" s="16" t="s">
        <v>79</v>
      </c>
    </row>
    <row r="308" spans="2:51" s="12" customFormat="1" ht="12">
      <c r="B308" s="148"/>
      <c r="D308" s="149" t="s">
        <v>142</v>
      </c>
      <c r="E308" s="150" t="s">
        <v>3</v>
      </c>
      <c r="F308" s="151" t="s">
        <v>437</v>
      </c>
      <c r="H308" s="152">
        <v>1</v>
      </c>
      <c r="I308" s="153"/>
      <c r="L308" s="148"/>
      <c r="M308" s="154"/>
      <c r="T308" s="155"/>
      <c r="AT308" s="150" t="s">
        <v>142</v>
      </c>
      <c r="AU308" s="150" t="s">
        <v>79</v>
      </c>
      <c r="AV308" s="12" t="s">
        <v>79</v>
      </c>
      <c r="AW308" s="12" t="s">
        <v>31</v>
      </c>
      <c r="AX308" s="12" t="s">
        <v>76</v>
      </c>
      <c r="AY308" s="150" t="s">
        <v>131</v>
      </c>
    </row>
    <row r="309" spans="2:65" s="1" customFormat="1" ht="24.2" customHeight="1">
      <c r="B309" s="130"/>
      <c r="C309" s="131" t="s">
        <v>458</v>
      </c>
      <c r="D309" s="131" t="s">
        <v>133</v>
      </c>
      <c r="E309" s="132" t="s">
        <v>459</v>
      </c>
      <c r="F309" s="133" t="s">
        <v>460</v>
      </c>
      <c r="G309" s="134" t="s">
        <v>303</v>
      </c>
      <c r="H309" s="135">
        <v>4</v>
      </c>
      <c r="I309" s="136">
        <v>2500</v>
      </c>
      <c r="J309" s="137">
        <f>ROUND(I309*H309,2)</f>
        <v>10000</v>
      </c>
      <c r="K309" s="133" t="s">
        <v>137</v>
      </c>
      <c r="L309" s="31"/>
      <c r="M309" s="138" t="s">
        <v>3</v>
      </c>
      <c r="N309" s="139" t="s">
        <v>40</v>
      </c>
      <c r="P309" s="140">
        <f>O309*H309</f>
        <v>0</v>
      </c>
      <c r="Q309" s="140">
        <v>0.41489</v>
      </c>
      <c r="R309" s="140">
        <f>Q309*H309</f>
        <v>1.65956</v>
      </c>
      <c r="S309" s="140">
        <v>0</v>
      </c>
      <c r="T309" s="141">
        <f>S309*H309</f>
        <v>0</v>
      </c>
      <c r="AR309" s="142" t="s">
        <v>138</v>
      </c>
      <c r="AT309" s="142" t="s">
        <v>133</v>
      </c>
      <c r="AU309" s="142" t="s">
        <v>79</v>
      </c>
      <c r="AY309" s="16" t="s">
        <v>131</v>
      </c>
      <c r="BE309" s="143">
        <f>IF(N309="základní",J309,0)</f>
        <v>10000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6" t="s">
        <v>76</v>
      </c>
      <c r="BK309" s="143">
        <f>ROUND(I309*H309,2)</f>
        <v>10000</v>
      </c>
      <c r="BL309" s="16" t="s">
        <v>138</v>
      </c>
      <c r="BM309" s="142" t="s">
        <v>461</v>
      </c>
    </row>
    <row r="310" spans="2:47" s="1" customFormat="1" ht="12">
      <c r="B310" s="31"/>
      <c r="D310" s="144" t="s">
        <v>140</v>
      </c>
      <c r="F310" s="145" t="s">
        <v>462</v>
      </c>
      <c r="I310" s="146"/>
      <c r="L310" s="31"/>
      <c r="M310" s="147"/>
      <c r="T310" s="52"/>
      <c r="AT310" s="16" t="s">
        <v>140</v>
      </c>
      <c r="AU310" s="16" t="s">
        <v>79</v>
      </c>
    </row>
    <row r="311" spans="2:51" s="12" customFormat="1" ht="12">
      <c r="B311" s="148"/>
      <c r="D311" s="149" t="s">
        <v>142</v>
      </c>
      <c r="E311" s="150" t="s">
        <v>3</v>
      </c>
      <c r="F311" s="151" t="s">
        <v>306</v>
      </c>
      <c r="H311" s="152">
        <v>4</v>
      </c>
      <c r="I311" s="153"/>
      <c r="L311" s="148"/>
      <c r="M311" s="154"/>
      <c r="T311" s="155"/>
      <c r="AT311" s="150" t="s">
        <v>142</v>
      </c>
      <c r="AU311" s="150" t="s">
        <v>79</v>
      </c>
      <c r="AV311" s="12" t="s">
        <v>79</v>
      </c>
      <c r="AW311" s="12" t="s">
        <v>31</v>
      </c>
      <c r="AX311" s="12" t="s">
        <v>76</v>
      </c>
      <c r="AY311" s="150" t="s">
        <v>131</v>
      </c>
    </row>
    <row r="312" spans="2:65" s="1" customFormat="1" ht="24.2" customHeight="1">
      <c r="B312" s="130"/>
      <c r="C312" s="163" t="s">
        <v>463</v>
      </c>
      <c r="D312" s="163" t="s">
        <v>265</v>
      </c>
      <c r="E312" s="164" t="s">
        <v>464</v>
      </c>
      <c r="F312" s="165" t="s">
        <v>465</v>
      </c>
      <c r="G312" s="166" t="s">
        <v>303</v>
      </c>
      <c r="H312" s="167">
        <v>4</v>
      </c>
      <c r="I312" s="168">
        <v>9900</v>
      </c>
      <c r="J312" s="169">
        <f>ROUND(I312*H312,2)</f>
        <v>39600</v>
      </c>
      <c r="K312" s="165" t="s">
        <v>137</v>
      </c>
      <c r="L312" s="170"/>
      <c r="M312" s="171" t="s">
        <v>3</v>
      </c>
      <c r="N312" s="172" t="s">
        <v>40</v>
      </c>
      <c r="P312" s="140">
        <f>O312*H312</f>
        <v>0</v>
      </c>
      <c r="Q312" s="140">
        <v>1.614</v>
      </c>
      <c r="R312" s="140">
        <f>Q312*H312</f>
        <v>6.456</v>
      </c>
      <c r="S312" s="140">
        <v>0</v>
      </c>
      <c r="T312" s="141">
        <f>S312*H312</f>
        <v>0</v>
      </c>
      <c r="AR312" s="142" t="s">
        <v>179</v>
      </c>
      <c r="AT312" s="142" t="s">
        <v>265</v>
      </c>
      <c r="AU312" s="142" t="s">
        <v>79</v>
      </c>
      <c r="AY312" s="16" t="s">
        <v>131</v>
      </c>
      <c r="BE312" s="143">
        <f>IF(N312="základní",J312,0)</f>
        <v>39600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6" t="s">
        <v>76</v>
      </c>
      <c r="BK312" s="143">
        <f>ROUND(I312*H312,2)</f>
        <v>39600</v>
      </c>
      <c r="BL312" s="16" t="s">
        <v>138</v>
      </c>
      <c r="BM312" s="142" t="s">
        <v>466</v>
      </c>
    </row>
    <row r="313" spans="2:65" s="1" customFormat="1" ht="24.2" customHeight="1">
      <c r="B313" s="130"/>
      <c r="C313" s="131" t="s">
        <v>467</v>
      </c>
      <c r="D313" s="131" t="s">
        <v>133</v>
      </c>
      <c r="E313" s="132" t="s">
        <v>468</v>
      </c>
      <c r="F313" s="133" t="s">
        <v>469</v>
      </c>
      <c r="G313" s="134" t="s">
        <v>303</v>
      </c>
      <c r="H313" s="135">
        <v>4</v>
      </c>
      <c r="I313" s="136">
        <v>500</v>
      </c>
      <c r="J313" s="137">
        <f>ROUND(I313*H313,2)</f>
        <v>2000</v>
      </c>
      <c r="K313" s="133" t="s">
        <v>137</v>
      </c>
      <c r="L313" s="31"/>
      <c r="M313" s="138" t="s">
        <v>3</v>
      </c>
      <c r="N313" s="139" t="s">
        <v>40</v>
      </c>
      <c r="P313" s="140">
        <f>O313*H313</f>
        <v>0</v>
      </c>
      <c r="Q313" s="140">
        <v>0.00989</v>
      </c>
      <c r="R313" s="140">
        <f>Q313*H313</f>
        <v>0.03956</v>
      </c>
      <c r="S313" s="140">
        <v>0</v>
      </c>
      <c r="T313" s="141">
        <f>S313*H313</f>
        <v>0</v>
      </c>
      <c r="AR313" s="142" t="s">
        <v>138</v>
      </c>
      <c r="AT313" s="142" t="s">
        <v>133</v>
      </c>
      <c r="AU313" s="142" t="s">
        <v>79</v>
      </c>
      <c r="AY313" s="16" t="s">
        <v>131</v>
      </c>
      <c r="BE313" s="143">
        <f>IF(N313="základní",J313,0)</f>
        <v>2000</v>
      </c>
      <c r="BF313" s="143">
        <f>IF(N313="snížená",J313,0)</f>
        <v>0</v>
      </c>
      <c r="BG313" s="143">
        <f>IF(N313="zákl. přenesená",J313,0)</f>
        <v>0</v>
      </c>
      <c r="BH313" s="143">
        <f>IF(N313="sníž. přenesená",J313,0)</f>
        <v>0</v>
      </c>
      <c r="BI313" s="143">
        <f>IF(N313="nulová",J313,0)</f>
        <v>0</v>
      </c>
      <c r="BJ313" s="16" t="s">
        <v>76</v>
      </c>
      <c r="BK313" s="143">
        <f>ROUND(I313*H313,2)</f>
        <v>2000</v>
      </c>
      <c r="BL313" s="16" t="s">
        <v>138</v>
      </c>
      <c r="BM313" s="142" t="s">
        <v>470</v>
      </c>
    </row>
    <row r="314" spans="2:47" s="1" customFormat="1" ht="12">
      <c r="B314" s="31"/>
      <c r="D314" s="144" t="s">
        <v>140</v>
      </c>
      <c r="F314" s="145" t="s">
        <v>471</v>
      </c>
      <c r="I314" s="146"/>
      <c r="L314" s="31"/>
      <c r="M314" s="147"/>
      <c r="T314" s="52"/>
      <c r="AT314" s="16" t="s">
        <v>140</v>
      </c>
      <c r="AU314" s="16" t="s">
        <v>79</v>
      </c>
    </row>
    <row r="315" spans="2:51" s="12" customFormat="1" ht="12">
      <c r="B315" s="148"/>
      <c r="D315" s="149" t="s">
        <v>142</v>
      </c>
      <c r="E315" s="150" t="s">
        <v>3</v>
      </c>
      <c r="F315" s="151" t="s">
        <v>306</v>
      </c>
      <c r="H315" s="152">
        <v>4</v>
      </c>
      <c r="I315" s="153"/>
      <c r="L315" s="148"/>
      <c r="M315" s="154"/>
      <c r="T315" s="155"/>
      <c r="AT315" s="150" t="s">
        <v>142</v>
      </c>
      <c r="AU315" s="150" t="s">
        <v>79</v>
      </c>
      <c r="AV315" s="12" t="s">
        <v>79</v>
      </c>
      <c r="AW315" s="12" t="s">
        <v>31</v>
      </c>
      <c r="AX315" s="12" t="s">
        <v>76</v>
      </c>
      <c r="AY315" s="150" t="s">
        <v>131</v>
      </c>
    </row>
    <row r="316" spans="2:65" s="1" customFormat="1" ht="21.75" customHeight="1">
      <c r="B316" s="130"/>
      <c r="C316" s="163" t="s">
        <v>472</v>
      </c>
      <c r="D316" s="163" t="s">
        <v>265</v>
      </c>
      <c r="E316" s="164" t="s">
        <v>473</v>
      </c>
      <c r="F316" s="165" t="s">
        <v>474</v>
      </c>
      <c r="G316" s="166" t="s">
        <v>303</v>
      </c>
      <c r="H316" s="167">
        <v>4</v>
      </c>
      <c r="I316" s="168">
        <v>1900</v>
      </c>
      <c r="J316" s="169">
        <f>ROUND(I316*H316,2)</f>
        <v>7600</v>
      </c>
      <c r="K316" s="165" t="s">
        <v>137</v>
      </c>
      <c r="L316" s="170"/>
      <c r="M316" s="171" t="s">
        <v>3</v>
      </c>
      <c r="N316" s="172" t="s">
        <v>40</v>
      </c>
      <c r="P316" s="140">
        <f>O316*H316</f>
        <v>0</v>
      </c>
      <c r="Q316" s="140">
        <v>0.254</v>
      </c>
      <c r="R316" s="140">
        <f>Q316*H316</f>
        <v>1.016</v>
      </c>
      <c r="S316" s="140">
        <v>0</v>
      </c>
      <c r="T316" s="141">
        <f>S316*H316</f>
        <v>0</v>
      </c>
      <c r="AR316" s="142" t="s">
        <v>179</v>
      </c>
      <c r="AT316" s="142" t="s">
        <v>265</v>
      </c>
      <c r="AU316" s="142" t="s">
        <v>79</v>
      </c>
      <c r="AY316" s="16" t="s">
        <v>131</v>
      </c>
      <c r="BE316" s="143">
        <f>IF(N316="základní",J316,0)</f>
        <v>7600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6" t="s">
        <v>76</v>
      </c>
      <c r="BK316" s="143">
        <f>ROUND(I316*H316,2)</f>
        <v>7600</v>
      </c>
      <c r="BL316" s="16" t="s">
        <v>138</v>
      </c>
      <c r="BM316" s="142" t="s">
        <v>475</v>
      </c>
    </row>
    <row r="317" spans="2:65" s="1" customFormat="1" ht="24.2" customHeight="1">
      <c r="B317" s="130"/>
      <c r="C317" s="163" t="s">
        <v>476</v>
      </c>
      <c r="D317" s="163" t="s">
        <v>265</v>
      </c>
      <c r="E317" s="164" t="s">
        <v>477</v>
      </c>
      <c r="F317" s="165" t="s">
        <v>478</v>
      </c>
      <c r="G317" s="166" t="s">
        <v>303</v>
      </c>
      <c r="H317" s="167">
        <v>8</v>
      </c>
      <c r="I317" s="168">
        <v>228</v>
      </c>
      <c r="J317" s="169">
        <f>ROUND(I317*H317,2)</f>
        <v>1824</v>
      </c>
      <c r="K317" s="165" t="s">
        <v>137</v>
      </c>
      <c r="L317" s="170"/>
      <c r="M317" s="171" t="s">
        <v>3</v>
      </c>
      <c r="N317" s="172" t="s">
        <v>40</v>
      </c>
      <c r="P317" s="140">
        <f>O317*H317</f>
        <v>0</v>
      </c>
      <c r="Q317" s="140">
        <v>0.002</v>
      </c>
      <c r="R317" s="140">
        <f>Q317*H317</f>
        <v>0.016</v>
      </c>
      <c r="S317" s="140">
        <v>0</v>
      </c>
      <c r="T317" s="141">
        <f>S317*H317</f>
        <v>0</v>
      </c>
      <c r="AR317" s="142" t="s">
        <v>179</v>
      </c>
      <c r="AT317" s="142" t="s">
        <v>265</v>
      </c>
      <c r="AU317" s="142" t="s">
        <v>79</v>
      </c>
      <c r="AY317" s="16" t="s">
        <v>131</v>
      </c>
      <c r="BE317" s="143">
        <f>IF(N317="základní",J317,0)</f>
        <v>1824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6" t="s">
        <v>76</v>
      </c>
      <c r="BK317" s="143">
        <f>ROUND(I317*H317,2)</f>
        <v>1824</v>
      </c>
      <c r="BL317" s="16" t="s">
        <v>138</v>
      </c>
      <c r="BM317" s="142" t="s">
        <v>479</v>
      </c>
    </row>
    <row r="318" spans="2:51" s="12" customFormat="1" ht="12">
      <c r="B318" s="148"/>
      <c r="D318" s="149" t="s">
        <v>142</v>
      </c>
      <c r="E318" s="150" t="s">
        <v>3</v>
      </c>
      <c r="F318" s="151" t="s">
        <v>480</v>
      </c>
      <c r="H318" s="152">
        <v>8</v>
      </c>
      <c r="I318" s="153"/>
      <c r="L318" s="148"/>
      <c r="M318" s="154"/>
      <c r="T318" s="155"/>
      <c r="AT318" s="150" t="s">
        <v>142</v>
      </c>
      <c r="AU318" s="150" t="s">
        <v>79</v>
      </c>
      <c r="AV318" s="12" t="s">
        <v>79</v>
      </c>
      <c r="AW318" s="12" t="s">
        <v>31</v>
      </c>
      <c r="AX318" s="12" t="s">
        <v>76</v>
      </c>
      <c r="AY318" s="150" t="s">
        <v>131</v>
      </c>
    </row>
    <row r="319" spans="2:65" s="1" customFormat="1" ht="24.2" customHeight="1">
      <c r="B319" s="130"/>
      <c r="C319" s="131" t="s">
        <v>481</v>
      </c>
      <c r="D319" s="131" t="s">
        <v>133</v>
      </c>
      <c r="E319" s="132" t="s">
        <v>482</v>
      </c>
      <c r="F319" s="133" t="s">
        <v>483</v>
      </c>
      <c r="G319" s="134" t="s">
        <v>303</v>
      </c>
      <c r="H319" s="135">
        <v>4</v>
      </c>
      <c r="I319" s="136">
        <v>800</v>
      </c>
      <c r="J319" s="137">
        <f>ROUND(I319*H319,2)</f>
        <v>3200</v>
      </c>
      <c r="K319" s="133" t="s">
        <v>137</v>
      </c>
      <c r="L319" s="31"/>
      <c r="M319" s="138" t="s">
        <v>3</v>
      </c>
      <c r="N319" s="139" t="s">
        <v>40</v>
      </c>
      <c r="P319" s="140">
        <f>O319*H319</f>
        <v>0</v>
      </c>
      <c r="Q319" s="140">
        <v>0.01218</v>
      </c>
      <c r="R319" s="140">
        <f>Q319*H319</f>
        <v>0.04872</v>
      </c>
      <c r="S319" s="140">
        <v>0</v>
      </c>
      <c r="T319" s="141">
        <f>S319*H319</f>
        <v>0</v>
      </c>
      <c r="AR319" s="142" t="s">
        <v>138</v>
      </c>
      <c r="AT319" s="142" t="s">
        <v>133</v>
      </c>
      <c r="AU319" s="142" t="s">
        <v>79</v>
      </c>
      <c r="AY319" s="16" t="s">
        <v>131</v>
      </c>
      <c r="BE319" s="143">
        <f>IF(N319="základní",J319,0)</f>
        <v>3200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6" t="s">
        <v>76</v>
      </c>
      <c r="BK319" s="143">
        <f>ROUND(I319*H319,2)</f>
        <v>3200</v>
      </c>
      <c r="BL319" s="16" t="s">
        <v>138</v>
      </c>
      <c r="BM319" s="142" t="s">
        <v>484</v>
      </c>
    </row>
    <row r="320" spans="2:47" s="1" customFormat="1" ht="12">
      <c r="B320" s="31"/>
      <c r="D320" s="144" t="s">
        <v>140</v>
      </c>
      <c r="F320" s="145" t="s">
        <v>485</v>
      </c>
      <c r="I320" s="146"/>
      <c r="L320" s="31"/>
      <c r="M320" s="147"/>
      <c r="T320" s="52"/>
      <c r="AT320" s="16" t="s">
        <v>140</v>
      </c>
      <c r="AU320" s="16" t="s">
        <v>79</v>
      </c>
    </row>
    <row r="321" spans="2:51" s="12" customFormat="1" ht="12">
      <c r="B321" s="148"/>
      <c r="D321" s="149" t="s">
        <v>142</v>
      </c>
      <c r="E321" s="150" t="s">
        <v>3</v>
      </c>
      <c r="F321" s="151" t="s">
        <v>306</v>
      </c>
      <c r="H321" s="152">
        <v>4</v>
      </c>
      <c r="I321" s="153"/>
      <c r="L321" s="148"/>
      <c r="M321" s="154"/>
      <c r="T321" s="155"/>
      <c r="AT321" s="150" t="s">
        <v>142</v>
      </c>
      <c r="AU321" s="150" t="s">
        <v>79</v>
      </c>
      <c r="AV321" s="12" t="s">
        <v>79</v>
      </c>
      <c r="AW321" s="12" t="s">
        <v>31</v>
      </c>
      <c r="AX321" s="12" t="s">
        <v>76</v>
      </c>
      <c r="AY321" s="150" t="s">
        <v>131</v>
      </c>
    </row>
    <row r="322" spans="2:65" s="1" customFormat="1" ht="24.2" customHeight="1">
      <c r="B322" s="130"/>
      <c r="C322" s="163" t="s">
        <v>486</v>
      </c>
      <c r="D322" s="163" t="s">
        <v>265</v>
      </c>
      <c r="E322" s="164" t="s">
        <v>487</v>
      </c>
      <c r="F322" s="165" t="s">
        <v>488</v>
      </c>
      <c r="G322" s="166" t="s">
        <v>303</v>
      </c>
      <c r="H322" s="167">
        <v>4</v>
      </c>
      <c r="I322" s="168">
        <v>3100</v>
      </c>
      <c r="J322" s="169">
        <f>ROUND(I322*H322,2)</f>
        <v>12400</v>
      </c>
      <c r="K322" s="165" t="s">
        <v>137</v>
      </c>
      <c r="L322" s="170"/>
      <c r="M322" s="171" t="s">
        <v>3</v>
      </c>
      <c r="N322" s="172" t="s">
        <v>40</v>
      </c>
      <c r="P322" s="140">
        <f>O322*H322</f>
        <v>0</v>
      </c>
      <c r="Q322" s="140">
        <v>0.585</v>
      </c>
      <c r="R322" s="140">
        <f>Q322*H322</f>
        <v>2.34</v>
      </c>
      <c r="S322" s="140">
        <v>0</v>
      </c>
      <c r="T322" s="141">
        <f>S322*H322</f>
        <v>0</v>
      </c>
      <c r="AR322" s="142" t="s">
        <v>179</v>
      </c>
      <c r="AT322" s="142" t="s">
        <v>265</v>
      </c>
      <c r="AU322" s="142" t="s">
        <v>79</v>
      </c>
      <c r="AY322" s="16" t="s">
        <v>131</v>
      </c>
      <c r="BE322" s="143">
        <f>IF(N322="základní",J322,0)</f>
        <v>12400</v>
      </c>
      <c r="BF322" s="143">
        <f>IF(N322="snížená",J322,0)</f>
        <v>0</v>
      </c>
      <c r="BG322" s="143">
        <f>IF(N322="zákl. přenesená",J322,0)</f>
        <v>0</v>
      </c>
      <c r="BH322" s="143">
        <f>IF(N322="sníž. přenesená",J322,0)</f>
        <v>0</v>
      </c>
      <c r="BI322" s="143">
        <f>IF(N322="nulová",J322,0)</f>
        <v>0</v>
      </c>
      <c r="BJ322" s="16" t="s">
        <v>76</v>
      </c>
      <c r="BK322" s="143">
        <f>ROUND(I322*H322,2)</f>
        <v>12400</v>
      </c>
      <c r="BL322" s="16" t="s">
        <v>138</v>
      </c>
      <c r="BM322" s="142" t="s">
        <v>489</v>
      </c>
    </row>
    <row r="323" spans="2:65" s="1" customFormat="1" ht="24.2" customHeight="1">
      <c r="B323" s="130"/>
      <c r="C323" s="131" t="s">
        <v>490</v>
      </c>
      <c r="D323" s="131" t="s">
        <v>133</v>
      </c>
      <c r="E323" s="132" t="s">
        <v>491</v>
      </c>
      <c r="F323" s="133" t="s">
        <v>492</v>
      </c>
      <c r="G323" s="134" t="s">
        <v>303</v>
      </c>
      <c r="H323" s="135">
        <v>4</v>
      </c>
      <c r="I323" s="136">
        <v>300</v>
      </c>
      <c r="J323" s="137">
        <f>ROUND(I323*H323,2)</f>
        <v>1200</v>
      </c>
      <c r="K323" s="133" t="s">
        <v>137</v>
      </c>
      <c r="L323" s="31"/>
      <c r="M323" s="138" t="s">
        <v>3</v>
      </c>
      <c r="N323" s="139" t="s">
        <v>40</v>
      </c>
      <c r="P323" s="140">
        <f>O323*H323</f>
        <v>0</v>
      </c>
      <c r="Q323" s="140">
        <v>0</v>
      </c>
      <c r="R323" s="140">
        <f>Q323*H323</f>
        <v>0</v>
      </c>
      <c r="S323" s="140">
        <v>0.1</v>
      </c>
      <c r="T323" s="141">
        <f>S323*H323</f>
        <v>0.4</v>
      </c>
      <c r="AR323" s="142" t="s">
        <v>138</v>
      </c>
      <c r="AT323" s="142" t="s">
        <v>133</v>
      </c>
      <c r="AU323" s="142" t="s">
        <v>79</v>
      </c>
      <c r="AY323" s="16" t="s">
        <v>131</v>
      </c>
      <c r="BE323" s="143">
        <f>IF(N323="základní",J323,0)</f>
        <v>1200</v>
      </c>
      <c r="BF323" s="143">
        <f>IF(N323="snížená",J323,0)</f>
        <v>0</v>
      </c>
      <c r="BG323" s="143">
        <f>IF(N323="zákl. přenesená",J323,0)</f>
        <v>0</v>
      </c>
      <c r="BH323" s="143">
        <f>IF(N323="sníž. přenesená",J323,0)</f>
        <v>0</v>
      </c>
      <c r="BI323" s="143">
        <f>IF(N323="nulová",J323,0)</f>
        <v>0</v>
      </c>
      <c r="BJ323" s="16" t="s">
        <v>76</v>
      </c>
      <c r="BK323" s="143">
        <f>ROUND(I323*H323,2)</f>
        <v>1200</v>
      </c>
      <c r="BL323" s="16" t="s">
        <v>138</v>
      </c>
      <c r="BM323" s="142" t="s">
        <v>493</v>
      </c>
    </row>
    <row r="324" spans="2:47" s="1" customFormat="1" ht="12">
      <c r="B324" s="31"/>
      <c r="D324" s="144" t="s">
        <v>140</v>
      </c>
      <c r="F324" s="145" t="s">
        <v>494</v>
      </c>
      <c r="I324" s="146"/>
      <c r="L324" s="31"/>
      <c r="M324" s="147"/>
      <c r="T324" s="52"/>
      <c r="AT324" s="16" t="s">
        <v>140</v>
      </c>
      <c r="AU324" s="16" t="s">
        <v>79</v>
      </c>
    </row>
    <row r="325" spans="2:51" s="12" customFormat="1" ht="12">
      <c r="B325" s="148"/>
      <c r="D325" s="149" t="s">
        <v>142</v>
      </c>
      <c r="E325" s="150" t="s">
        <v>3</v>
      </c>
      <c r="F325" s="151" t="s">
        <v>495</v>
      </c>
      <c r="H325" s="152">
        <v>4</v>
      </c>
      <c r="I325" s="153"/>
      <c r="L325" s="148"/>
      <c r="M325" s="154"/>
      <c r="T325" s="155"/>
      <c r="AT325" s="150" t="s">
        <v>142</v>
      </c>
      <c r="AU325" s="150" t="s">
        <v>79</v>
      </c>
      <c r="AV325" s="12" t="s">
        <v>79</v>
      </c>
      <c r="AW325" s="12" t="s">
        <v>31</v>
      </c>
      <c r="AX325" s="12" t="s">
        <v>76</v>
      </c>
      <c r="AY325" s="150" t="s">
        <v>131</v>
      </c>
    </row>
    <row r="326" spans="2:65" s="1" customFormat="1" ht="24.2" customHeight="1">
      <c r="B326" s="130"/>
      <c r="C326" s="131" t="s">
        <v>496</v>
      </c>
      <c r="D326" s="131" t="s">
        <v>133</v>
      </c>
      <c r="E326" s="132" t="s">
        <v>497</v>
      </c>
      <c r="F326" s="133" t="s">
        <v>498</v>
      </c>
      <c r="G326" s="134" t="s">
        <v>303</v>
      </c>
      <c r="H326" s="135">
        <v>4</v>
      </c>
      <c r="I326" s="136">
        <v>500</v>
      </c>
      <c r="J326" s="137">
        <f>ROUND(I326*H326,2)</f>
        <v>2000</v>
      </c>
      <c r="K326" s="133" t="s">
        <v>137</v>
      </c>
      <c r="L326" s="31"/>
      <c r="M326" s="138" t="s">
        <v>3</v>
      </c>
      <c r="N326" s="139" t="s">
        <v>40</v>
      </c>
      <c r="P326" s="140">
        <f>O326*H326</f>
        <v>0</v>
      </c>
      <c r="Q326" s="140">
        <v>0.21734</v>
      </c>
      <c r="R326" s="140">
        <f>Q326*H326</f>
        <v>0.86936</v>
      </c>
      <c r="S326" s="140">
        <v>0</v>
      </c>
      <c r="T326" s="141">
        <f>S326*H326</f>
        <v>0</v>
      </c>
      <c r="AR326" s="142" t="s">
        <v>138</v>
      </c>
      <c r="AT326" s="142" t="s">
        <v>133</v>
      </c>
      <c r="AU326" s="142" t="s">
        <v>79</v>
      </c>
      <c r="AY326" s="16" t="s">
        <v>131</v>
      </c>
      <c r="BE326" s="143">
        <f>IF(N326="základní",J326,0)</f>
        <v>2000</v>
      </c>
      <c r="BF326" s="143">
        <f>IF(N326="snížená",J326,0)</f>
        <v>0</v>
      </c>
      <c r="BG326" s="143">
        <f>IF(N326="zákl. přenesená",J326,0)</f>
        <v>0</v>
      </c>
      <c r="BH326" s="143">
        <f>IF(N326="sníž. přenesená",J326,0)</f>
        <v>0</v>
      </c>
      <c r="BI326" s="143">
        <f>IF(N326="nulová",J326,0)</f>
        <v>0</v>
      </c>
      <c r="BJ326" s="16" t="s">
        <v>76</v>
      </c>
      <c r="BK326" s="143">
        <f>ROUND(I326*H326,2)</f>
        <v>2000</v>
      </c>
      <c r="BL326" s="16" t="s">
        <v>138</v>
      </c>
      <c r="BM326" s="142" t="s">
        <v>499</v>
      </c>
    </row>
    <row r="327" spans="2:47" s="1" customFormat="1" ht="12">
      <c r="B327" s="31"/>
      <c r="D327" s="144" t="s">
        <v>140</v>
      </c>
      <c r="F327" s="145" t="s">
        <v>500</v>
      </c>
      <c r="I327" s="146"/>
      <c r="L327" s="31"/>
      <c r="M327" s="147"/>
      <c r="T327" s="52"/>
      <c r="AT327" s="16" t="s">
        <v>140</v>
      </c>
      <c r="AU327" s="16" t="s">
        <v>79</v>
      </c>
    </row>
    <row r="328" spans="2:51" s="12" customFormat="1" ht="12">
      <c r="B328" s="148"/>
      <c r="D328" s="149" t="s">
        <v>142</v>
      </c>
      <c r="E328" s="150" t="s">
        <v>3</v>
      </c>
      <c r="F328" s="151" t="s">
        <v>306</v>
      </c>
      <c r="H328" s="152">
        <v>4</v>
      </c>
      <c r="I328" s="153"/>
      <c r="L328" s="148"/>
      <c r="M328" s="154"/>
      <c r="T328" s="155"/>
      <c r="AT328" s="150" t="s">
        <v>142</v>
      </c>
      <c r="AU328" s="150" t="s">
        <v>79</v>
      </c>
      <c r="AV328" s="12" t="s">
        <v>79</v>
      </c>
      <c r="AW328" s="12" t="s">
        <v>31</v>
      </c>
      <c r="AX328" s="12" t="s">
        <v>76</v>
      </c>
      <c r="AY328" s="150" t="s">
        <v>131</v>
      </c>
    </row>
    <row r="329" spans="2:65" s="1" customFormat="1" ht="24.2" customHeight="1">
      <c r="B329" s="130"/>
      <c r="C329" s="163" t="s">
        <v>501</v>
      </c>
      <c r="D329" s="163" t="s">
        <v>265</v>
      </c>
      <c r="E329" s="164" t="s">
        <v>502</v>
      </c>
      <c r="F329" s="165" t="s">
        <v>503</v>
      </c>
      <c r="G329" s="166" t="s">
        <v>303</v>
      </c>
      <c r="H329" s="167">
        <v>4</v>
      </c>
      <c r="I329" s="168">
        <v>5200</v>
      </c>
      <c r="J329" s="169">
        <f>ROUND(I329*H329,2)</f>
        <v>20800</v>
      </c>
      <c r="K329" s="165" t="s">
        <v>137</v>
      </c>
      <c r="L329" s="170"/>
      <c r="M329" s="171" t="s">
        <v>3</v>
      </c>
      <c r="N329" s="172" t="s">
        <v>40</v>
      </c>
      <c r="P329" s="140">
        <f>O329*H329</f>
        <v>0</v>
      </c>
      <c r="Q329" s="140">
        <v>0.0546</v>
      </c>
      <c r="R329" s="140">
        <f>Q329*H329</f>
        <v>0.2184</v>
      </c>
      <c r="S329" s="140">
        <v>0</v>
      </c>
      <c r="T329" s="141">
        <f>S329*H329</f>
        <v>0</v>
      </c>
      <c r="AR329" s="142" t="s">
        <v>179</v>
      </c>
      <c r="AT329" s="142" t="s">
        <v>265</v>
      </c>
      <c r="AU329" s="142" t="s">
        <v>79</v>
      </c>
      <c r="AY329" s="16" t="s">
        <v>131</v>
      </c>
      <c r="BE329" s="143">
        <f>IF(N329="základní",J329,0)</f>
        <v>20800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6" t="s">
        <v>76</v>
      </c>
      <c r="BK329" s="143">
        <f>ROUND(I329*H329,2)</f>
        <v>20800</v>
      </c>
      <c r="BL329" s="16" t="s">
        <v>138</v>
      </c>
      <c r="BM329" s="142" t="s">
        <v>504</v>
      </c>
    </row>
    <row r="330" spans="2:65" s="1" customFormat="1" ht="21.75" customHeight="1">
      <c r="B330" s="130"/>
      <c r="C330" s="131" t="s">
        <v>505</v>
      </c>
      <c r="D330" s="131" t="s">
        <v>133</v>
      </c>
      <c r="E330" s="132" t="s">
        <v>506</v>
      </c>
      <c r="F330" s="133" t="s">
        <v>507</v>
      </c>
      <c r="G330" s="134" t="s">
        <v>175</v>
      </c>
      <c r="H330" s="135">
        <v>122.34</v>
      </c>
      <c r="I330" s="136">
        <v>10</v>
      </c>
      <c r="J330" s="137">
        <f>ROUND(I330*H330,2)</f>
        <v>1223.4</v>
      </c>
      <c r="K330" s="133" t="s">
        <v>137</v>
      </c>
      <c r="L330" s="31"/>
      <c r="M330" s="138" t="s">
        <v>3</v>
      </c>
      <c r="N330" s="139" t="s">
        <v>40</v>
      </c>
      <c r="P330" s="140">
        <f>O330*H330</f>
        <v>0</v>
      </c>
      <c r="Q330" s="140">
        <v>9E-05</v>
      </c>
      <c r="R330" s="140">
        <f>Q330*H330</f>
        <v>0.0110106</v>
      </c>
      <c r="S330" s="140">
        <v>0</v>
      </c>
      <c r="T330" s="141">
        <f>S330*H330</f>
        <v>0</v>
      </c>
      <c r="AR330" s="142" t="s">
        <v>138</v>
      </c>
      <c r="AT330" s="142" t="s">
        <v>133</v>
      </c>
      <c r="AU330" s="142" t="s">
        <v>79</v>
      </c>
      <c r="AY330" s="16" t="s">
        <v>131</v>
      </c>
      <c r="BE330" s="143">
        <f>IF(N330="základní",J330,0)</f>
        <v>1223.4</v>
      </c>
      <c r="BF330" s="143">
        <f>IF(N330="snížená",J330,0)</f>
        <v>0</v>
      </c>
      <c r="BG330" s="143">
        <f>IF(N330="zákl. přenesená",J330,0)</f>
        <v>0</v>
      </c>
      <c r="BH330" s="143">
        <f>IF(N330="sníž. přenesená",J330,0)</f>
        <v>0</v>
      </c>
      <c r="BI330" s="143">
        <f>IF(N330="nulová",J330,0)</f>
        <v>0</v>
      </c>
      <c r="BJ330" s="16" t="s">
        <v>76</v>
      </c>
      <c r="BK330" s="143">
        <f>ROUND(I330*H330,2)</f>
        <v>1223.4</v>
      </c>
      <c r="BL330" s="16" t="s">
        <v>138</v>
      </c>
      <c r="BM330" s="142" t="s">
        <v>508</v>
      </c>
    </row>
    <row r="331" spans="2:47" s="1" customFormat="1" ht="12">
      <c r="B331" s="31"/>
      <c r="D331" s="144" t="s">
        <v>140</v>
      </c>
      <c r="F331" s="145" t="s">
        <v>509</v>
      </c>
      <c r="I331" s="146"/>
      <c r="L331" s="31"/>
      <c r="M331" s="147"/>
      <c r="T331" s="52"/>
      <c r="AT331" s="16" t="s">
        <v>140</v>
      </c>
      <c r="AU331" s="16" t="s">
        <v>79</v>
      </c>
    </row>
    <row r="332" spans="2:51" s="12" customFormat="1" ht="12">
      <c r="B332" s="148"/>
      <c r="D332" s="149" t="s">
        <v>142</v>
      </c>
      <c r="E332" s="150" t="s">
        <v>3</v>
      </c>
      <c r="F332" s="151" t="s">
        <v>372</v>
      </c>
      <c r="H332" s="152">
        <v>122.34</v>
      </c>
      <c r="I332" s="153"/>
      <c r="L332" s="148"/>
      <c r="M332" s="154"/>
      <c r="T332" s="155"/>
      <c r="AT332" s="150" t="s">
        <v>142</v>
      </c>
      <c r="AU332" s="150" t="s">
        <v>79</v>
      </c>
      <c r="AV332" s="12" t="s">
        <v>79</v>
      </c>
      <c r="AW332" s="12" t="s">
        <v>31</v>
      </c>
      <c r="AX332" s="12" t="s">
        <v>76</v>
      </c>
      <c r="AY332" s="150" t="s">
        <v>131</v>
      </c>
    </row>
    <row r="333" spans="2:63" s="11" customFormat="1" ht="22.9" customHeight="1">
      <c r="B333" s="118"/>
      <c r="D333" s="119" t="s">
        <v>68</v>
      </c>
      <c r="E333" s="128" t="s">
        <v>185</v>
      </c>
      <c r="F333" s="128" t="s">
        <v>510</v>
      </c>
      <c r="I333" s="121"/>
      <c r="J333" s="129">
        <f>BK333</f>
        <v>25183.2</v>
      </c>
      <c r="L333" s="118"/>
      <c r="M333" s="123"/>
      <c r="P333" s="124">
        <f>SUM(P334:P354)</f>
        <v>0</v>
      </c>
      <c r="R333" s="124">
        <f>SUM(R334:R354)</f>
        <v>13.03248</v>
      </c>
      <c r="T333" s="125">
        <f>SUM(T334:T354)</f>
        <v>0</v>
      </c>
      <c r="AR333" s="119" t="s">
        <v>76</v>
      </c>
      <c r="AT333" s="126" t="s">
        <v>68</v>
      </c>
      <c r="AU333" s="126" t="s">
        <v>76</v>
      </c>
      <c r="AY333" s="119" t="s">
        <v>131</v>
      </c>
      <c r="BK333" s="127">
        <f>SUM(BK334:BK354)</f>
        <v>25183.2</v>
      </c>
    </row>
    <row r="334" spans="2:65" s="1" customFormat="1" ht="49.15" customHeight="1">
      <c r="B334" s="130"/>
      <c r="C334" s="131" t="s">
        <v>511</v>
      </c>
      <c r="D334" s="131" t="s">
        <v>133</v>
      </c>
      <c r="E334" s="132" t="s">
        <v>512</v>
      </c>
      <c r="F334" s="133" t="s">
        <v>513</v>
      </c>
      <c r="G334" s="134" t="s">
        <v>175</v>
      </c>
      <c r="H334" s="135">
        <v>24</v>
      </c>
      <c r="I334" s="136">
        <v>300</v>
      </c>
      <c r="J334" s="137">
        <f>ROUND(I334*H334,2)</f>
        <v>7200</v>
      </c>
      <c r="K334" s="133" t="s">
        <v>137</v>
      </c>
      <c r="L334" s="31"/>
      <c r="M334" s="138" t="s">
        <v>3</v>
      </c>
      <c r="N334" s="139" t="s">
        <v>40</v>
      </c>
      <c r="P334" s="140">
        <f>O334*H334</f>
        <v>0</v>
      </c>
      <c r="Q334" s="140">
        <v>0.20219</v>
      </c>
      <c r="R334" s="140">
        <f>Q334*H334</f>
        <v>4.85256</v>
      </c>
      <c r="S334" s="140">
        <v>0</v>
      </c>
      <c r="T334" s="141">
        <f>S334*H334</f>
        <v>0</v>
      </c>
      <c r="AR334" s="142" t="s">
        <v>138</v>
      </c>
      <c r="AT334" s="142" t="s">
        <v>133</v>
      </c>
      <c r="AU334" s="142" t="s">
        <v>79</v>
      </c>
      <c r="AY334" s="16" t="s">
        <v>131</v>
      </c>
      <c r="BE334" s="143">
        <f>IF(N334="základní",J334,0)</f>
        <v>7200</v>
      </c>
      <c r="BF334" s="143">
        <f>IF(N334="snížená",J334,0)</f>
        <v>0</v>
      </c>
      <c r="BG334" s="143">
        <f>IF(N334="zákl. přenesená",J334,0)</f>
        <v>0</v>
      </c>
      <c r="BH334" s="143">
        <f>IF(N334="sníž. přenesená",J334,0)</f>
        <v>0</v>
      </c>
      <c r="BI334" s="143">
        <f>IF(N334="nulová",J334,0)</f>
        <v>0</v>
      </c>
      <c r="BJ334" s="16" t="s">
        <v>76</v>
      </c>
      <c r="BK334" s="143">
        <f>ROUND(I334*H334,2)</f>
        <v>7200</v>
      </c>
      <c r="BL334" s="16" t="s">
        <v>138</v>
      </c>
      <c r="BM334" s="142" t="s">
        <v>514</v>
      </c>
    </row>
    <row r="335" spans="2:47" s="1" customFormat="1" ht="12">
      <c r="B335" s="31"/>
      <c r="D335" s="144" t="s">
        <v>140</v>
      </c>
      <c r="F335" s="145" t="s">
        <v>515</v>
      </c>
      <c r="I335" s="146"/>
      <c r="L335" s="31"/>
      <c r="M335" s="147"/>
      <c r="T335" s="52"/>
      <c r="AT335" s="16" t="s">
        <v>140</v>
      </c>
      <c r="AU335" s="16" t="s">
        <v>79</v>
      </c>
    </row>
    <row r="336" spans="2:51" s="12" customFormat="1" ht="12">
      <c r="B336" s="148"/>
      <c r="D336" s="149" t="s">
        <v>142</v>
      </c>
      <c r="E336" s="150" t="s">
        <v>3</v>
      </c>
      <c r="F336" s="151" t="s">
        <v>178</v>
      </c>
      <c r="H336" s="152">
        <v>24</v>
      </c>
      <c r="I336" s="153"/>
      <c r="L336" s="148"/>
      <c r="M336" s="154"/>
      <c r="T336" s="155"/>
      <c r="AT336" s="150" t="s">
        <v>142</v>
      </c>
      <c r="AU336" s="150" t="s">
        <v>79</v>
      </c>
      <c r="AV336" s="12" t="s">
        <v>79</v>
      </c>
      <c r="AW336" s="12" t="s">
        <v>31</v>
      </c>
      <c r="AX336" s="12" t="s">
        <v>76</v>
      </c>
      <c r="AY336" s="150" t="s">
        <v>131</v>
      </c>
    </row>
    <row r="337" spans="2:65" s="1" customFormat="1" ht="24.2" customHeight="1">
      <c r="B337" s="130"/>
      <c r="C337" s="131" t="s">
        <v>516</v>
      </c>
      <c r="D337" s="131" t="s">
        <v>133</v>
      </c>
      <c r="E337" s="132" t="s">
        <v>517</v>
      </c>
      <c r="F337" s="133" t="s">
        <v>518</v>
      </c>
      <c r="G337" s="134" t="s">
        <v>199</v>
      </c>
      <c r="H337" s="135">
        <v>3.6</v>
      </c>
      <c r="I337" s="136">
        <v>2650</v>
      </c>
      <c r="J337" s="137">
        <f>ROUND(I337*H337,2)</f>
        <v>9540</v>
      </c>
      <c r="K337" s="133" t="s">
        <v>137</v>
      </c>
      <c r="L337" s="31"/>
      <c r="M337" s="138" t="s">
        <v>3</v>
      </c>
      <c r="N337" s="139" t="s">
        <v>40</v>
      </c>
      <c r="P337" s="140">
        <f>O337*H337</f>
        <v>0</v>
      </c>
      <c r="Q337" s="140">
        <v>2.25634</v>
      </c>
      <c r="R337" s="140">
        <f>Q337*H337</f>
        <v>8.122824</v>
      </c>
      <c r="S337" s="140">
        <v>0</v>
      </c>
      <c r="T337" s="141">
        <f>S337*H337</f>
        <v>0</v>
      </c>
      <c r="AR337" s="142" t="s">
        <v>138</v>
      </c>
      <c r="AT337" s="142" t="s">
        <v>133</v>
      </c>
      <c r="AU337" s="142" t="s">
        <v>79</v>
      </c>
      <c r="AY337" s="16" t="s">
        <v>131</v>
      </c>
      <c r="BE337" s="143">
        <f>IF(N337="základní",J337,0)</f>
        <v>9540</v>
      </c>
      <c r="BF337" s="143">
        <f>IF(N337="snížená",J337,0)</f>
        <v>0</v>
      </c>
      <c r="BG337" s="143">
        <f>IF(N337="zákl. přenesená",J337,0)</f>
        <v>0</v>
      </c>
      <c r="BH337" s="143">
        <f>IF(N337="sníž. přenesená",J337,0)</f>
        <v>0</v>
      </c>
      <c r="BI337" s="143">
        <f>IF(N337="nulová",J337,0)</f>
        <v>0</v>
      </c>
      <c r="BJ337" s="16" t="s">
        <v>76</v>
      </c>
      <c r="BK337" s="143">
        <f>ROUND(I337*H337,2)</f>
        <v>9540</v>
      </c>
      <c r="BL337" s="16" t="s">
        <v>138</v>
      </c>
      <c r="BM337" s="142" t="s">
        <v>519</v>
      </c>
    </row>
    <row r="338" spans="2:47" s="1" customFormat="1" ht="12">
      <c r="B338" s="31"/>
      <c r="D338" s="144" t="s">
        <v>140</v>
      </c>
      <c r="F338" s="145" t="s">
        <v>520</v>
      </c>
      <c r="I338" s="146"/>
      <c r="L338" s="31"/>
      <c r="M338" s="147"/>
      <c r="T338" s="52"/>
      <c r="AT338" s="16" t="s">
        <v>140</v>
      </c>
      <c r="AU338" s="16" t="s">
        <v>79</v>
      </c>
    </row>
    <row r="339" spans="2:51" s="12" customFormat="1" ht="12">
      <c r="B339" s="148"/>
      <c r="D339" s="149" t="s">
        <v>142</v>
      </c>
      <c r="E339" s="150" t="s">
        <v>3</v>
      </c>
      <c r="F339" s="151" t="s">
        <v>521</v>
      </c>
      <c r="H339" s="152">
        <v>3.6</v>
      </c>
      <c r="I339" s="153"/>
      <c r="L339" s="148"/>
      <c r="M339" s="154"/>
      <c r="T339" s="155"/>
      <c r="AT339" s="150" t="s">
        <v>142</v>
      </c>
      <c r="AU339" s="150" t="s">
        <v>79</v>
      </c>
      <c r="AV339" s="12" t="s">
        <v>79</v>
      </c>
      <c r="AW339" s="12" t="s">
        <v>31</v>
      </c>
      <c r="AX339" s="12" t="s">
        <v>76</v>
      </c>
      <c r="AY339" s="150" t="s">
        <v>131</v>
      </c>
    </row>
    <row r="340" spans="2:65" s="1" customFormat="1" ht="62.65" customHeight="1">
      <c r="B340" s="130"/>
      <c r="C340" s="131" t="s">
        <v>522</v>
      </c>
      <c r="D340" s="131" t="s">
        <v>133</v>
      </c>
      <c r="E340" s="132" t="s">
        <v>523</v>
      </c>
      <c r="F340" s="133" t="s">
        <v>524</v>
      </c>
      <c r="G340" s="134" t="s">
        <v>175</v>
      </c>
      <c r="H340" s="135">
        <v>93.6</v>
      </c>
      <c r="I340" s="136">
        <v>45</v>
      </c>
      <c r="J340" s="137">
        <f>ROUND(I340*H340,2)</f>
        <v>4212</v>
      </c>
      <c r="K340" s="133" t="s">
        <v>137</v>
      </c>
      <c r="L340" s="31"/>
      <c r="M340" s="138" t="s">
        <v>3</v>
      </c>
      <c r="N340" s="139" t="s">
        <v>40</v>
      </c>
      <c r="P340" s="140">
        <f>O340*H340</f>
        <v>0</v>
      </c>
      <c r="Q340" s="140">
        <v>0.00061</v>
      </c>
      <c r="R340" s="140">
        <f>Q340*H340</f>
        <v>0.057095999999999994</v>
      </c>
      <c r="S340" s="140">
        <v>0</v>
      </c>
      <c r="T340" s="141">
        <f>S340*H340</f>
        <v>0</v>
      </c>
      <c r="AR340" s="142" t="s">
        <v>138</v>
      </c>
      <c r="AT340" s="142" t="s">
        <v>133</v>
      </c>
      <c r="AU340" s="142" t="s">
        <v>79</v>
      </c>
      <c r="AY340" s="16" t="s">
        <v>131</v>
      </c>
      <c r="BE340" s="143">
        <f>IF(N340="základní",J340,0)</f>
        <v>4212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6" t="s">
        <v>76</v>
      </c>
      <c r="BK340" s="143">
        <f>ROUND(I340*H340,2)</f>
        <v>4212</v>
      </c>
      <c r="BL340" s="16" t="s">
        <v>138</v>
      </c>
      <c r="BM340" s="142" t="s">
        <v>525</v>
      </c>
    </row>
    <row r="341" spans="2:47" s="1" customFormat="1" ht="12">
      <c r="B341" s="31"/>
      <c r="D341" s="144" t="s">
        <v>140</v>
      </c>
      <c r="F341" s="145" t="s">
        <v>526</v>
      </c>
      <c r="I341" s="146"/>
      <c r="L341" s="31"/>
      <c r="M341" s="147"/>
      <c r="T341" s="52"/>
      <c r="AT341" s="16" t="s">
        <v>140</v>
      </c>
      <c r="AU341" s="16" t="s">
        <v>79</v>
      </c>
    </row>
    <row r="342" spans="2:51" s="12" customFormat="1" ht="12">
      <c r="B342" s="148"/>
      <c r="D342" s="149" t="s">
        <v>142</v>
      </c>
      <c r="E342" s="150" t="s">
        <v>3</v>
      </c>
      <c r="F342" s="151" t="s">
        <v>527</v>
      </c>
      <c r="H342" s="152">
        <v>93.6</v>
      </c>
      <c r="I342" s="153"/>
      <c r="L342" s="148"/>
      <c r="M342" s="154"/>
      <c r="T342" s="155"/>
      <c r="AT342" s="150" t="s">
        <v>142</v>
      </c>
      <c r="AU342" s="150" t="s">
        <v>79</v>
      </c>
      <c r="AV342" s="12" t="s">
        <v>79</v>
      </c>
      <c r="AW342" s="12" t="s">
        <v>31</v>
      </c>
      <c r="AX342" s="12" t="s">
        <v>76</v>
      </c>
      <c r="AY342" s="150" t="s">
        <v>131</v>
      </c>
    </row>
    <row r="343" spans="2:65" s="1" customFormat="1" ht="24.2" customHeight="1">
      <c r="B343" s="130"/>
      <c r="C343" s="131" t="s">
        <v>528</v>
      </c>
      <c r="D343" s="131" t="s">
        <v>133</v>
      </c>
      <c r="E343" s="132" t="s">
        <v>529</v>
      </c>
      <c r="F343" s="133" t="s">
        <v>530</v>
      </c>
      <c r="G343" s="134" t="s">
        <v>175</v>
      </c>
      <c r="H343" s="135">
        <v>93.6</v>
      </c>
      <c r="I343" s="136">
        <v>29</v>
      </c>
      <c r="J343" s="137">
        <f>ROUND(I343*H343,2)</f>
        <v>2714.4</v>
      </c>
      <c r="K343" s="133" t="s">
        <v>137</v>
      </c>
      <c r="L343" s="31"/>
      <c r="M343" s="138" t="s">
        <v>3</v>
      </c>
      <c r="N343" s="139" t="s">
        <v>40</v>
      </c>
      <c r="P343" s="140">
        <f>O343*H343</f>
        <v>0</v>
      </c>
      <c r="Q343" s="140">
        <v>0</v>
      </c>
      <c r="R343" s="140">
        <f>Q343*H343</f>
        <v>0</v>
      </c>
      <c r="S343" s="140">
        <v>0</v>
      </c>
      <c r="T343" s="141">
        <f>S343*H343</f>
        <v>0</v>
      </c>
      <c r="AR343" s="142" t="s">
        <v>138</v>
      </c>
      <c r="AT343" s="142" t="s">
        <v>133</v>
      </c>
      <c r="AU343" s="142" t="s">
        <v>79</v>
      </c>
      <c r="AY343" s="16" t="s">
        <v>131</v>
      </c>
      <c r="BE343" s="143">
        <f>IF(N343="základní",J343,0)</f>
        <v>2714.4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6" t="s">
        <v>76</v>
      </c>
      <c r="BK343" s="143">
        <f>ROUND(I343*H343,2)</f>
        <v>2714.4</v>
      </c>
      <c r="BL343" s="16" t="s">
        <v>138</v>
      </c>
      <c r="BM343" s="142" t="s">
        <v>531</v>
      </c>
    </row>
    <row r="344" spans="2:47" s="1" customFormat="1" ht="12">
      <c r="B344" s="31"/>
      <c r="D344" s="144" t="s">
        <v>140</v>
      </c>
      <c r="F344" s="145" t="s">
        <v>532</v>
      </c>
      <c r="I344" s="146"/>
      <c r="L344" s="31"/>
      <c r="M344" s="147"/>
      <c r="T344" s="52"/>
      <c r="AT344" s="16" t="s">
        <v>140</v>
      </c>
      <c r="AU344" s="16" t="s">
        <v>79</v>
      </c>
    </row>
    <row r="345" spans="2:51" s="12" customFormat="1" ht="12">
      <c r="B345" s="148"/>
      <c r="D345" s="149" t="s">
        <v>142</v>
      </c>
      <c r="E345" s="150" t="s">
        <v>3</v>
      </c>
      <c r="F345" s="151" t="s">
        <v>527</v>
      </c>
      <c r="H345" s="152">
        <v>93.6</v>
      </c>
      <c r="I345" s="153"/>
      <c r="L345" s="148"/>
      <c r="M345" s="154"/>
      <c r="T345" s="155"/>
      <c r="AT345" s="150" t="s">
        <v>142</v>
      </c>
      <c r="AU345" s="150" t="s">
        <v>79</v>
      </c>
      <c r="AV345" s="12" t="s">
        <v>79</v>
      </c>
      <c r="AW345" s="12" t="s">
        <v>31</v>
      </c>
      <c r="AX345" s="12" t="s">
        <v>76</v>
      </c>
      <c r="AY345" s="150" t="s">
        <v>131</v>
      </c>
    </row>
    <row r="346" spans="2:65" s="1" customFormat="1" ht="78" customHeight="1">
      <c r="B346" s="130"/>
      <c r="C346" s="131" t="s">
        <v>533</v>
      </c>
      <c r="D346" s="131" t="s">
        <v>133</v>
      </c>
      <c r="E346" s="132" t="s">
        <v>534</v>
      </c>
      <c r="F346" s="133" t="s">
        <v>535</v>
      </c>
      <c r="G346" s="134" t="s">
        <v>175</v>
      </c>
      <c r="H346" s="135">
        <v>24</v>
      </c>
      <c r="I346" s="136">
        <v>35</v>
      </c>
      <c r="J346" s="137">
        <f>ROUND(I346*H346,2)</f>
        <v>840</v>
      </c>
      <c r="K346" s="133" t="s">
        <v>137</v>
      </c>
      <c r="L346" s="31"/>
      <c r="M346" s="138" t="s">
        <v>3</v>
      </c>
      <c r="N346" s="139" t="s">
        <v>40</v>
      </c>
      <c r="P346" s="140">
        <f>O346*H346</f>
        <v>0</v>
      </c>
      <c r="Q346" s="140">
        <v>0</v>
      </c>
      <c r="R346" s="140">
        <f>Q346*H346</f>
        <v>0</v>
      </c>
      <c r="S346" s="140">
        <v>0</v>
      </c>
      <c r="T346" s="141">
        <f>S346*H346</f>
        <v>0</v>
      </c>
      <c r="AR346" s="142" t="s">
        <v>138</v>
      </c>
      <c r="AT346" s="142" t="s">
        <v>133</v>
      </c>
      <c r="AU346" s="142" t="s">
        <v>79</v>
      </c>
      <c r="AY346" s="16" t="s">
        <v>131</v>
      </c>
      <c r="BE346" s="143">
        <f>IF(N346="základní",J346,0)</f>
        <v>840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6" t="s">
        <v>76</v>
      </c>
      <c r="BK346" s="143">
        <f>ROUND(I346*H346,2)</f>
        <v>840</v>
      </c>
      <c r="BL346" s="16" t="s">
        <v>138</v>
      </c>
      <c r="BM346" s="142" t="s">
        <v>536</v>
      </c>
    </row>
    <row r="347" spans="2:47" s="1" customFormat="1" ht="12">
      <c r="B347" s="31"/>
      <c r="D347" s="144" t="s">
        <v>140</v>
      </c>
      <c r="F347" s="145" t="s">
        <v>537</v>
      </c>
      <c r="I347" s="146"/>
      <c r="L347" s="31"/>
      <c r="M347" s="147"/>
      <c r="T347" s="52"/>
      <c r="AT347" s="16" t="s">
        <v>140</v>
      </c>
      <c r="AU347" s="16" t="s">
        <v>79</v>
      </c>
    </row>
    <row r="348" spans="2:51" s="12" customFormat="1" ht="12">
      <c r="B348" s="148"/>
      <c r="D348" s="149" t="s">
        <v>142</v>
      </c>
      <c r="E348" s="150" t="s">
        <v>3</v>
      </c>
      <c r="F348" s="151" t="s">
        <v>538</v>
      </c>
      <c r="H348" s="152">
        <v>24</v>
      </c>
      <c r="I348" s="153"/>
      <c r="L348" s="148"/>
      <c r="M348" s="154"/>
      <c r="T348" s="155"/>
      <c r="AT348" s="150" t="s">
        <v>142</v>
      </c>
      <c r="AU348" s="150" t="s">
        <v>79</v>
      </c>
      <c r="AV348" s="12" t="s">
        <v>79</v>
      </c>
      <c r="AW348" s="12" t="s">
        <v>31</v>
      </c>
      <c r="AX348" s="12" t="s">
        <v>76</v>
      </c>
      <c r="AY348" s="150" t="s">
        <v>131</v>
      </c>
    </row>
    <row r="349" spans="2:65" s="1" customFormat="1" ht="78" customHeight="1">
      <c r="B349" s="130"/>
      <c r="C349" s="131" t="s">
        <v>539</v>
      </c>
      <c r="D349" s="131" t="s">
        <v>133</v>
      </c>
      <c r="E349" s="132" t="s">
        <v>540</v>
      </c>
      <c r="F349" s="133" t="s">
        <v>541</v>
      </c>
      <c r="G349" s="134" t="s">
        <v>136</v>
      </c>
      <c r="H349" s="135">
        <v>6</v>
      </c>
      <c r="I349" s="136">
        <v>60</v>
      </c>
      <c r="J349" s="137">
        <f>ROUND(I349*H349,2)</f>
        <v>360</v>
      </c>
      <c r="K349" s="133" t="s">
        <v>137</v>
      </c>
      <c r="L349" s="31"/>
      <c r="M349" s="138" t="s">
        <v>3</v>
      </c>
      <c r="N349" s="139" t="s">
        <v>40</v>
      </c>
      <c r="P349" s="140">
        <f>O349*H349</f>
        <v>0</v>
      </c>
      <c r="Q349" s="140">
        <v>0</v>
      </c>
      <c r="R349" s="140">
        <f>Q349*H349</f>
        <v>0</v>
      </c>
      <c r="S349" s="140">
        <v>0</v>
      </c>
      <c r="T349" s="141">
        <f>S349*H349</f>
        <v>0</v>
      </c>
      <c r="AR349" s="142" t="s">
        <v>138</v>
      </c>
      <c r="AT349" s="142" t="s">
        <v>133</v>
      </c>
      <c r="AU349" s="142" t="s">
        <v>79</v>
      </c>
      <c r="AY349" s="16" t="s">
        <v>131</v>
      </c>
      <c r="BE349" s="143">
        <f>IF(N349="základní",J349,0)</f>
        <v>360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6" t="s">
        <v>76</v>
      </c>
      <c r="BK349" s="143">
        <f>ROUND(I349*H349,2)</f>
        <v>360</v>
      </c>
      <c r="BL349" s="16" t="s">
        <v>138</v>
      </c>
      <c r="BM349" s="142" t="s">
        <v>542</v>
      </c>
    </row>
    <row r="350" spans="2:47" s="1" customFormat="1" ht="12">
      <c r="B350" s="31"/>
      <c r="D350" s="144" t="s">
        <v>140</v>
      </c>
      <c r="F350" s="145" t="s">
        <v>543</v>
      </c>
      <c r="I350" s="146"/>
      <c r="L350" s="31"/>
      <c r="M350" s="147"/>
      <c r="T350" s="52"/>
      <c r="AT350" s="16" t="s">
        <v>140</v>
      </c>
      <c r="AU350" s="16" t="s">
        <v>79</v>
      </c>
    </row>
    <row r="351" spans="2:51" s="12" customFormat="1" ht="12">
      <c r="B351" s="148"/>
      <c r="D351" s="149" t="s">
        <v>142</v>
      </c>
      <c r="E351" s="150" t="s">
        <v>3</v>
      </c>
      <c r="F351" s="151" t="s">
        <v>544</v>
      </c>
      <c r="H351" s="152">
        <v>6</v>
      </c>
      <c r="I351" s="153"/>
      <c r="L351" s="148"/>
      <c r="M351" s="154"/>
      <c r="T351" s="155"/>
      <c r="AT351" s="150" t="s">
        <v>142</v>
      </c>
      <c r="AU351" s="150" t="s">
        <v>79</v>
      </c>
      <c r="AV351" s="12" t="s">
        <v>79</v>
      </c>
      <c r="AW351" s="12" t="s">
        <v>31</v>
      </c>
      <c r="AX351" s="12" t="s">
        <v>76</v>
      </c>
      <c r="AY351" s="150" t="s">
        <v>131</v>
      </c>
    </row>
    <row r="352" spans="2:65" s="1" customFormat="1" ht="76.35" customHeight="1">
      <c r="B352" s="130"/>
      <c r="C352" s="131" t="s">
        <v>545</v>
      </c>
      <c r="D352" s="131" t="s">
        <v>133</v>
      </c>
      <c r="E352" s="132" t="s">
        <v>546</v>
      </c>
      <c r="F352" s="133" t="s">
        <v>547</v>
      </c>
      <c r="G352" s="134" t="s">
        <v>136</v>
      </c>
      <c r="H352" s="135">
        <v>5.28</v>
      </c>
      <c r="I352" s="136">
        <v>60</v>
      </c>
      <c r="J352" s="137">
        <f>ROUND(I352*H352,2)</f>
        <v>316.8</v>
      </c>
      <c r="K352" s="133" t="s">
        <v>137</v>
      </c>
      <c r="L352" s="31"/>
      <c r="M352" s="138" t="s">
        <v>3</v>
      </c>
      <c r="N352" s="139" t="s">
        <v>40</v>
      </c>
      <c r="P352" s="140">
        <f>O352*H352</f>
        <v>0</v>
      </c>
      <c r="Q352" s="140">
        <v>0</v>
      </c>
      <c r="R352" s="140">
        <f>Q352*H352</f>
        <v>0</v>
      </c>
      <c r="S352" s="140">
        <v>0</v>
      </c>
      <c r="T352" s="141">
        <f>S352*H352</f>
        <v>0</v>
      </c>
      <c r="AR352" s="142" t="s">
        <v>138</v>
      </c>
      <c r="AT352" s="142" t="s">
        <v>133</v>
      </c>
      <c r="AU352" s="142" t="s">
        <v>79</v>
      </c>
      <c r="AY352" s="16" t="s">
        <v>131</v>
      </c>
      <c r="BE352" s="143">
        <f>IF(N352="základní",J352,0)</f>
        <v>316.8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6" t="s">
        <v>76</v>
      </c>
      <c r="BK352" s="143">
        <f>ROUND(I352*H352,2)</f>
        <v>316.8</v>
      </c>
      <c r="BL352" s="16" t="s">
        <v>138</v>
      </c>
      <c r="BM352" s="142" t="s">
        <v>548</v>
      </c>
    </row>
    <row r="353" spans="2:47" s="1" customFormat="1" ht="12">
      <c r="B353" s="31"/>
      <c r="D353" s="144" t="s">
        <v>140</v>
      </c>
      <c r="F353" s="145" t="s">
        <v>549</v>
      </c>
      <c r="I353" s="146"/>
      <c r="L353" s="31"/>
      <c r="M353" s="147"/>
      <c r="T353" s="52"/>
      <c r="AT353" s="16" t="s">
        <v>140</v>
      </c>
      <c r="AU353" s="16" t="s">
        <v>79</v>
      </c>
    </row>
    <row r="354" spans="2:51" s="12" customFormat="1" ht="12">
      <c r="B354" s="148"/>
      <c r="D354" s="149" t="s">
        <v>142</v>
      </c>
      <c r="E354" s="150" t="s">
        <v>3</v>
      </c>
      <c r="F354" s="151" t="s">
        <v>143</v>
      </c>
      <c r="H354" s="152">
        <v>5.28</v>
      </c>
      <c r="I354" s="153"/>
      <c r="L354" s="148"/>
      <c r="M354" s="154"/>
      <c r="T354" s="155"/>
      <c r="AT354" s="150" t="s">
        <v>142</v>
      </c>
      <c r="AU354" s="150" t="s">
        <v>79</v>
      </c>
      <c r="AV354" s="12" t="s">
        <v>79</v>
      </c>
      <c r="AW354" s="12" t="s">
        <v>31</v>
      </c>
      <c r="AX354" s="12" t="s">
        <v>76</v>
      </c>
      <c r="AY354" s="150" t="s">
        <v>131</v>
      </c>
    </row>
    <row r="355" spans="2:63" s="11" customFormat="1" ht="22.9" customHeight="1">
      <c r="B355" s="118"/>
      <c r="D355" s="119" t="s">
        <v>68</v>
      </c>
      <c r="E355" s="128" t="s">
        <v>550</v>
      </c>
      <c r="F355" s="128" t="s">
        <v>551</v>
      </c>
      <c r="I355" s="121"/>
      <c r="J355" s="129">
        <f>BK355</f>
        <v>47451.95</v>
      </c>
      <c r="L355" s="118"/>
      <c r="M355" s="123"/>
      <c r="P355" s="124">
        <f>SUM(P356:P369)</f>
        <v>0</v>
      </c>
      <c r="R355" s="124">
        <f>SUM(R356:R369)</f>
        <v>0</v>
      </c>
      <c r="T355" s="125">
        <f>SUM(T356:T369)</f>
        <v>0</v>
      </c>
      <c r="AR355" s="119" t="s">
        <v>76</v>
      </c>
      <c r="AT355" s="126" t="s">
        <v>68</v>
      </c>
      <c r="AU355" s="126" t="s">
        <v>76</v>
      </c>
      <c r="AY355" s="119" t="s">
        <v>131</v>
      </c>
      <c r="BK355" s="127">
        <f>SUM(BK356:BK369)</f>
        <v>47451.95</v>
      </c>
    </row>
    <row r="356" spans="2:65" s="1" customFormat="1" ht="44.25" customHeight="1">
      <c r="B356" s="130"/>
      <c r="C356" s="131" t="s">
        <v>552</v>
      </c>
      <c r="D356" s="131" t="s">
        <v>133</v>
      </c>
      <c r="E356" s="132" t="s">
        <v>553</v>
      </c>
      <c r="F356" s="133" t="s">
        <v>554</v>
      </c>
      <c r="G356" s="134" t="s">
        <v>268</v>
      </c>
      <c r="H356" s="135">
        <v>3742.332</v>
      </c>
      <c r="I356" s="136">
        <v>2.5</v>
      </c>
      <c r="J356" s="137">
        <f>ROUND(I356*H356,2)</f>
        <v>9355.83</v>
      </c>
      <c r="K356" s="133" t="s">
        <v>137</v>
      </c>
      <c r="L356" s="31"/>
      <c r="M356" s="138" t="s">
        <v>3</v>
      </c>
      <c r="N356" s="139" t="s">
        <v>40</v>
      </c>
      <c r="P356" s="140">
        <f>O356*H356</f>
        <v>0</v>
      </c>
      <c r="Q356" s="140">
        <v>0</v>
      </c>
      <c r="R356" s="140">
        <f>Q356*H356</f>
        <v>0</v>
      </c>
      <c r="S356" s="140">
        <v>0</v>
      </c>
      <c r="T356" s="141">
        <f>S356*H356</f>
        <v>0</v>
      </c>
      <c r="AR356" s="142" t="s">
        <v>138</v>
      </c>
      <c r="AT356" s="142" t="s">
        <v>133</v>
      </c>
      <c r="AU356" s="142" t="s">
        <v>79</v>
      </c>
      <c r="AY356" s="16" t="s">
        <v>131</v>
      </c>
      <c r="BE356" s="143">
        <f>IF(N356="základní",J356,0)</f>
        <v>9355.83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6" t="s">
        <v>76</v>
      </c>
      <c r="BK356" s="143">
        <f>ROUND(I356*H356,2)</f>
        <v>9355.83</v>
      </c>
      <c r="BL356" s="16" t="s">
        <v>138</v>
      </c>
      <c r="BM356" s="142" t="s">
        <v>555</v>
      </c>
    </row>
    <row r="357" spans="2:47" s="1" customFormat="1" ht="12">
      <c r="B357" s="31"/>
      <c r="D357" s="144" t="s">
        <v>140</v>
      </c>
      <c r="F357" s="145" t="s">
        <v>556</v>
      </c>
      <c r="I357" s="146"/>
      <c r="L357" s="31"/>
      <c r="M357" s="147"/>
      <c r="T357" s="52"/>
      <c r="AT357" s="16" t="s">
        <v>140</v>
      </c>
      <c r="AU357" s="16" t="s">
        <v>79</v>
      </c>
    </row>
    <row r="358" spans="2:51" s="12" customFormat="1" ht="12">
      <c r="B358" s="148"/>
      <c r="D358" s="149" t="s">
        <v>142</v>
      </c>
      <c r="F358" s="151" t="s">
        <v>557</v>
      </c>
      <c r="H358" s="152">
        <v>3742.332</v>
      </c>
      <c r="I358" s="153"/>
      <c r="L358" s="148"/>
      <c r="M358" s="154"/>
      <c r="T358" s="155"/>
      <c r="AT358" s="150" t="s">
        <v>142</v>
      </c>
      <c r="AU358" s="150" t="s">
        <v>79</v>
      </c>
      <c r="AV358" s="12" t="s">
        <v>79</v>
      </c>
      <c r="AW358" s="12" t="s">
        <v>4</v>
      </c>
      <c r="AX358" s="12" t="s">
        <v>76</v>
      </c>
      <c r="AY358" s="150" t="s">
        <v>131</v>
      </c>
    </row>
    <row r="359" spans="2:65" s="1" customFormat="1" ht="37.9" customHeight="1">
      <c r="B359" s="130"/>
      <c r="C359" s="131" t="s">
        <v>558</v>
      </c>
      <c r="D359" s="131" t="s">
        <v>133</v>
      </c>
      <c r="E359" s="132" t="s">
        <v>559</v>
      </c>
      <c r="F359" s="133" t="s">
        <v>560</v>
      </c>
      <c r="G359" s="134" t="s">
        <v>268</v>
      </c>
      <c r="H359" s="135">
        <v>85.053</v>
      </c>
      <c r="I359" s="136">
        <v>200</v>
      </c>
      <c r="J359" s="137">
        <f>ROUND(I359*H359,2)</f>
        <v>17010.6</v>
      </c>
      <c r="K359" s="133" t="s">
        <v>137</v>
      </c>
      <c r="L359" s="31"/>
      <c r="M359" s="138" t="s">
        <v>3</v>
      </c>
      <c r="N359" s="139" t="s">
        <v>40</v>
      </c>
      <c r="P359" s="140">
        <f>O359*H359</f>
        <v>0</v>
      </c>
      <c r="Q359" s="140">
        <v>0</v>
      </c>
      <c r="R359" s="140">
        <f>Q359*H359</f>
        <v>0</v>
      </c>
      <c r="S359" s="140">
        <v>0</v>
      </c>
      <c r="T359" s="141">
        <f>S359*H359</f>
        <v>0</v>
      </c>
      <c r="AR359" s="142" t="s">
        <v>138</v>
      </c>
      <c r="AT359" s="142" t="s">
        <v>133</v>
      </c>
      <c r="AU359" s="142" t="s">
        <v>79</v>
      </c>
      <c r="AY359" s="16" t="s">
        <v>131</v>
      </c>
      <c r="BE359" s="143">
        <f>IF(N359="základní",J359,0)</f>
        <v>17010.6</v>
      </c>
      <c r="BF359" s="143">
        <f>IF(N359="snížená",J359,0)</f>
        <v>0</v>
      </c>
      <c r="BG359" s="143">
        <f>IF(N359="zákl. přenesená",J359,0)</f>
        <v>0</v>
      </c>
      <c r="BH359" s="143">
        <f>IF(N359="sníž. přenesená",J359,0)</f>
        <v>0</v>
      </c>
      <c r="BI359" s="143">
        <f>IF(N359="nulová",J359,0)</f>
        <v>0</v>
      </c>
      <c r="BJ359" s="16" t="s">
        <v>76</v>
      </c>
      <c r="BK359" s="143">
        <f>ROUND(I359*H359,2)</f>
        <v>17010.6</v>
      </c>
      <c r="BL359" s="16" t="s">
        <v>138</v>
      </c>
      <c r="BM359" s="142" t="s">
        <v>561</v>
      </c>
    </row>
    <row r="360" spans="2:47" s="1" customFormat="1" ht="12">
      <c r="B360" s="31"/>
      <c r="D360" s="144" t="s">
        <v>140</v>
      </c>
      <c r="F360" s="145" t="s">
        <v>562</v>
      </c>
      <c r="I360" s="146"/>
      <c r="L360" s="31"/>
      <c r="M360" s="147"/>
      <c r="T360" s="52"/>
      <c r="AT360" s="16" t="s">
        <v>140</v>
      </c>
      <c r="AU360" s="16" t="s">
        <v>79</v>
      </c>
    </row>
    <row r="361" spans="2:65" s="1" customFormat="1" ht="44.25" customHeight="1">
      <c r="B361" s="130"/>
      <c r="C361" s="131" t="s">
        <v>563</v>
      </c>
      <c r="D361" s="131" t="s">
        <v>133</v>
      </c>
      <c r="E361" s="132" t="s">
        <v>564</v>
      </c>
      <c r="F361" s="133" t="s">
        <v>565</v>
      </c>
      <c r="G361" s="134" t="s">
        <v>268</v>
      </c>
      <c r="H361" s="135">
        <v>43.469</v>
      </c>
      <c r="I361" s="136">
        <v>270</v>
      </c>
      <c r="J361" s="137">
        <f>ROUND(I361*H361,2)</f>
        <v>11736.63</v>
      </c>
      <c r="K361" s="133" t="s">
        <v>137</v>
      </c>
      <c r="L361" s="31"/>
      <c r="M361" s="138" t="s">
        <v>3</v>
      </c>
      <c r="N361" s="139" t="s">
        <v>40</v>
      </c>
      <c r="P361" s="140">
        <f>O361*H361</f>
        <v>0</v>
      </c>
      <c r="Q361" s="140">
        <v>0</v>
      </c>
      <c r="R361" s="140">
        <f>Q361*H361</f>
        <v>0</v>
      </c>
      <c r="S361" s="140">
        <v>0</v>
      </c>
      <c r="T361" s="141">
        <f>S361*H361</f>
        <v>0</v>
      </c>
      <c r="AR361" s="142" t="s">
        <v>138</v>
      </c>
      <c r="AT361" s="142" t="s">
        <v>133</v>
      </c>
      <c r="AU361" s="142" t="s">
        <v>79</v>
      </c>
      <c r="AY361" s="16" t="s">
        <v>131</v>
      </c>
      <c r="BE361" s="143">
        <f>IF(N361="základní",J361,0)</f>
        <v>11736.63</v>
      </c>
      <c r="BF361" s="143">
        <f>IF(N361="snížená",J361,0)</f>
        <v>0</v>
      </c>
      <c r="BG361" s="143">
        <f>IF(N361="zákl. přenesená",J361,0)</f>
        <v>0</v>
      </c>
      <c r="BH361" s="143">
        <f>IF(N361="sníž. přenesená",J361,0)</f>
        <v>0</v>
      </c>
      <c r="BI361" s="143">
        <f>IF(N361="nulová",J361,0)</f>
        <v>0</v>
      </c>
      <c r="BJ361" s="16" t="s">
        <v>76</v>
      </c>
      <c r="BK361" s="143">
        <f>ROUND(I361*H361,2)</f>
        <v>11736.63</v>
      </c>
      <c r="BL361" s="16" t="s">
        <v>138</v>
      </c>
      <c r="BM361" s="142" t="s">
        <v>566</v>
      </c>
    </row>
    <row r="362" spans="2:47" s="1" customFormat="1" ht="12">
      <c r="B362" s="31"/>
      <c r="D362" s="144" t="s">
        <v>140</v>
      </c>
      <c r="F362" s="145" t="s">
        <v>567</v>
      </c>
      <c r="I362" s="146"/>
      <c r="L362" s="31"/>
      <c r="M362" s="147"/>
      <c r="T362" s="52"/>
      <c r="AT362" s="16" t="s">
        <v>140</v>
      </c>
      <c r="AU362" s="16" t="s">
        <v>79</v>
      </c>
    </row>
    <row r="363" spans="2:51" s="12" customFormat="1" ht="12">
      <c r="B363" s="148"/>
      <c r="D363" s="149" t="s">
        <v>142</v>
      </c>
      <c r="E363" s="150" t="s">
        <v>3</v>
      </c>
      <c r="F363" s="151" t="s">
        <v>568</v>
      </c>
      <c r="H363" s="152">
        <v>43.469</v>
      </c>
      <c r="I363" s="153"/>
      <c r="L363" s="148"/>
      <c r="M363" s="154"/>
      <c r="T363" s="155"/>
      <c r="AT363" s="150" t="s">
        <v>142</v>
      </c>
      <c r="AU363" s="150" t="s">
        <v>79</v>
      </c>
      <c r="AV363" s="12" t="s">
        <v>79</v>
      </c>
      <c r="AW363" s="12" t="s">
        <v>31</v>
      </c>
      <c r="AX363" s="12" t="s">
        <v>76</v>
      </c>
      <c r="AY363" s="150" t="s">
        <v>131</v>
      </c>
    </row>
    <row r="364" spans="2:65" s="1" customFormat="1" ht="44.25" customHeight="1">
      <c r="B364" s="130"/>
      <c r="C364" s="131" t="s">
        <v>569</v>
      </c>
      <c r="D364" s="131" t="s">
        <v>133</v>
      </c>
      <c r="E364" s="132" t="s">
        <v>570</v>
      </c>
      <c r="F364" s="133" t="s">
        <v>571</v>
      </c>
      <c r="G364" s="134" t="s">
        <v>268</v>
      </c>
      <c r="H364" s="135">
        <v>16.474</v>
      </c>
      <c r="I364" s="136">
        <v>410</v>
      </c>
      <c r="J364" s="137">
        <f>ROUND(I364*H364,2)</f>
        <v>6754.34</v>
      </c>
      <c r="K364" s="133" t="s">
        <v>137</v>
      </c>
      <c r="L364" s="31"/>
      <c r="M364" s="138" t="s">
        <v>3</v>
      </c>
      <c r="N364" s="139" t="s">
        <v>40</v>
      </c>
      <c r="P364" s="140">
        <f>O364*H364</f>
        <v>0</v>
      </c>
      <c r="Q364" s="140">
        <v>0</v>
      </c>
      <c r="R364" s="140">
        <f>Q364*H364</f>
        <v>0</v>
      </c>
      <c r="S364" s="140">
        <v>0</v>
      </c>
      <c r="T364" s="141">
        <f>S364*H364</f>
        <v>0</v>
      </c>
      <c r="AR364" s="142" t="s">
        <v>138</v>
      </c>
      <c r="AT364" s="142" t="s">
        <v>133</v>
      </c>
      <c r="AU364" s="142" t="s">
        <v>79</v>
      </c>
      <c r="AY364" s="16" t="s">
        <v>131</v>
      </c>
      <c r="BE364" s="143">
        <f>IF(N364="základní",J364,0)</f>
        <v>6754.34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6" t="s">
        <v>76</v>
      </c>
      <c r="BK364" s="143">
        <f>ROUND(I364*H364,2)</f>
        <v>6754.34</v>
      </c>
      <c r="BL364" s="16" t="s">
        <v>138</v>
      </c>
      <c r="BM364" s="142" t="s">
        <v>572</v>
      </c>
    </row>
    <row r="365" spans="2:47" s="1" customFormat="1" ht="12">
      <c r="B365" s="31"/>
      <c r="D365" s="144" t="s">
        <v>140</v>
      </c>
      <c r="F365" s="145" t="s">
        <v>573</v>
      </c>
      <c r="I365" s="146"/>
      <c r="L365" s="31"/>
      <c r="M365" s="147"/>
      <c r="T365" s="52"/>
      <c r="AT365" s="16" t="s">
        <v>140</v>
      </c>
      <c r="AU365" s="16" t="s">
        <v>79</v>
      </c>
    </row>
    <row r="366" spans="2:51" s="12" customFormat="1" ht="12">
      <c r="B366" s="148"/>
      <c r="D366" s="149" t="s">
        <v>142</v>
      </c>
      <c r="E366" s="150" t="s">
        <v>3</v>
      </c>
      <c r="F366" s="151" t="s">
        <v>574</v>
      </c>
      <c r="H366" s="152">
        <v>16.474</v>
      </c>
      <c r="I366" s="153"/>
      <c r="L366" s="148"/>
      <c r="M366" s="154"/>
      <c r="T366" s="155"/>
      <c r="AT366" s="150" t="s">
        <v>142</v>
      </c>
      <c r="AU366" s="150" t="s">
        <v>79</v>
      </c>
      <c r="AV366" s="12" t="s">
        <v>79</v>
      </c>
      <c r="AW366" s="12" t="s">
        <v>31</v>
      </c>
      <c r="AX366" s="12" t="s">
        <v>76</v>
      </c>
      <c r="AY366" s="150" t="s">
        <v>131</v>
      </c>
    </row>
    <row r="367" spans="2:65" s="1" customFormat="1" ht="44.25" customHeight="1">
      <c r="B367" s="130"/>
      <c r="C367" s="131" t="s">
        <v>575</v>
      </c>
      <c r="D367" s="131" t="s">
        <v>133</v>
      </c>
      <c r="E367" s="132" t="s">
        <v>576</v>
      </c>
      <c r="F367" s="133" t="s">
        <v>577</v>
      </c>
      <c r="G367" s="134" t="s">
        <v>268</v>
      </c>
      <c r="H367" s="135">
        <v>24.71</v>
      </c>
      <c r="I367" s="136">
        <v>105</v>
      </c>
      <c r="J367" s="137">
        <f>ROUND(I367*H367,2)</f>
        <v>2594.55</v>
      </c>
      <c r="K367" s="133" t="s">
        <v>137</v>
      </c>
      <c r="L367" s="31"/>
      <c r="M367" s="138" t="s">
        <v>3</v>
      </c>
      <c r="N367" s="139" t="s">
        <v>40</v>
      </c>
      <c r="P367" s="140">
        <f>O367*H367</f>
        <v>0</v>
      </c>
      <c r="Q367" s="140">
        <v>0</v>
      </c>
      <c r="R367" s="140">
        <f>Q367*H367</f>
        <v>0</v>
      </c>
      <c r="S367" s="140">
        <v>0</v>
      </c>
      <c r="T367" s="141">
        <f>S367*H367</f>
        <v>0</v>
      </c>
      <c r="AR367" s="142" t="s">
        <v>138</v>
      </c>
      <c r="AT367" s="142" t="s">
        <v>133</v>
      </c>
      <c r="AU367" s="142" t="s">
        <v>79</v>
      </c>
      <c r="AY367" s="16" t="s">
        <v>131</v>
      </c>
      <c r="BE367" s="143">
        <f>IF(N367="základní",J367,0)</f>
        <v>2594.55</v>
      </c>
      <c r="BF367" s="143">
        <f>IF(N367="snížená",J367,0)</f>
        <v>0</v>
      </c>
      <c r="BG367" s="143">
        <f>IF(N367="zákl. přenesená",J367,0)</f>
        <v>0</v>
      </c>
      <c r="BH367" s="143">
        <f>IF(N367="sníž. přenesená",J367,0)</f>
        <v>0</v>
      </c>
      <c r="BI367" s="143">
        <f>IF(N367="nulová",J367,0)</f>
        <v>0</v>
      </c>
      <c r="BJ367" s="16" t="s">
        <v>76</v>
      </c>
      <c r="BK367" s="143">
        <f>ROUND(I367*H367,2)</f>
        <v>2594.55</v>
      </c>
      <c r="BL367" s="16" t="s">
        <v>138</v>
      </c>
      <c r="BM367" s="142" t="s">
        <v>578</v>
      </c>
    </row>
    <row r="368" spans="2:47" s="1" customFormat="1" ht="12">
      <c r="B368" s="31"/>
      <c r="D368" s="144" t="s">
        <v>140</v>
      </c>
      <c r="F368" s="145" t="s">
        <v>579</v>
      </c>
      <c r="I368" s="146"/>
      <c r="L368" s="31"/>
      <c r="M368" s="147"/>
      <c r="T368" s="52"/>
      <c r="AT368" s="16" t="s">
        <v>140</v>
      </c>
      <c r="AU368" s="16" t="s">
        <v>79</v>
      </c>
    </row>
    <row r="369" spans="2:51" s="12" customFormat="1" ht="12">
      <c r="B369" s="148"/>
      <c r="D369" s="149" t="s">
        <v>142</v>
      </c>
      <c r="E369" s="150" t="s">
        <v>3</v>
      </c>
      <c r="F369" s="151" t="s">
        <v>580</v>
      </c>
      <c r="H369" s="152">
        <v>24.71</v>
      </c>
      <c r="I369" s="153"/>
      <c r="L369" s="148"/>
      <c r="M369" s="154"/>
      <c r="T369" s="155"/>
      <c r="AT369" s="150" t="s">
        <v>142</v>
      </c>
      <c r="AU369" s="150" t="s">
        <v>79</v>
      </c>
      <c r="AV369" s="12" t="s">
        <v>79</v>
      </c>
      <c r="AW369" s="12" t="s">
        <v>31</v>
      </c>
      <c r="AX369" s="12" t="s">
        <v>76</v>
      </c>
      <c r="AY369" s="150" t="s">
        <v>131</v>
      </c>
    </row>
    <row r="370" spans="2:63" s="11" customFormat="1" ht="22.9" customHeight="1">
      <c r="B370" s="118"/>
      <c r="D370" s="119" t="s">
        <v>68</v>
      </c>
      <c r="E370" s="128" t="s">
        <v>581</v>
      </c>
      <c r="F370" s="128" t="s">
        <v>582</v>
      </c>
      <c r="I370" s="121"/>
      <c r="J370" s="129">
        <f>BK370</f>
        <v>52012.75</v>
      </c>
      <c r="L370" s="118"/>
      <c r="M370" s="123"/>
      <c r="P370" s="124">
        <f>SUM(P371:P372)</f>
        <v>0</v>
      </c>
      <c r="R370" s="124">
        <f>SUM(R371:R372)</f>
        <v>0</v>
      </c>
      <c r="T370" s="125">
        <f>SUM(T371:T372)</f>
        <v>0</v>
      </c>
      <c r="AR370" s="119" t="s">
        <v>76</v>
      </c>
      <c r="AT370" s="126" t="s">
        <v>68</v>
      </c>
      <c r="AU370" s="126" t="s">
        <v>76</v>
      </c>
      <c r="AY370" s="119" t="s">
        <v>131</v>
      </c>
      <c r="BK370" s="127">
        <f>SUM(BK371:BK372)</f>
        <v>52012.75</v>
      </c>
    </row>
    <row r="371" spans="2:65" s="1" customFormat="1" ht="49.15" customHeight="1">
      <c r="B371" s="130"/>
      <c r="C371" s="131" t="s">
        <v>583</v>
      </c>
      <c r="D371" s="131" t="s">
        <v>133</v>
      </c>
      <c r="E371" s="132" t="s">
        <v>584</v>
      </c>
      <c r="F371" s="133" t="s">
        <v>585</v>
      </c>
      <c r="G371" s="134" t="s">
        <v>268</v>
      </c>
      <c r="H371" s="135">
        <v>208.051</v>
      </c>
      <c r="I371" s="136">
        <v>250</v>
      </c>
      <c r="J371" s="137">
        <f>ROUND(I371*H371,2)</f>
        <v>52012.75</v>
      </c>
      <c r="K371" s="133" t="s">
        <v>137</v>
      </c>
      <c r="L371" s="31"/>
      <c r="M371" s="138" t="s">
        <v>3</v>
      </c>
      <c r="N371" s="139" t="s">
        <v>40</v>
      </c>
      <c r="P371" s="140">
        <f>O371*H371</f>
        <v>0</v>
      </c>
      <c r="Q371" s="140">
        <v>0</v>
      </c>
      <c r="R371" s="140">
        <f>Q371*H371</f>
        <v>0</v>
      </c>
      <c r="S371" s="140">
        <v>0</v>
      </c>
      <c r="T371" s="141">
        <f>S371*H371</f>
        <v>0</v>
      </c>
      <c r="AR371" s="142" t="s">
        <v>138</v>
      </c>
      <c r="AT371" s="142" t="s">
        <v>133</v>
      </c>
      <c r="AU371" s="142" t="s">
        <v>79</v>
      </c>
      <c r="AY371" s="16" t="s">
        <v>131</v>
      </c>
      <c r="BE371" s="143">
        <f>IF(N371="základní",J371,0)</f>
        <v>52012.75</v>
      </c>
      <c r="BF371" s="143">
        <f>IF(N371="snížená",J371,0)</f>
        <v>0</v>
      </c>
      <c r="BG371" s="143">
        <f>IF(N371="zákl. přenesená",J371,0)</f>
        <v>0</v>
      </c>
      <c r="BH371" s="143">
        <f>IF(N371="sníž. přenesená",J371,0)</f>
        <v>0</v>
      </c>
      <c r="BI371" s="143">
        <f>IF(N371="nulová",J371,0)</f>
        <v>0</v>
      </c>
      <c r="BJ371" s="16" t="s">
        <v>76</v>
      </c>
      <c r="BK371" s="143">
        <f>ROUND(I371*H371,2)</f>
        <v>52012.75</v>
      </c>
      <c r="BL371" s="16" t="s">
        <v>138</v>
      </c>
      <c r="BM371" s="142" t="s">
        <v>586</v>
      </c>
    </row>
    <row r="372" spans="2:47" s="1" customFormat="1" ht="12">
      <c r="B372" s="31"/>
      <c r="D372" s="144" t="s">
        <v>140</v>
      </c>
      <c r="F372" s="145" t="s">
        <v>587</v>
      </c>
      <c r="I372" s="146"/>
      <c r="L372" s="31"/>
      <c r="M372" s="173"/>
      <c r="N372" s="174"/>
      <c r="O372" s="174"/>
      <c r="P372" s="174"/>
      <c r="Q372" s="174"/>
      <c r="R372" s="174"/>
      <c r="S372" s="174"/>
      <c r="T372" s="175"/>
      <c r="AT372" s="16" t="s">
        <v>140</v>
      </c>
      <c r="AU372" s="16" t="s">
        <v>79</v>
      </c>
    </row>
    <row r="373" spans="2:12" s="1" customFormat="1" ht="6.95" customHeight="1">
      <c r="B373" s="40"/>
      <c r="C373" s="41"/>
      <c r="D373" s="41"/>
      <c r="E373" s="41"/>
      <c r="F373" s="41"/>
      <c r="G373" s="41"/>
      <c r="H373" s="41"/>
      <c r="I373" s="41"/>
      <c r="J373" s="41"/>
      <c r="K373" s="41"/>
      <c r="L373" s="31"/>
    </row>
  </sheetData>
  <autoFilter ref="C92:K37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13106071"/>
    <hyperlink ref="F100" r:id="rId2" display="https://podminky.urs.cz/item/CS_URS_2023_01/113106093"/>
    <hyperlink ref="F103" r:id="rId3" display="https://podminky.urs.cz/item/CS_URS_2023_01/113107423"/>
    <hyperlink ref="F106" r:id="rId4" display="https://podminky.urs.cz/item/CS_URS_2023_01/113107442"/>
    <hyperlink ref="F109" r:id="rId5" display="https://podminky.urs.cz/item/CS_URS_2023_01/113107523"/>
    <hyperlink ref="F112" r:id="rId6" display="https://podminky.urs.cz/item/CS_URS_2023_01/113107542"/>
    <hyperlink ref="F115" r:id="rId7" display="https://podminky.urs.cz/item/CS_URS_2023_01/113201112"/>
    <hyperlink ref="F118" r:id="rId8" display="https://podminky.urs.cz/item/CS_URS_2023_01/119001405"/>
    <hyperlink ref="F121" r:id="rId9" display="https://podminky.urs.cz/item/CS_URS_2023_01/119001421"/>
    <hyperlink ref="F124" r:id="rId10" display="https://podminky.urs.cz/item/CS_URS_2023_01/121151103"/>
    <hyperlink ref="F127" r:id="rId11" display="https://podminky.urs.cz/item/CS_URS_2023_01/132254204"/>
    <hyperlink ref="F148" r:id="rId12" display="https://podminky.urs.cz/item/CS_URS_2023_01/132354204"/>
    <hyperlink ref="F169" r:id="rId13" display="https://podminky.urs.cz/item/CS_URS_2023_01/132454204"/>
    <hyperlink ref="F190" r:id="rId14" display="https://podminky.urs.cz/item/CS_URS_2023_01/139001101"/>
    <hyperlink ref="F193" r:id="rId15" display="https://podminky.urs.cz/item/CS_URS_2023_01/162351104"/>
    <hyperlink ref="F198" r:id="rId16" display="https://podminky.urs.cz/item/CS_URS_2023_01/171251201"/>
    <hyperlink ref="F203" r:id="rId17" display="https://podminky.urs.cz/item/CS_URS_2023_01/174151101"/>
    <hyperlink ref="F210" r:id="rId18" display="https://podminky.urs.cz/item/CS_URS_2023_01/175151101"/>
    <hyperlink ref="F215" r:id="rId19" display="https://podminky.urs.cz/item/CS_URS_2023_01/181351003"/>
    <hyperlink ref="F218" r:id="rId20" display="https://podminky.urs.cz/item/CS_URS_2023_01/181411131"/>
    <hyperlink ref="F224" r:id="rId21" display="https://podminky.urs.cz/item/CS_URS_2023_01/451541111"/>
    <hyperlink ref="F227" r:id="rId22" display="https://podminky.urs.cz/item/CS_URS_2023_01/451572111"/>
    <hyperlink ref="F230" r:id="rId23" display="https://podminky.urs.cz/item/CS_URS_2023_01/452112112"/>
    <hyperlink ref="F234" r:id="rId24" display="https://podminky.urs.cz/item/CS_URS_2023_01/452311121"/>
    <hyperlink ref="F238" r:id="rId25" display="https://podminky.urs.cz/item/CS_URS_2023_01/566901132"/>
    <hyperlink ref="F243" r:id="rId26" display="https://podminky.urs.cz/item/CS_URS_2023_01/566901232"/>
    <hyperlink ref="F248" r:id="rId27" display="https://podminky.urs.cz/item/CS_URS_2023_01/572340111"/>
    <hyperlink ref="F253" r:id="rId28" display="https://podminky.urs.cz/item/CS_URS_2023_01/572341111"/>
    <hyperlink ref="F258" r:id="rId29" display="https://podminky.urs.cz/item/CS_URS_2023_01/573191111"/>
    <hyperlink ref="F261" r:id="rId30" display="https://podminky.urs.cz/item/CS_URS_2023_01/573211112"/>
    <hyperlink ref="F264" r:id="rId31" display="https://podminky.urs.cz/item/CS_URS_2023_01/593532111"/>
    <hyperlink ref="F267" r:id="rId32" display="https://podminky.urs.cz/item/CS_URS_2023_01/596212210"/>
    <hyperlink ref="F271" r:id="rId33" display="https://podminky.urs.cz/item/CS_URS_2023_01/810391811"/>
    <hyperlink ref="F274" r:id="rId34" display="https://podminky.urs.cz/item/CS_URS_2023_01/871373121"/>
    <hyperlink ref="F279" r:id="rId35" display="https://podminky.urs.cz/item/CS_URS_2023_01/877315211"/>
    <hyperlink ref="F283" r:id="rId36" display="https://podminky.urs.cz/item/CS_URS_2023_01/877375211"/>
    <hyperlink ref="F288" r:id="rId37" display="https://podminky.urs.cz/item/CS_URS_2023_01/877375221"/>
    <hyperlink ref="F292" r:id="rId38" display="https://podminky.urs.cz/item/CS_URS_2023_01/877350430"/>
    <hyperlink ref="F301" r:id="rId39" display="https://podminky.urs.cz/item/CS_URS_2023_01/890131852"/>
    <hyperlink ref="F304" r:id="rId40" display="https://podminky.urs.cz/item/CS_URS_2023_01/892381111"/>
    <hyperlink ref="F307" r:id="rId41" display="https://podminky.urs.cz/item/CS_URS_2023_01/892442111"/>
    <hyperlink ref="F310" r:id="rId42" display="https://podminky.urs.cz/item/CS_URS_2023_01/894410103"/>
    <hyperlink ref="F314" r:id="rId43" display="https://podminky.urs.cz/item/CS_URS_2023_01/894410211"/>
    <hyperlink ref="F320" r:id="rId44" display="https://podminky.urs.cz/item/CS_URS_2023_01/894410232"/>
    <hyperlink ref="F324" r:id="rId45" display="https://podminky.urs.cz/item/CS_URS_2023_01/899102211"/>
    <hyperlink ref="F327" r:id="rId46" display="https://podminky.urs.cz/item/CS_URS_2023_01/899104112"/>
    <hyperlink ref="F331" r:id="rId47" display="https://podminky.urs.cz/item/CS_URS_2023_01/899722113"/>
    <hyperlink ref="F335" r:id="rId48" display="https://podminky.urs.cz/item/CS_URS_2023_01/916131113"/>
    <hyperlink ref="F338" r:id="rId49" display="https://podminky.urs.cz/item/CS_URS_2023_01/916991121"/>
    <hyperlink ref="F341" r:id="rId50" display="https://podminky.urs.cz/item/CS_URS_2023_01/919732211"/>
    <hyperlink ref="F344" r:id="rId51" display="https://podminky.urs.cz/item/CS_URS_2023_01/919735112"/>
    <hyperlink ref="F347" r:id="rId52" display="https://podminky.urs.cz/item/CS_URS_2023_01/979021113"/>
    <hyperlink ref="F350" r:id="rId53" display="https://podminky.urs.cz/item/CS_URS_2023_01/979051111"/>
    <hyperlink ref="F353" r:id="rId54" display="https://podminky.urs.cz/item/CS_URS_2023_01/979051121"/>
    <hyperlink ref="F357" r:id="rId55" display="https://podminky.urs.cz/item/CS_URS_2023_01/997013509"/>
    <hyperlink ref="F360" r:id="rId56" display="https://podminky.urs.cz/item/CS_URS_2023_01/997013511"/>
    <hyperlink ref="F362" r:id="rId57" display="https://podminky.urs.cz/item/CS_URS_2023_01/997013601"/>
    <hyperlink ref="F365" r:id="rId58" display="https://podminky.urs.cz/item/CS_URS_2023_01/997013645"/>
    <hyperlink ref="F368" r:id="rId59" display="https://podminky.urs.cz/item/CS_URS_2023_01/997013655"/>
    <hyperlink ref="F372" r:id="rId60" display="https://podminky.urs.cz/item/CS_URS_2023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2"/>
  <sheetViews>
    <sheetView showGridLines="0" workbookViewId="0" topLeftCell="A3">
      <selection activeCell="E20" sqref="E20:H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5" t="s">
        <v>6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99</v>
      </c>
      <c r="L4" s="19"/>
      <c r="M4" s="89" t="s">
        <v>11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17</v>
      </c>
      <c r="L6" s="19"/>
    </row>
    <row r="7" spans="2:12" ht="16.5" customHeight="1">
      <c r="B7" s="19"/>
      <c r="E7" s="298" t="str">
        <f>'Rekapitulace stavby'!K6</f>
        <v>Obnova vodovodu a kanalizace na parc.č.3039/3 v k.ú.Staré Hobzí</v>
      </c>
      <c r="F7" s="299"/>
      <c r="G7" s="299"/>
      <c r="H7" s="299"/>
      <c r="L7" s="19"/>
    </row>
    <row r="8" spans="2:12" ht="12" customHeight="1">
      <c r="B8" s="19"/>
      <c r="D8" s="26" t="s">
        <v>100</v>
      </c>
      <c r="L8" s="19"/>
    </row>
    <row r="9" spans="2:12" s="1" customFormat="1" ht="16.5" customHeight="1">
      <c r="B9" s="31"/>
      <c r="E9" s="298" t="s">
        <v>101</v>
      </c>
      <c r="F9" s="297"/>
      <c r="G9" s="297"/>
      <c r="H9" s="297"/>
      <c r="L9" s="31"/>
    </row>
    <row r="10" spans="2:12" s="1" customFormat="1" ht="12" customHeight="1">
      <c r="B10" s="31"/>
      <c r="D10" s="26" t="s">
        <v>102</v>
      </c>
      <c r="L10" s="31"/>
    </row>
    <row r="11" spans="2:12" s="1" customFormat="1" ht="16.5" customHeight="1">
      <c r="B11" s="31"/>
      <c r="E11" s="280" t="s">
        <v>588</v>
      </c>
      <c r="F11" s="297"/>
      <c r="G11" s="297"/>
      <c r="H11" s="297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19</v>
      </c>
      <c r="F13" s="24" t="s">
        <v>78</v>
      </c>
      <c r="I13" s="26" t="s">
        <v>20</v>
      </c>
      <c r="J13" s="24" t="s">
        <v>3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>
        <v>45028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27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>
        <v>14363216</v>
      </c>
      <c r="L19" s="31"/>
    </row>
    <row r="20" spans="2:12" s="1" customFormat="1" ht="18" customHeight="1">
      <c r="B20" s="31"/>
      <c r="E20" s="300" t="s">
        <v>1214</v>
      </c>
      <c r="F20" s="267"/>
      <c r="G20" s="267"/>
      <c r="H20" s="267"/>
      <c r="I20" s="26" t="s">
        <v>27</v>
      </c>
      <c r="J20" s="27" t="s">
        <v>1212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29</v>
      </c>
      <c r="I22" s="26" t="s">
        <v>25</v>
      </c>
      <c r="J22" s="24" t="s">
        <v>3</v>
      </c>
      <c r="L22" s="31"/>
    </row>
    <row r="23" spans="2:12" s="1" customFormat="1" ht="18" customHeight="1">
      <c r="B23" s="31"/>
      <c r="E23" s="24" t="s">
        <v>30</v>
      </c>
      <c r="I23" s="26" t="s">
        <v>27</v>
      </c>
      <c r="J23" s="24" t="s">
        <v>3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33</v>
      </c>
      <c r="L28" s="31"/>
    </row>
    <row r="29" spans="2:12" s="7" customFormat="1" ht="16.5" customHeight="1">
      <c r="B29" s="90"/>
      <c r="E29" s="271" t="s">
        <v>3</v>
      </c>
      <c r="F29" s="271"/>
      <c r="G29" s="271"/>
      <c r="H29" s="271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35</v>
      </c>
      <c r="J32" s="62">
        <f>ROUND(J90,2)</f>
        <v>60268.95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37</v>
      </c>
      <c r="I34" s="34" t="s">
        <v>36</v>
      </c>
      <c r="J34" s="34" t="s">
        <v>38</v>
      </c>
      <c r="L34" s="31"/>
    </row>
    <row r="35" spans="2:12" s="1" customFormat="1" ht="14.45" customHeight="1">
      <c r="B35" s="31"/>
      <c r="D35" s="51" t="s">
        <v>39</v>
      </c>
      <c r="E35" s="26" t="s">
        <v>40</v>
      </c>
      <c r="F35" s="82">
        <f>ROUND((SUM(BE90:BE141)),2)</f>
        <v>60268.95</v>
      </c>
      <c r="I35" s="92">
        <v>0.21</v>
      </c>
      <c r="J35" s="82">
        <f>ROUND(((SUM(BE90:BE141))*I35),2)</f>
        <v>12656.48</v>
      </c>
      <c r="L35" s="31"/>
    </row>
    <row r="36" spans="2:12" s="1" customFormat="1" ht="14.45" customHeight="1">
      <c r="B36" s="31"/>
      <c r="E36" s="26" t="s">
        <v>41</v>
      </c>
      <c r="F36" s="82">
        <f>ROUND((SUM(BF90:BF141)),2)</f>
        <v>0</v>
      </c>
      <c r="I36" s="92">
        <v>0.15</v>
      </c>
      <c r="J36" s="82">
        <f>ROUND(((SUM(BF90:BF141))*I36),2)</f>
        <v>0</v>
      </c>
      <c r="L36" s="31"/>
    </row>
    <row r="37" spans="2:12" s="1" customFormat="1" ht="14.45" customHeight="1" hidden="1">
      <c r="B37" s="31"/>
      <c r="E37" s="26" t="s">
        <v>42</v>
      </c>
      <c r="F37" s="82">
        <f>ROUND((SUM(BG90:BG141)),2)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43</v>
      </c>
      <c r="F38" s="82">
        <f>ROUND((SUM(BH90:BH141)),2)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44</v>
      </c>
      <c r="F39" s="82">
        <f>ROUND((SUM(BI90:BI141)),2)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45</v>
      </c>
      <c r="E41" s="53"/>
      <c r="F41" s="53"/>
      <c r="G41" s="95" t="s">
        <v>46</v>
      </c>
      <c r="H41" s="96" t="s">
        <v>47</v>
      </c>
      <c r="I41" s="53"/>
      <c r="J41" s="97">
        <f>SUM(J32:J39)</f>
        <v>72925.43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104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17</v>
      </c>
      <c r="L49" s="31"/>
    </row>
    <row r="50" spans="2:12" s="1" customFormat="1" ht="16.5" customHeight="1">
      <c r="B50" s="31"/>
      <c r="E50" s="298" t="str">
        <f>E7</f>
        <v>Obnova vodovodu a kanalizace na parc.č.3039/3 v k.ú.Staré Hobzí</v>
      </c>
      <c r="F50" s="299"/>
      <c r="G50" s="299"/>
      <c r="H50" s="299"/>
      <c r="L50" s="31"/>
    </row>
    <row r="51" spans="2:12" ht="12" customHeight="1">
      <c r="B51" s="19"/>
      <c r="C51" s="26" t="s">
        <v>100</v>
      </c>
      <c r="L51" s="19"/>
    </row>
    <row r="52" spans="2:12" s="1" customFormat="1" ht="16.5" customHeight="1">
      <c r="B52" s="31"/>
      <c r="E52" s="298" t="s">
        <v>101</v>
      </c>
      <c r="F52" s="297"/>
      <c r="G52" s="297"/>
      <c r="H52" s="297"/>
      <c r="L52" s="31"/>
    </row>
    <row r="53" spans="2:12" s="1" customFormat="1" ht="12" customHeight="1">
      <c r="B53" s="31"/>
      <c r="C53" s="26" t="s">
        <v>102</v>
      </c>
      <c r="L53" s="31"/>
    </row>
    <row r="54" spans="2:12" s="1" customFormat="1" ht="16.5" customHeight="1">
      <c r="B54" s="31"/>
      <c r="E54" s="280" t="str">
        <f>E11</f>
        <v>02 - uliční vpusti včetně přípojek</v>
      </c>
      <c r="F54" s="297"/>
      <c r="G54" s="297"/>
      <c r="H54" s="297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k.ú.Staré Hobzí</v>
      </c>
      <c r="I56" s="26" t="s">
        <v>23</v>
      </c>
      <c r="J56" s="48">
        <f>IF(J14="","",J14)</f>
        <v>45028</v>
      </c>
      <c r="L56" s="31"/>
    </row>
    <row r="57" spans="2:12" s="1" customFormat="1" ht="6.95" customHeight="1">
      <c r="B57" s="31"/>
      <c r="L57" s="31"/>
    </row>
    <row r="58" spans="2:12" s="1" customFormat="1" ht="15.2" customHeight="1">
      <c r="B58" s="31"/>
      <c r="C58" s="26" t="s">
        <v>24</v>
      </c>
      <c r="F58" s="24" t="str">
        <f>E17</f>
        <v xml:space="preserve"> </v>
      </c>
      <c r="I58" s="26" t="s">
        <v>29</v>
      </c>
      <c r="J58" s="29" t="str">
        <f>E23</f>
        <v>Ing.Marek Jann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LPJStav s.r.o., Horní Bolíkov 2</v>
      </c>
      <c r="I59" s="26" t="s">
        <v>32</v>
      </c>
      <c r="J59" s="29" t="str">
        <f>E26</f>
        <v xml:space="preserve"> 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105</v>
      </c>
      <c r="D61" s="93"/>
      <c r="E61" s="93"/>
      <c r="F61" s="93"/>
      <c r="G61" s="93"/>
      <c r="H61" s="93"/>
      <c r="I61" s="93"/>
      <c r="J61" s="100" t="s">
        <v>106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67</v>
      </c>
      <c r="J63" s="62">
        <f>J90</f>
        <v>60268.950000000004</v>
      </c>
      <c r="L63" s="31"/>
      <c r="AU63" s="16" t="s">
        <v>107</v>
      </c>
    </row>
    <row r="64" spans="2:12" s="8" customFormat="1" ht="24.95" customHeight="1">
      <c r="B64" s="102"/>
      <c r="D64" s="103" t="s">
        <v>108</v>
      </c>
      <c r="E64" s="104"/>
      <c r="F64" s="104"/>
      <c r="G64" s="104"/>
      <c r="H64" s="104"/>
      <c r="I64" s="104"/>
      <c r="J64" s="105">
        <f>J91</f>
        <v>60268.950000000004</v>
      </c>
      <c r="L64" s="102"/>
    </row>
    <row r="65" spans="2:12" s="9" customFormat="1" ht="19.9" customHeight="1">
      <c r="B65" s="106"/>
      <c r="D65" s="107" t="s">
        <v>109</v>
      </c>
      <c r="E65" s="108"/>
      <c r="F65" s="108"/>
      <c r="G65" s="108"/>
      <c r="H65" s="108"/>
      <c r="I65" s="108"/>
      <c r="J65" s="109">
        <f>J92</f>
        <v>1360.8000000000002</v>
      </c>
      <c r="L65" s="106"/>
    </row>
    <row r="66" spans="2:12" s="9" customFormat="1" ht="19.9" customHeight="1">
      <c r="B66" s="106"/>
      <c r="D66" s="107" t="s">
        <v>110</v>
      </c>
      <c r="E66" s="108"/>
      <c r="F66" s="108"/>
      <c r="G66" s="108"/>
      <c r="H66" s="108"/>
      <c r="I66" s="108"/>
      <c r="J66" s="109">
        <f>J98</f>
        <v>3297</v>
      </c>
      <c r="L66" s="106"/>
    </row>
    <row r="67" spans="2:12" s="9" customFormat="1" ht="19.9" customHeight="1">
      <c r="B67" s="106"/>
      <c r="D67" s="107" t="s">
        <v>112</v>
      </c>
      <c r="E67" s="108"/>
      <c r="F67" s="108"/>
      <c r="G67" s="108"/>
      <c r="H67" s="108"/>
      <c r="I67" s="108"/>
      <c r="J67" s="109">
        <f>J109</f>
        <v>53575.4</v>
      </c>
      <c r="L67" s="106"/>
    </row>
    <row r="68" spans="2:12" s="9" customFormat="1" ht="19.9" customHeight="1">
      <c r="B68" s="106"/>
      <c r="D68" s="107" t="s">
        <v>115</v>
      </c>
      <c r="E68" s="108"/>
      <c r="F68" s="108"/>
      <c r="G68" s="108"/>
      <c r="H68" s="108"/>
      <c r="I68" s="108"/>
      <c r="J68" s="109">
        <f>J139</f>
        <v>2035.75</v>
      </c>
      <c r="L68" s="106"/>
    </row>
    <row r="69" spans="2:12" s="1" customFormat="1" ht="21.75" customHeight="1">
      <c r="B69" s="31"/>
      <c r="L69" s="31"/>
    </row>
    <row r="70" spans="2:12" s="1" customFormat="1" ht="6.9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1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1"/>
    </row>
    <row r="75" spans="2:12" s="1" customFormat="1" ht="24.95" customHeight="1">
      <c r="B75" s="31"/>
      <c r="C75" s="20" t="s">
        <v>116</v>
      </c>
      <c r="L75" s="31"/>
    </row>
    <row r="76" spans="2:12" s="1" customFormat="1" ht="6.95" customHeight="1">
      <c r="B76" s="31"/>
      <c r="L76" s="31"/>
    </row>
    <row r="77" spans="2:12" s="1" customFormat="1" ht="12" customHeight="1">
      <c r="B77" s="31"/>
      <c r="C77" s="26" t="s">
        <v>17</v>
      </c>
      <c r="L77" s="31"/>
    </row>
    <row r="78" spans="2:12" s="1" customFormat="1" ht="16.5" customHeight="1">
      <c r="B78" s="31"/>
      <c r="E78" s="298" t="str">
        <f>E7</f>
        <v>Obnova vodovodu a kanalizace na parc.č.3039/3 v k.ú.Staré Hobzí</v>
      </c>
      <c r="F78" s="299"/>
      <c r="G78" s="299"/>
      <c r="H78" s="299"/>
      <c r="L78" s="31"/>
    </row>
    <row r="79" spans="2:12" ht="12" customHeight="1">
      <c r="B79" s="19"/>
      <c r="C79" s="26" t="s">
        <v>100</v>
      </c>
      <c r="L79" s="19"/>
    </row>
    <row r="80" spans="2:12" s="1" customFormat="1" ht="16.5" customHeight="1">
      <c r="B80" s="31"/>
      <c r="E80" s="298" t="s">
        <v>101</v>
      </c>
      <c r="F80" s="297"/>
      <c r="G80" s="297"/>
      <c r="H80" s="297"/>
      <c r="L80" s="31"/>
    </row>
    <row r="81" spans="2:12" s="1" customFormat="1" ht="12" customHeight="1">
      <c r="B81" s="31"/>
      <c r="C81" s="26" t="s">
        <v>102</v>
      </c>
      <c r="L81" s="31"/>
    </row>
    <row r="82" spans="2:12" s="1" customFormat="1" ht="16.5" customHeight="1">
      <c r="B82" s="31"/>
      <c r="E82" s="280" t="str">
        <f>E11</f>
        <v>02 - uliční vpusti včetně přípojek</v>
      </c>
      <c r="F82" s="297"/>
      <c r="G82" s="297"/>
      <c r="H82" s="297"/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21</v>
      </c>
      <c r="F84" s="24" t="str">
        <f>F14</f>
        <v>k.ú.Staré Hobzí</v>
      </c>
      <c r="I84" s="26" t="s">
        <v>23</v>
      </c>
      <c r="J84" s="48">
        <f>IF(J14="","",J14)</f>
        <v>45028</v>
      </c>
      <c r="L84" s="31"/>
    </row>
    <row r="85" spans="2:12" s="1" customFormat="1" ht="6.95" customHeight="1">
      <c r="B85" s="31"/>
      <c r="L85" s="31"/>
    </row>
    <row r="86" spans="2:12" s="1" customFormat="1" ht="15.2" customHeight="1">
      <c r="B86" s="31"/>
      <c r="C86" s="26" t="s">
        <v>24</v>
      </c>
      <c r="F86" s="24" t="str">
        <f>E17</f>
        <v xml:space="preserve"> </v>
      </c>
      <c r="I86" s="26" t="s">
        <v>29</v>
      </c>
      <c r="J86" s="29" t="str">
        <f>E23</f>
        <v>Ing.Marek Jann</v>
      </c>
      <c r="L86" s="31"/>
    </row>
    <row r="87" spans="2:12" s="1" customFormat="1" ht="15.2" customHeight="1">
      <c r="B87" s="31"/>
      <c r="C87" s="26" t="s">
        <v>28</v>
      </c>
      <c r="F87" s="24" t="str">
        <f>IF(E20="","",E20)</f>
        <v>LPJStav s.r.o., Horní Bolíkov 2</v>
      </c>
      <c r="I87" s="26" t="s">
        <v>32</v>
      </c>
      <c r="J87" s="29" t="str">
        <f>E26</f>
        <v xml:space="preserve"> </v>
      </c>
      <c r="L87" s="31"/>
    </row>
    <row r="88" spans="2:12" s="1" customFormat="1" ht="10.35" customHeight="1">
      <c r="B88" s="31"/>
      <c r="L88" s="31"/>
    </row>
    <row r="89" spans="2:20" s="10" customFormat="1" ht="29.25" customHeight="1">
      <c r="B89" s="110"/>
      <c r="C89" s="111" t="s">
        <v>117</v>
      </c>
      <c r="D89" s="112" t="s">
        <v>54</v>
      </c>
      <c r="E89" s="112" t="s">
        <v>50</v>
      </c>
      <c r="F89" s="112" t="s">
        <v>51</v>
      </c>
      <c r="G89" s="112" t="s">
        <v>118</v>
      </c>
      <c r="H89" s="112" t="s">
        <v>119</v>
      </c>
      <c r="I89" s="112" t="s">
        <v>120</v>
      </c>
      <c r="J89" s="112" t="s">
        <v>106</v>
      </c>
      <c r="K89" s="113" t="s">
        <v>121</v>
      </c>
      <c r="L89" s="110"/>
      <c r="M89" s="55" t="s">
        <v>3</v>
      </c>
      <c r="N89" s="56" t="s">
        <v>39</v>
      </c>
      <c r="O89" s="56" t="s">
        <v>122</v>
      </c>
      <c r="P89" s="56" t="s">
        <v>123</v>
      </c>
      <c r="Q89" s="56" t="s">
        <v>124</v>
      </c>
      <c r="R89" s="56" t="s">
        <v>125</v>
      </c>
      <c r="S89" s="56" t="s">
        <v>126</v>
      </c>
      <c r="T89" s="57" t="s">
        <v>127</v>
      </c>
    </row>
    <row r="90" spans="2:63" s="1" customFormat="1" ht="22.9" customHeight="1">
      <c r="B90" s="31"/>
      <c r="C90" s="60" t="s">
        <v>128</v>
      </c>
      <c r="J90" s="114">
        <f>BK90</f>
        <v>60268.950000000004</v>
      </c>
      <c r="L90" s="31"/>
      <c r="M90" s="58"/>
      <c r="N90" s="49"/>
      <c r="O90" s="49"/>
      <c r="P90" s="115">
        <f>P91</f>
        <v>0</v>
      </c>
      <c r="Q90" s="49"/>
      <c r="R90" s="115">
        <f>R91</f>
        <v>8.1432006</v>
      </c>
      <c r="S90" s="49"/>
      <c r="T90" s="116">
        <f>T91</f>
        <v>0</v>
      </c>
      <c r="AT90" s="16" t="s">
        <v>68</v>
      </c>
      <c r="AU90" s="16" t="s">
        <v>107</v>
      </c>
      <c r="BK90" s="117">
        <f>BK91</f>
        <v>60268.950000000004</v>
      </c>
    </row>
    <row r="91" spans="2:63" s="11" customFormat="1" ht="25.9" customHeight="1">
      <c r="B91" s="118"/>
      <c r="D91" s="119" t="s">
        <v>68</v>
      </c>
      <c r="E91" s="120" t="s">
        <v>129</v>
      </c>
      <c r="F91" s="120" t="s">
        <v>130</v>
      </c>
      <c r="I91" s="121"/>
      <c r="J91" s="122">
        <f>BK91</f>
        <v>60268.950000000004</v>
      </c>
      <c r="L91" s="118"/>
      <c r="M91" s="123"/>
      <c r="P91" s="124">
        <f>P92+P98+P109+P139</f>
        <v>0</v>
      </c>
      <c r="R91" s="124">
        <f>R92+R98+R109+R139</f>
        <v>8.1432006</v>
      </c>
      <c r="T91" s="125">
        <f>T92+T98+T109+T139</f>
        <v>0</v>
      </c>
      <c r="AR91" s="119" t="s">
        <v>76</v>
      </c>
      <c r="AT91" s="126" t="s">
        <v>68</v>
      </c>
      <c r="AU91" s="126" t="s">
        <v>69</v>
      </c>
      <c r="AY91" s="119" t="s">
        <v>131</v>
      </c>
      <c r="BK91" s="127">
        <f>BK92+BK98+BK109+BK139</f>
        <v>60268.950000000004</v>
      </c>
    </row>
    <row r="92" spans="2:63" s="11" customFormat="1" ht="22.9" customHeight="1">
      <c r="B92" s="118"/>
      <c r="D92" s="119" t="s">
        <v>68</v>
      </c>
      <c r="E92" s="128" t="s">
        <v>76</v>
      </c>
      <c r="F92" s="128" t="s">
        <v>132</v>
      </c>
      <c r="I92" s="121"/>
      <c r="J92" s="129">
        <f>BK92</f>
        <v>1360.8000000000002</v>
      </c>
      <c r="L92" s="118"/>
      <c r="M92" s="123"/>
      <c r="P92" s="124">
        <f>SUM(P93:P97)</f>
        <v>0</v>
      </c>
      <c r="R92" s="124">
        <f>SUM(R93:R97)</f>
        <v>4.32</v>
      </c>
      <c r="T92" s="125">
        <f>SUM(T93:T97)</f>
        <v>0</v>
      </c>
      <c r="AR92" s="119" t="s">
        <v>76</v>
      </c>
      <c r="AT92" s="126" t="s">
        <v>68</v>
      </c>
      <c r="AU92" s="126" t="s">
        <v>76</v>
      </c>
      <c r="AY92" s="119" t="s">
        <v>131</v>
      </c>
      <c r="BK92" s="127">
        <f>SUM(BK93:BK97)</f>
        <v>1360.8000000000002</v>
      </c>
    </row>
    <row r="93" spans="2:65" s="1" customFormat="1" ht="66.75" customHeight="1">
      <c r="B93" s="130"/>
      <c r="C93" s="131" t="s">
        <v>76</v>
      </c>
      <c r="D93" s="131" t="s">
        <v>133</v>
      </c>
      <c r="E93" s="132" t="s">
        <v>260</v>
      </c>
      <c r="F93" s="133" t="s">
        <v>261</v>
      </c>
      <c r="G93" s="134" t="s">
        <v>199</v>
      </c>
      <c r="H93" s="135">
        <v>2.16</v>
      </c>
      <c r="I93" s="136">
        <v>140</v>
      </c>
      <c r="J93" s="137">
        <f>ROUND(I93*H93,2)</f>
        <v>302.4</v>
      </c>
      <c r="K93" s="133" t="s">
        <v>137</v>
      </c>
      <c r="L93" s="31"/>
      <c r="M93" s="138" t="s">
        <v>3</v>
      </c>
      <c r="N93" s="139" t="s">
        <v>40</v>
      </c>
      <c r="P93" s="140">
        <f>O93*H93</f>
        <v>0</v>
      </c>
      <c r="Q93" s="140">
        <v>0</v>
      </c>
      <c r="R93" s="140">
        <f>Q93*H93</f>
        <v>0</v>
      </c>
      <c r="S93" s="140">
        <v>0</v>
      </c>
      <c r="T93" s="141">
        <f>S93*H93</f>
        <v>0</v>
      </c>
      <c r="AR93" s="142" t="s">
        <v>138</v>
      </c>
      <c r="AT93" s="142" t="s">
        <v>133</v>
      </c>
      <c r="AU93" s="142" t="s">
        <v>79</v>
      </c>
      <c r="AY93" s="16" t="s">
        <v>131</v>
      </c>
      <c r="BE93" s="143">
        <f>IF(N93="základní",J93,0)</f>
        <v>302.4</v>
      </c>
      <c r="BF93" s="143">
        <f>IF(N93="snížená",J93,0)</f>
        <v>0</v>
      </c>
      <c r="BG93" s="143">
        <f>IF(N93="zákl. přenesená",J93,0)</f>
        <v>0</v>
      </c>
      <c r="BH93" s="143">
        <f>IF(N93="sníž. přenesená",J93,0)</f>
        <v>0</v>
      </c>
      <c r="BI93" s="143">
        <f>IF(N93="nulová",J93,0)</f>
        <v>0</v>
      </c>
      <c r="BJ93" s="16" t="s">
        <v>76</v>
      </c>
      <c r="BK93" s="143">
        <f>ROUND(I93*H93,2)</f>
        <v>302.4</v>
      </c>
      <c r="BL93" s="16" t="s">
        <v>138</v>
      </c>
      <c r="BM93" s="142" t="s">
        <v>589</v>
      </c>
    </row>
    <row r="94" spans="2:47" s="1" customFormat="1" ht="12">
      <c r="B94" s="31"/>
      <c r="D94" s="144" t="s">
        <v>140</v>
      </c>
      <c r="F94" s="145" t="s">
        <v>263</v>
      </c>
      <c r="I94" s="146"/>
      <c r="L94" s="31"/>
      <c r="M94" s="147"/>
      <c r="T94" s="52"/>
      <c r="AT94" s="16" t="s">
        <v>140</v>
      </c>
      <c r="AU94" s="16" t="s">
        <v>79</v>
      </c>
    </row>
    <row r="95" spans="2:51" s="12" customFormat="1" ht="12">
      <c r="B95" s="148"/>
      <c r="D95" s="149" t="s">
        <v>142</v>
      </c>
      <c r="E95" s="150" t="s">
        <v>3</v>
      </c>
      <c r="F95" s="151" t="s">
        <v>590</v>
      </c>
      <c r="H95" s="152">
        <v>2.16</v>
      </c>
      <c r="I95" s="153"/>
      <c r="L95" s="148"/>
      <c r="M95" s="154"/>
      <c r="T95" s="155"/>
      <c r="AT95" s="150" t="s">
        <v>142</v>
      </c>
      <c r="AU95" s="150" t="s">
        <v>79</v>
      </c>
      <c r="AV95" s="12" t="s">
        <v>79</v>
      </c>
      <c r="AW95" s="12" t="s">
        <v>31</v>
      </c>
      <c r="AX95" s="12" t="s">
        <v>76</v>
      </c>
      <c r="AY95" s="150" t="s">
        <v>131</v>
      </c>
    </row>
    <row r="96" spans="2:65" s="1" customFormat="1" ht="16.5" customHeight="1">
      <c r="B96" s="130"/>
      <c r="C96" s="163" t="s">
        <v>79</v>
      </c>
      <c r="D96" s="163" t="s">
        <v>265</v>
      </c>
      <c r="E96" s="164" t="s">
        <v>266</v>
      </c>
      <c r="F96" s="165" t="s">
        <v>267</v>
      </c>
      <c r="G96" s="166" t="s">
        <v>268</v>
      </c>
      <c r="H96" s="167">
        <v>4.32</v>
      </c>
      <c r="I96" s="168">
        <v>245</v>
      </c>
      <c r="J96" s="169">
        <f>ROUND(I96*H96,2)</f>
        <v>1058.4</v>
      </c>
      <c r="K96" s="165" t="s">
        <v>137</v>
      </c>
      <c r="L96" s="170"/>
      <c r="M96" s="171" t="s">
        <v>3</v>
      </c>
      <c r="N96" s="172" t="s">
        <v>40</v>
      </c>
      <c r="P96" s="140">
        <f>O96*H96</f>
        <v>0</v>
      </c>
      <c r="Q96" s="140">
        <v>1</v>
      </c>
      <c r="R96" s="140">
        <f>Q96*H96</f>
        <v>4.32</v>
      </c>
      <c r="S96" s="140">
        <v>0</v>
      </c>
      <c r="T96" s="141">
        <f>S96*H96</f>
        <v>0</v>
      </c>
      <c r="AR96" s="142" t="s">
        <v>179</v>
      </c>
      <c r="AT96" s="142" t="s">
        <v>265</v>
      </c>
      <c r="AU96" s="142" t="s">
        <v>79</v>
      </c>
      <c r="AY96" s="16" t="s">
        <v>131</v>
      </c>
      <c r="BE96" s="143">
        <f>IF(N96="základní",J96,0)</f>
        <v>1058.4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6" t="s">
        <v>76</v>
      </c>
      <c r="BK96" s="143">
        <f>ROUND(I96*H96,2)</f>
        <v>1058.4</v>
      </c>
      <c r="BL96" s="16" t="s">
        <v>138</v>
      </c>
      <c r="BM96" s="142" t="s">
        <v>591</v>
      </c>
    </row>
    <row r="97" spans="2:51" s="12" customFormat="1" ht="12">
      <c r="B97" s="148"/>
      <c r="D97" s="149" t="s">
        <v>142</v>
      </c>
      <c r="F97" s="151" t="s">
        <v>592</v>
      </c>
      <c r="H97" s="152">
        <v>4.32</v>
      </c>
      <c r="I97" s="153"/>
      <c r="L97" s="148"/>
      <c r="M97" s="154"/>
      <c r="T97" s="155"/>
      <c r="AT97" s="150" t="s">
        <v>142</v>
      </c>
      <c r="AU97" s="150" t="s">
        <v>79</v>
      </c>
      <c r="AV97" s="12" t="s">
        <v>79</v>
      </c>
      <c r="AW97" s="12" t="s">
        <v>4</v>
      </c>
      <c r="AX97" s="12" t="s">
        <v>76</v>
      </c>
      <c r="AY97" s="150" t="s">
        <v>131</v>
      </c>
    </row>
    <row r="98" spans="2:63" s="11" customFormat="1" ht="22.9" customHeight="1">
      <c r="B98" s="118"/>
      <c r="D98" s="119" t="s">
        <v>68</v>
      </c>
      <c r="E98" s="128" t="s">
        <v>138</v>
      </c>
      <c r="F98" s="128" t="s">
        <v>287</v>
      </c>
      <c r="I98" s="121"/>
      <c r="J98" s="129">
        <f>BK98</f>
        <v>3297</v>
      </c>
      <c r="L98" s="118"/>
      <c r="M98" s="123"/>
      <c r="P98" s="124">
        <f>SUM(P99:P108)</f>
        <v>0</v>
      </c>
      <c r="R98" s="124">
        <f>SUM(R99:R108)</f>
        <v>0.7528199999999999</v>
      </c>
      <c r="T98" s="125">
        <f>SUM(T99:T108)</f>
        <v>0</v>
      </c>
      <c r="AR98" s="119" t="s">
        <v>76</v>
      </c>
      <c r="AT98" s="126" t="s">
        <v>68</v>
      </c>
      <c r="AU98" s="126" t="s">
        <v>76</v>
      </c>
      <c r="AY98" s="119" t="s">
        <v>131</v>
      </c>
      <c r="BK98" s="127">
        <f>SUM(BK99:BK108)</f>
        <v>3297</v>
      </c>
    </row>
    <row r="99" spans="2:65" s="1" customFormat="1" ht="24.2" customHeight="1">
      <c r="B99" s="130"/>
      <c r="C99" s="131" t="s">
        <v>149</v>
      </c>
      <c r="D99" s="131" t="s">
        <v>133</v>
      </c>
      <c r="E99" s="132" t="s">
        <v>289</v>
      </c>
      <c r="F99" s="133" t="s">
        <v>290</v>
      </c>
      <c r="G99" s="134" t="s">
        <v>199</v>
      </c>
      <c r="H99" s="135">
        <v>0.3</v>
      </c>
      <c r="I99" s="136">
        <v>950</v>
      </c>
      <c r="J99" s="137">
        <f>ROUND(I99*H99,2)</f>
        <v>285</v>
      </c>
      <c r="K99" s="133" t="s">
        <v>137</v>
      </c>
      <c r="L99" s="31"/>
      <c r="M99" s="138" t="s">
        <v>3</v>
      </c>
      <c r="N99" s="139" t="s">
        <v>40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138</v>
      </c>
      <c r="AT99" s="142" t="s">
        <v>133</v>
      </c>
      <c r="AU99" s="142" t="s">
        <v>79</v>
      </c>
      <c r="AY99" s="16" t="s">
        <v>131</v>
      </c>
      <c r="BE99" s="143">
        <f>IF(N99="základní",J99,0)</f>
        <v>285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6" t="s">
        <v>76</v>
      </c>
      <c r="BK99" s="143">
        <f>ROUND(I99*H99,2)</f>
        <v>285</v>
      </c>
      <c r="BL99" s="16" t="s">
        <v>138</v>
      </c>
      <c r="BM99" s="142" t="s">
        <v>593</v>
      </c>
    </row>
    <row r="100" spans="2:47" s="1" customFormat="1" ht="12">
      <c r="B100" s="31"/>
      <c r="D100" s="144" t="s">
        <v>140</v>
      </c>
      <c r="F100" s="145" t="s">
        <v>292</v>
      </c>
      <c r="I100" s="146"/>
      <c r="L100" s="31"/>
      <c r="M100" s="147"/>
      <c r="T100" s="52"/>
      <c r="AT100" s="16" t="s">
        <v>140</v>
      </c>
      <c r="AU100" s="16" t="s">
        <v>79</v>
      </c>
    </row>
    <row r="101" spans="2:51" s="12" customFormat="1" ht="12">
      <c r="B101" s="148"/>
      <c r="D101" s="149" t="s">
        <v>142</v>
      </c>
      <c r="E101" s="150" t="s">
        <v>3</v>
      </c>
      <c r="F101" s="151" t="s">
        <v>594</v>
      </c>
      <c r="H101" s="152">
        <v>0.3</v>
      </c>
      <c r="I101" s="153"/>
      <c r="L101" s="148"/>
      <c r="M101" s="154"/>
      <c r="T101" s="155"/>
      <c r="AT101" s="150" t="s">
        <v>142</v>
      </c>
      <c r="AU101" s="150" t="s">
        <v>79</v>
      </c>
      <c r="AV101" s="12" t="s">
        <v>79</v>
      </c>
      <c r="AW101" s="12" t="s">
        <v>31</v>
      </c>
      <c r="AX101" s="12" t="s">
        <v>76</v>
      </c>
      <c r="AY101" s="150" t="s">
        <v>131</v>
      </c>
    </row>
    <row r="102" spans="2:65" s="1" customFormat="1" ht="33" customHeight="1">
      <c r="B102" s="130"/>
      <c r="C102" s="131" t="s">
        <v>138</v>
      </c>
      <c r="D102" s="131" t="s">
        <v>133</v>
      </c>
      <c r="E102" s="132" t="s">
        <v>295</v>
      </c>
      <c r="F102" s="133" t="s">
        <v>296</v>
      </c>
      <c r="G102" s="134" t="s">
        <v>199</v>
      </c>
      <c r="H102" s="135">
        <v>0.72</v>
      </c>
      <c r="I102" s="136">
        <v>650</v>
      </c>
      <c r="J102" s="137">
        <f>ROUND(I102*H102,2)</f>
        <v>468</v>
      </c>
      <c r="K102" s="133" t="s">
        <v>137</v>
      </c>
      <c r="L102" s="31"/>
      <c r="M102" s="138" t="s">
        <v>3</v>
      </c>
      <c r="N102" s="139" t="s">
        <v>40</v>
      </c>
      <c r="P102" s="140">
        <f>O102*H102</f>
        <v>0</v>
      </c>
      <c r="Q102" s="140">
        <v>0</v>
      </c>
      <c r="R102" s="140">
        <f>Q102*H102</f>
        <v>0</v>
      </c>
      <c r="S102" s="140">
        <v>0</v>
      </c>
      <c r="T102" s="141">
        <f>S102*H102</f>
        <v>0</v>
      </c>
      <c r="AR102" s="142" t="s">
        <v>138</v>
      </c>
      <c r="AT102" s="142" t="s">
        <v>133</v>
      </c>
      <c r="AU102" s="142" t="s">
        <v>79</v>
      </c>
      <c r="AY102" s="16" t="s">
        <v>131</v>
      </c>
      <c r="BE102" s="143">
        <f>IF(N102="základní",J102,0)</f>
        <v>468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6" t="s">
        <v>76</v>
      </c>
      <c r="BK102" s="143">
        <f>ROUND(I102*H102,2)</f>
        <v>468</v>
      </c>
      <c r="BL102" s="16" t="s">
        <v>138</v>
      </c>
      <c r="BM102" s="142" t="s">
        <v>595</v>
      </c>
    </row>
    <row r="103" spans="2:47" s="1" customFormat="1" ht="12">
      <c r="B103" s="31"/>
      <c r="D103" s="144" t="s">
        <v>140</v>
      </c>
      <c r="F103" s="145" t="s">
        <v>298</v>
      </c>
      <c r="I103" s="146"/>
      <c r="L103" s="31"/>
      <c r="M103" s="147"/>
      <c r="T103" s="52"/>
      <c r="AT103" s="16" t="s">
        <v>140</v>
      </c>
      <c r="AU103" s="16" t="s">
        <v>79</v>
      </c>
    </row>
    <row r="104" spans="2:51" s="12" customFormat="1" ht="12">
      <c r="B104" s="148"/>
      <c r="D104" s="149" t="s">
        <v>142</v>
      </c>
      <c r="E104" s="150" t="s">
        <v>3</v>
      </c>
      <c r="F104" s="151" t="s">
        <v>596</v>
      </c>
      <c r="H104" s="152">
        <v>0.72</v>
      </c>
      <c r="I104" s="153"/>
      <c r="L104" s="148"/>
      <c r="M104" s="154"/>
      <c r="T104" s="155"/>
      <c r="AT104" s="150" t="s">
        <v>142</v>
      </c>
      <c r="AU104" s="150" t="s">
        <v>79</v>
      </c>
      <c r="AV104" s="12" t="s">
        <v>79</v>
      </c>
      <c r="AW104" s="12" t="s">
        <v>31</v>
      </c>
      <c r="AX104" s="12" t="s">
        <v>76</v>
      </c>
      <c r="AY104" s="150" t="s">
        <v>131</v>
      </c>
    </row>
    <row r="105" spans="2:65" s="1" customFormat="1" ht="24.2" customHeight="1">
      <c r="B105" s="130"/>
      <c r="C105" s="131" t="s">
        <v>160</v>
      </c>
      <c r="D105" s="131" t="s">
        <v>133</v>
      </c>
      <c r="E105" s="132" t="s">
        <v>301</v>
      </c>
      <c r="F105" s="133" t="s">
        <v>302</v>
      </c>
      <c r="G105" s="134" t="s">
        <v>303</v>
      </c>
      <c r="H105" s="135">
        <v>3</v>
      </c>
      <c r="I105" s="136">
        <v>500</v>
      </c>
      <c r="J105" s="137">
        <f>ROUND(I105*H105,2)</f>
        <v>1500</v>
      </c>
      <c r="K105" s="133" t="s">
        <v>137</v>
      </c>
      <c r="L105" s="31"/>
      <c r="M105" s="138" t="s">
        <v>3</v>
      </c>
      <c r="N105" s="139" t="s">
        <v>40</v>
      </c>
      <c r="P105" s="140">
        <f>O105*H105</f>
        <v>0</v>
      </c>
      <c r="Q105" s="140">
        <v>0.22394</v>
      </c>
      <c r="R105" s="140">
        <f>Q105*H105</f>
        <v>0.67182</v>
      </c>
      <c r="S105" s="140">
        <v>0</v>
      </c>
      <c r="T105" s="141">
        <f>S105*H105</f>
        <v>0</v>
      </c>
      <c r="AR105" s="142" t="s">
        <v>138</v>
      </c>
      <c r="AT105" s="142" t="s">
        <v>133</v>
      </c>
      <c r="AU105" s="142" t="s">
        <v>79</v>
      </c>
      <c r="AY105" s="16" t="s">
        <v>131</v>
      </c>
      <c r="BE105" s="143">
        <f>IF(N105="základní",J105,0)</f>
        <v>1500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6" t="s">
        <v>76</v>
      </c>
      <c r="BK105" s="143">
        <f>ROUND(I105*H105,2)</f>
        <v>1500</v>
      </c>
      <c r="BL105" s="16" t="s">
        <v>138</v>
      </c>
      <c r="BM105" s="142" t="s">
        <v>597</v>
      </c>
    </row>
    <row r="106" spans="2:47" s="1" customFormat="1" ht="12">
      <c r="B106" s="31"/>
      <c r="D106" s="144" t="s">
        <v>140</v>
      </c>
      <c r="F106" s="145" t="s">
        <v>305</v>
      </c>
      <c r="I106" s="146"/>
      <c r="L106" s="31"/>
      <c r="M106" s="147"/>
      <c r="T106" s="52"/>
      <c r="AT106" s="16" t="s">
        <v>140</v>
      </c>
      <c r="AU106" s="16" t="s">
        <v>79</v>
      </c>
    </row>
    <row r="107" spans="2:51" s="12" customFormat="1" ht="12">
      <c r="B107" s="148"/>
      <c r="D107" s="149" t="s">
        <v>142</v>
      </c>
      <c r="E107" s="150" t="s">
        <v>3</v>
      </c>
      <c r="F107" s="151" t="s">
        <v>598</v>
      </c>
      <c r="H107" s="152">
        <v>3</v>
      </c>
      <c r="I107" s="153"/>
      <c r="L107" s="148"/>
      <c r="M107" s="154"/>
      <c r="T107" s="155"/>
      <c r="AT107" s="150" t="s">
        <v>142</v>
      </c>
      <c r="AU107" s="150" t="s">
        <v>79</v>
      </c>
      <c r="AV107" s="12" t="s">
        <v>79</v>
      </c>
      <c r="AW107" s="12" t="s">
        <v>31</v>
      </c>
      <c r="AX107" s="12" t="s">
        <v>76</v>
      </c>
      <c r="AY107" s="150" t="s">
        <v>131</v>
      </c>
    </row>
    <row r="108" spans="2:65" s="1" customFormat="1" ht="24.2" customHeight="1">
      <c r="B108" s="130"/>
      <c r="C108" s="163" t="s">
        <v>166</v>
      </c>
      <c r="D108" s="163" t="s">
        <v>265</v>
      </c>
      <c r="E108" s="164" t="s">
        <v>599</v>
      </c>
      <c r="F108" s="165" t="s">
        <v>600</v>
      </c>
      <c r="G108" s="166" t="s">
        <v>303</v>
      </c>
      <c r="H108" s="167">
        <v>3</v>
      </c>
      <c r="I108" s="168">
        <v>348</v>
      </c>
      <c r="J108" s="169">
        <f>ROUND(I108*H108,2)</f>
        <v>1044</v>
      </c>
      <c r="K108" s="165" t="s">
        <v>137</v>
      </c>
      <c r="L108" s="170"/>
      <c r="M108" s="171" t="s">
        <v>3</v>
      </c>
      <c r="N108" s="172" t="s">
        <v>40</v>
      </c>
      <c r="P108" s="140">
        <f>O108*H108</f>
        <v>0</v>
      </c>
      <c r="Q108" s="140">
        <v>0.027</v>
      </c>
      <c r="R108" s="140">
        <f>Q108*H108</f>
        <v>0.081</v>
      </c>
      <c r="S108" s="140">
        <v>0</v>
      </c>
      <c r="T108" s="141">
        <f>S108*H108</f>
        <v>0</v>
      </c>
      <c r="AR108" s="142" t="s">
        <v>179</v>
      </c>
      <c r="AT108" s="142" t="s">
        <v>265</v>
      </c>
      <c r="AU108" s="142" t="s">
        <v>79</v>
      </c>
      <c r="AY108" s="16" t="s">
        <v>131</v>
      </c>
      <c r="BE108" s="143">
        <f>IF(N108="základní",J108,0)</f>
        <v>1044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6" t="s">
        <v>76</v>
      </c>
      <c r="BK108" s="143">
        <f>ROUND(I108*H108,2)</f>
        <v>1044</v>
      </c>
      <c r="BL108" s="16" t="s">
        <v>138</v>
      </c>
      <c r="BM108" s="142" t="s">
        <v>601</v>
      </c>
    </row>
    <row r="109" spans="2:63" s="11" customFormat="1" ht="22.9" customHeight="1">
      <c r="B109" s="118"/>
      <c r="D109" s="119" t="s">
        <v>68</v>
      </c>
      <c r="E109" s="128" t="s">
        <v>179</v>
      </c>
      <c r="F109" s="128" t="s">
        <v>366</v>
      </c>
      <c r="I109" s="121"/>
      <c r="J109" s="129">
        <f>BK109</f>
        <v>53575.4</v>
      </c>
      <c r="L109" s="118"/>
      <c r="M109" s="123"/>
      <c r="P109" s="124">
        <f>SUM(P110:P138)</f>
        <v>0</v>
      </c>
      <c r="R109" s="124">
        <f>SUM(R110:R138)</f>
        <v>3.0703805999999996</v>
      </c>
      <c r="T109" s="125">
        <f>SUM(T110:T138)</f>
        <v>0</v>
      </c>
      <c r="AR109" s="119" t="s">
        <v>76</v>
      </c>
      <c r="AT109" s="126" t="s">
        <v>68</v>
      </c>
      <c r="AU109" s="126" t="s">
        <v>76</v>
      </c>
      <c r="AY109" s="119" t="s">
        <v>131</v>
      </c>
      <c r="BK109" s="127">
        <f>SUM(BK110:BK138)</f>
        <v>53575.4</v>
      </c>
    </row>
    <row r="110" spans="2:65" s="1" customFormat="1" ht="37.9" customHeight="1">
      <c r="B110" s="130"/>
      <c r="C110" s="131" t="s">
        <v>172</v>
      </c>
      <c r="D110" s="131" t="s">
        <v>133</v>
      </c>
      <c r="E110" s="132" t="s">
        <v>602</v>
      </c>
      <c r="F110" s="133" t="s">
        <v>603</v>
      </c>
      <c r="G110" s="134" t="s">
        <v>175</v>
      </c>
      <c r="H110" s="135">
        <v>9</v>
      </c>
      <c r="I110" s="136">
        <v>150</v>
      </c>
      <c r="J110" s="137">
        <f>ROUND(I110*H110,2)</f>
        <v>1350</v>
      </c>
      <c r="K110" s="133" t="s">
        <v>137</v>
      </c>
      <c r="L110" s="31"/>
      <c r="M110" s="138" t="s">
        <v>3</v>
      </c>
      <c r="N110" s="139" t="s">
        <v>40</v>
      </c>
      <c r="P110" s="140">
        <f>O110*H110</f>
        <v>0</v>
      </c>
      <c r="Q110" s="140">
        <v>1E-05</v>
      </c>
      <c r="R110" s="140">
        <f>Q110*H110</f>
        <v>9E-05</v>
      </c>
      <c r="S110" s="140">
        <v>0</v>
      </c>
      <c r="T110" s="141">
        <f>S110*H110</f>
        <v>0</v>
      </c>
      <c r="AR110" s="142" t="s">
        <v>138</v>
      </c>
      <c r="AT110" s="142" t="s">
        <v>133</v>
      </c>
      <c r="AU110" s="142" t="s">
        <v>79</v>
      </c>
      <c r="AY110" s="16" t="s">
        <v>131</v>
      </c>
      <c r="BE110" s="143">
        <f>IF(N110="základní",J110,0)</f>
        <v>1350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6" t="s">
        <v>76</v>
      </c>
      <c r="BK110" s="143">
        <f>ROUND(I110*H110,2)</f>
        <v>1350</v>
      </c>
      <c r="BL110" s="16" t="s">
        <v>138</v>
      </c>
      <c r="BM110" s="142" t="s">
        <v>604</v>
      </c>
    </row>
    <row r="111" spans="2:47" s="1" customFormat="1" ht="12">
      <c r="B111" s="31"/>
      <c r="D111" s="144" t="s">
        <v>140</v>
      </c>
      <c r="F111" s="145" t="s">
        <v>605</v>
      </c>
      <c r="I111" s="146"/>
      <c r="L111" s="31"/>
      <c r="M111" s="147"/>
      <c r="T111" s="52"/>
      <c r="AT111" s="16" t="s">
        <v>140</v>
      </c>
      <c r="AU111" s="16" t="s">
        <v>79</v>
      </c>
    </row>
    <row r="112" spans="2:51" s="12" customFormat="1" ht="12">
      <c r="B112" s="148"/>
      <c r="D112" s="149" t="s">
        <v>142</v>
      </c>
      <c r="E112" s="150" t="s">
        <v>3</v>
      </c>
      <c r="F112" s="151" t="s">
        <v>606</v>
      </c>
      <c r="H112" s="152">
        <v>9</v>
      </c>
      <c r="I112" s="153"/>
      <c r="L112" s="148"/>
      <c r="M112" s="154"/>
      <c r="T112" s="155"/>
      <c r="AT112" s="150" t="s">
        <v>142</v>
      </c>
      <c r="AU112" s="150" t="s">
        <v>79</v>
      </c>
      <c r="AV112" s="12" t="s">
        <v>79</v>
      </c>
      <c r="AW112" s="12" t="s">
        <v>31</v>
      </c>
      <c r="AX112" s="12" t="s">
        <v>76</v>
      </c>
      <c r="AY112" s="150" t="s">
        <v>131</v>
      </c>
    </row>
    <row r="113" spans="2:65" s="1" customFormat="1" ht="21.75" customHeight="1">
      <c r="B113" s="130"/>
      <c r="C113" s="163" t="s">
        <v>179</v>
      </c>
      <c r="D113" s="163" t="s">
        <v>265</v>
      </c>
      <c r="E113" s="164" t="s">
        <v>607</v>
      </c>
      <c r="F113" s="165" t="s">
        <v>608</v>
      </c>
      <c r="G113" s="166" t="s">
        <v>175</v>
      </c>
      <c r="H113" s="167">
        <v>9</v>
      </c>
      <c r="I113" s="168">
        <v>650</v>
      </c>
      <c r="J113" s="169">
        <f>ROUND(I113*H113,2)</f>
        <v>5850</v>
      </c>
      <c r="K113" s="165" t="s">
        <v>137</v>
      </c>
      <c r="L113" s="170"/>
      <c r="M113" s="171" t="s">
        <v>3</v>
      </c>
      <c r="N113" s="172" t="s">
        <v>40</v>
      </c>
      <c r="P113" s="140">
        <f>O113*H113</f>
        <v>0</v>
      </c>
      <c r="Q113" s="140">
        <v>0.00673</v>
      </c>
      <c r="R113" s="140">
        <f>Q113*H113</f>
        <v>0.06057</v>
      </c>
      <c r="S113" s="140">
        <v>0</v>
      </c>
      <c r="T113" s="141">
        <f>S113*H113</f>
        <v>0</v>
      </c>
      <c r="AR113" s="142" t="s">
        <v>179</v>
      </c>
      <c r="AT113" s="142" t="s">
        <v>265</v>
      </c>
      <c r="AU113" s="142" t="s">
        <v>79</v>
      </c>
      <c r="AY113" s="16" t="s">
        <v>131</v>
      </c>
      <c r="BE113" s="143">
        <f>IF(N113="základní",J113,0)</f>
        <v>5850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6" t="s">
        <v>76</v>
      </c>
      <c r="BK113" s="143">
        <f>ROUND(I113*H113,2)</f>
        <v>5850</v>
      </c>
      <c r="BL113" s="16" t="s">
        <v>138</v>
      </c>
      <c r="BM113" s="142" t="s">
        <v>609</v>
      </c>
    </row>
    <row r="114" spans="2:65" s="1" customFormat="1" ht="37.9" customHeight="1">
      <c r="B114" s="130"/>
      <c r="C114" s="131" t="s">
        <v>185</v>
      </c>
      <c r="D114" s="131" t="s">
        <v>133</v>
      </c>
      <c r="E114" s="132" t="s">
        <v>610</v>
      </c>
      <c r="F114" s="133" t="s">
        <v>611</v>
      </c>
      <c r="G114" s="134" t="s">
        <v>303</v>
      </c>
      <c r="H114" s="135">
        <v>11</v>
      </c>
      <c r="I114" s="136">
        <v>142</v>
      </c>
      <c r="J114" s="137">
        <f>ROUND(I114*H114,2)</f>
        <v>1562</v>
      </c>
      <c r="K114" s="133" t="s">
        <v>137</v>
      </c>
      <c r="L114" s="31"/>
      <c r="M114" s="138" t="s">
        <v>3</v>
      </c>
      <c r="N114" s="139" t="s">
        <v>40</v>
      </c>
      <c r="P114" s="140">
        <f>O114*H114</f>
        <v>0</v>
      </c>
      <c r="Q114" s="140">
        <v>1E-05</v>
      </c>
      <c r="R114" s="140">
        <f>Q114*H114</f>
        <v>0.00011</v>
      </c>
      <c r="S114" s="140">
        <v>0</v>
      </c>
      <c r="T114" s="141">
        <f>S114*H114</f>
        <v>0</v>
      </c>
      <c r="AR114" s="142" t="s">
        <v>138</v>
      </c>
      <c r="AT114" s="142" t="s">
        <v>133</v>
      </c>
      <c r="AU114" s="142" t="s">
        <v>79</v>
      </c>
      <c r="AY114" s="16" t="s">
        <v>131</v>
      </c>
      <c r="BE114" s="143">
        <f>IF(N114="základní",J114,0)</f>
        <v>1562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6" t="s">
        <v>76</v>
      </c>
      <c r="BK114" s="143">
        <f>ROUND(I114*H114,2)</f>
        <v>1562</v>
      </c>
      <c r="BL114" s="16" t="s">
        <v>138</v>
      </c>
      <c r="BM114" s="142" t="s">
        <v>612</v>
      </c>
    </row>
    <row r="115" spans="2:47" s="1" customFormat="1" ht="12">
      <c r="B115" s="31"/>
      <c r="D115" s="144" t="s">
        <v>140</v>
      </c>
      <c r="F115" s="145" t="s">
        <v>613</v>
      </c>
      <c r="I115" s="146"/>
      <c r="L115" s="31"/>
      <c r="M115" s="147"/>
      <c r="T115" s="52"/>
      <c r="AT115" s="16" t="s">
        <v>140</v>
      </c>
      <c r="AU115" s="16" t="s">
        <v>79</v>
      </c>
    </row>
    <row r="116" spans="2:51" s="12" customFormat="1" ht="12">
      <c r="B116" s="148"/>
      <c r="D116" s="149" t="s">
        <v>142</v>
      </c>
      <c r="E116" s="150" t="s">
        <v>3</v>
      </c>
      <c r="F116" s="151" t="s">
        <v>614</v>
      </c>
      <c r="H116" s="152">
        <v>11</v>
      </c>
      <c r="I116" s="153"/>
      <c r="L116" s="148"/>
      <c r="M116" s="154"/>
      <c r="T116" s="155"/>
      <c r="AT116" s="150" t="s">
        <v>142</v>
      </c>
      <c r="AU116" s="150" t="s">
        <v>79</v>
      </c>
      <c r="AV116" s="12" t="s">
        <v>79</v>
      </c>
      <c r="AW116" s="12" t="s">
        <v>31</v>
      </c>
      <c r="AX116" s="12" t="s">
        <v>76</v>
      </c>
      <c r="AY116" s="150" t="s">
        <v>131</v>
      </c>
    </row>
    <row r="117" spans="2:65" s="1" customFormat="1" ht="16.5" customHeight="1">
      <c r="B117" s="130"/>
      <c r="C117" s="163" t="s">
        <v>190</v>
      </c>
      <c r="D117" s="163" t="s">
        <v>265</v>
      </c>
      <c r="E117" s="164" t="s">
        <v>615</v>
      </c>
      <c r="F117" s="165" t="s">
        <v>616</v>
      </c>
      <c r="G117" s="166" t="s">
        <v>303</v>
      </c>
      <c r="H117" s="167">
        <v>9</v>
      </c>
      <c r="I117" s="168">
        <v>770</v>
      </c>
      <c r="J117" s="169">
        <f>ROUND(I117*H117,2)</f>
        <v>6930</v>
      </c>
      <c r="K117" s="165" t="s">
        <v>137</v>
      </c>
      <c r="L117" s="170"/>
      <c r="M117" s="171" t="s">
        <v>3</v>
      </c>
      <c r="N117" s="172" t="s">
        <v>40</v>
      </c>
      <c r="P117" s="140">
        <f>O117*H117</f>
        <v>0</v>
      </c>
      <c r="Q117" s="140">
        <v>0.0015</v>
      </c>
      <c r="R117" s="140">
        <f>Q117*H117</f>
        <v>0.0135</v>
      </c>
      <c r="S117" s="140">
        <v>0</v>
      </c>
      <c r="T117" s="141">
        <f>S117*H117</f>
        <v>0</v>
      </c>
      <c r="AR117" s="142" t="s">
        <v>179</v>
      </c>
      <c r="AT117" s="142" t="s">
        <v>265</v>
      </c>
      <c r="AU117" s="142" t="s">
        <v>79</v>
      </c>
      <c r="AY117" s="16" t="s">
        <v>131</v>
      </c>
      <c r="BE117" s="143">
        <f>IF(N117="základní",J117,0)</f>
        <v>6930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6" t="s">
        <v>76</v>
      </c>
      <c r="BK117" s="143">
        <f>ROUND(I117*H117,2)</f>
        <v>6930</v>
      </c>
      <c r="BL117" s="16" t="s">
        <v>138</v>
      </c>
      <c r="BM117" s="142" t="s">
        <v>617</v>
      </c>
    </row>
    <row r="118" spans="2:65" s="1" customFormat="1" ht="16.5" customHeight="1">
      <c r="B118" s="130"/>
      <c r="C118" s="163" t="s">
        <v>196</v>
      </c>
      <c r="D118" s="163" t="s">
        <v>265</v>
      </c>
      <c r="E118" s="164" t="s">
        <v>618</v>
      </c>
      <c r="F118" s="165" t="s">
        <v>619</v>
      </c>
      <c r="G118" s="166" t="s">
        <v>303</v>
      </c>
      <c r="H118" s="167">
        <v>2</v>
      </c>
      <c r="I118" s="168">
        <v>1245</v>
      </c>
      <c r="J118" s="169">
        <f>ROUND(I118*H118,2)</f>
        <v>2490</v>
      </c>
      <c r="K118" s="165" t="s">
        <v>137</v>
      </c>
      <c r="L118" s="170"/>
      <c r="M118" s="171" t="s">
        <v>3</v>
      </c>
      <c r="N118" s="172" t="s">
        <v>40</v>
      </c>
      <c r="P118" s="140">
        <f>O118*H118</f>
        <v>0</v>
      </c>
      <c r="Q118" s="140">
        <v>0.0008</v>
      </c>
      <c r="R118" s="140">
        <f>Q118*H118</f>
        <v>0.0016</v>
      </c>
      <c r="S118" s="140">
        <v>0</v>
      </c>
      <c r="T118" s="141">
        <f>S118*H118</f>
        <v>0</v>
      </c>
      <c r="AR118" s="142" t="s">
        <v>179</v>
      </c>
      <c r="AT118" s="142" t="s">
        <v>265</v>
      </c>
      <c r="AU118" s="142" t="s">
        <v>79</v>
      </c>
      <c r="AY118" s="16" t="s">
        <v>131</v>
      </c>
      <c r="BE118" s="143">
        <f>IF(N118="základní",J118,0)</f>
        <v>2490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6" t="s">
        <v>76</v>
      </c>
      <c r="BK118" s="143">
        <f>ROUND(I118*H118,2)</f>
        <v>2490</v>
      </c>
      <c r="BL118" s="16" t="s">
        <v>138</v>
      </c>
      <c r="BM118" s="142" t="s">
        <v>620</v>
      </c>
    </row>
    <row r="119" spans="2:65" s="1" customFormat="1" ht="24.2" customHeight="1">
      <c r="B119" s="130"/>
      <c r="C119" s="131" t="s">
        <v>221</v>
      </c>
      <c r="D119" s="131" t="s">
        <v>133</v>
      </c>
      <c r="E119" s="132" t="s">
        <v>621</v>
      </c>
      <c r="F119" s="133" t="s">
        <v>622</v>
      </c>
      <c r="G119" s="134" t="s">
        <v>303</v>
      </c>
      <c r="H119" s="135">
        <v>3</v>
      </c>
      <c r="I119" s="136">
        <v>1100</v>
      </c>
      <c r="J119" s="137">
        <f>ROUND(I119*H119,2)</f>
        <v>3300</v>
      </c>
      <c r="K119" s="133" t="s">
        <v>137</v>
      </c>
      <c r="L119" s="31"/>
      <c r="M119" s="138" t="s">
        <v>3</v>
      </c>
      <c r="N119" s="139" t="s">
        <v>40</v>
      </c>
      <c r="P119" s="140">
        <f>O119*H119</f>
        <v>0</v>
      </c>
      <c r="Q119" s="140">
        <v>0.12422</v>
      </c>
      <c r="R119" s="140">
        <f>Q119*H119</f>
        <v>0.37266</v>
      </c>
      <c r="S119" s="140">
        <v>0</v>
      </c>
      <c r="T119" s="141">
        <f>S119*H119</f>
        <v>0</v>
      </c>
      <c r="AR119" s="142" t="s">
        <v>138</v>
      </c>
      <c r="AT119" s="142" t="s">
        <v>133</v>
      </c>
      <c r="AU119" s="142" t="s">
        <v>79</v>
      </c>
      <c r="AY119" s="16" t="s">
        <v>131</v>
      </c>
      <c r="BE119" s="143">
        <f>IF(N119="základní",J119,0)</f>
        <v>3300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6" t="s">
        <v>76</v>
      </c>
      <c r="BK119" s="143">
        <f>ROUND(I119*H119,2)</f>
        <v>3300</v>
      </c>
      <c r="BL119" s="16" t="s">
        <v>138</v>
      </c>
      <c r="BM119" s="142" t="s">
        <v>623</v>
      </c>
    </row>
    <row r="120" spans="2:47" s="1" customFormat="1" ht="12">
      <c r="B120" s="31"/>
      <c r="D120" s="144" t="s">
        <v>140</v>
      </c>
      <c r="F120" s="145" t="s">
        <v>624</v>
      </c>
      <c r="I120" s="146"/>
      <c r="L120" s="31"/>
      <c r="M120" s="147"/>
      <c r="T120" s="52"/>
      <c r="AT120" s="16" t="s">
        <v>140</v>
      </c>
      <c r="AU120" s="16" t="s">
        <v>79</v>
      </c>
    </row>
    <row r="121" spans="2:51" s="12" customFormat="1" ht="12">
      <c r="B121" s="148"/>
      <c r="D121" s="149" t="s">
        <v>142</v>
      </c>
      <c r="E121" s="150" t="s">
        <v>3</v>
      </c>
      <c r="F121" s="151" t="s">
        <v>598</v>
      </c>
      <c r="H121" s="152">
        <v>3</v>
      </c>
      <c r="I121" s="153"/>
      <c r="L121" s="148"/>
      <c r="M121" s="154"/>
      <c r="T121" s="155"/>
      <c r="AT121" s="150" t="s">
        <v>142</v>
      </c>
      <c r="AU121" s="150" t="s">
        <v>79</v>
      </c>
      <c r="AV121" s="12" t="s">
        <v>79</v>
      </c>
      <c r="AW121" s="12" t="s">
        <v>31</v>
      </c>
      <c r="AX121" s="12" t="s">
        <v>76</v>
      </c>
      <c r="AY121" s="150" t="s">
        <v>131</v>
      </c>
    </row>
    <row r="122" spans="2:65" s="1" customFormat="1" ht="21.75" customHeight="1">
      <c r="B122" s="130"/>
      <c r="C122" s="163" t="s">
        <v>227</v>
      </c>
      <c r="D122" s="163" t="s">
        <v>265</v>
      </c>
      <c r="E122" s="164" t="s">
        <v>625</v>
      </c>
      <c r="F122" s="165" t="s">
        <v>626</v>
      </c>
      <c r="G122" s="166" t="s">
        <v>303</v>
      </c>
      <c r="H122" s="167">
        <v>3</v>
      </c>
      <c r="I122" s="168">
        <v>440</v>
      </c>
      <c r="J122" s="169">
        <f>ROUND(I122*H122,2)</f>
        <v>1320</v>
      </c>
      <c r="K122" s="165" t="s">
        <v>137</v>
      </c>
      <c r="L122" s="170"/>
      <c r="M122" s="171" t="s">
        <v>3</v>
      </c>
      <c r="N122" s="172" t="s">
        <v>40</v>
      </c>
      <c r="P122" s="140">
        <f>O122*H122</f>
        <v>0</v>
      </c>
      <c r="Q122" s="140">
        <v>0.067</v>
      </c>
      <c r="R122" s="140">
        <f>Q122*H122</f>
        <v>0.201</v>
      </c>
      <c r="S122" s="140">
        <v>0</v>
      </c>
      <c r="T122" s="141">
        <f>S122*H122</f>
        <v>0</v>
      </c>
      <c r="AR122" s="142" t="s">
        <v>179</v>
      </c>
      <c r="AT122" s="142" t="s">
        <v>265</v>
      </c>
      <c r="AU122" s="142" t="s">
        <v>79</v>
      </c>
      <c r="AY122" s="16" t="s">
        <v>131</v>
      </c>
      <c r="BE122" s="143">
        <f>IF(N122="základní",J122,0)</f>
        <v>1320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6" t="s">
        <v>76</v>
      </c>
      <c r="BK122" s="143">
        <f>ROUND(I122*H122,2)</f>
        <v>1320</v>
      </c>
      <c r="BL122" s="16" t="s">
        <v>138</v>
      </c>
      <c r="BM122" s="142" t="s">
        <v>627</v>
      </c>
    </row>
    <row r="123" spans="2:65" s="1" customFormat="1" ht="24.2" customHeight="1">
      <c r="B123" s="130"/>
      <c r="C123" s="131" t="s">
        <v>233</v>
      </c>
      <c r="D123" s="131" t="s">
        <v>133</v>
      </c>
      <c r="E123" s="132" t="s">
        <v>628</v>
      </c>
      <c r="F123" s="133" t="s">
        <v>629</v>
      </c>
      <c r="G123" s="134" t="s">
        <v>303</v>
      </c>
      <c r="H123" s="135">
        <v>3</v>
      </c>
      <c r="I123" s="136">
        <v>800</v>
      </c>
      <c r="J123" s="137">
        <f>ROUND(I123*H123,2)</f>
        <v>2400</v>
      </c>
      <c r="K123" s="133" t="s">
        <v>137</v>
      </c>
      <c r="L123" s="31"/>
      <c r="M123" s="138" t="s">
        <v>3</v>
      </c>
      <c r="N123" s="139" t="s">
        <v>40</v>
      </c>
      <c r="P123" s="140">
        <f>O123*H123</f>
        <v>0</v>
      </c>
      <c r="Q123" s="140">
        <v>0.02972</v>
      </c>
      <c r="R123" s="140">
        <f>Q123*H123</f>
        <v>0.08916</v>
      </c>
      <c r="S123" s="140">
        <v>0</v>
      </c>
      <c r="T123" s="141">
        <f>S123*H123</f>
        <v>0</v>
      </c>
      <c r="AR123" s="142" t="s">
        <v>138</v>
      </c>
      <c r="AT123" s="142" t="s">
        <v>133</v>
      </c>
      <c r="AU123" s="142" t="s">
        <v>79</v>
      </c>
      <c r="AY123" s="16" t="s">
        <v>131</v>
      </c>
      <c r="BE123" s="143">
        <f>IF(N123="základní",J123,0)</f>
        <v>2400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6" t="s">
        <v>76</v>
      </c>
      <c r="BK123" s="143">
        <f>ROUND(I123*H123,2)</f>
        <v>2400</v>
      </c>
      <c r="BL123" s="16" t="s">
        <v>138</v>
      </c>
      <c r="BM123" s="142" t="s">
        <v>630</v>
      </c>
    </row>
    <row r="124" spans="2:47" s="1" customFormat="1" ht="12">
      <c r="B124" s="31"/>
      <c r="D124" s="144" t="s">
        <v>140</v>
      </c>
      <c r="F124" s="145" t="s">
        <v>631</v>
      </c>
      <c r="I124" s="146"/>
      <c r="L124" s="31"/>
      <c r="M124" s="147"/>
      <c r="T124" s="52"/>
      <c r="AT124" s="16" t="s">
        <v>140</v>
      </c>
      <c r="AU124" s="16" t="s">
        <v>79</v>
      </c>
    </row>
    <row r="125" spans="2:51" s="12" customFormat="1" ht="12">
      <c r="B125" s="148"/>
      <c r="D125" s="149" t="s">
        <v>142</v>
      </c>
      <c r="E125" s="150" t="s">
        <v>3</v>
      </c>
      <c r="F125" s="151" t="s">
        <v>632</v>
      </c>
      <c r="H125" s="152">
        <v>3</v>
      </c>
      <c r="I125" s="153"/>
      <c r="L125" s="148"/>
      <c r="M125" s="154"/>
      <c r="T125" s="155"/>
      <c r="AT125" s="150" t="s">
        <v>142</v>
      </c>
      <c r="AU125" s="150" t="s">
        <v>79</v>
      </c>
      <c r="AV125" s="12" t="s">
        <v>79</v>
      </c>
      <c r="AW125" s="12" t="s">
        <v>31</v>
      </c>
      <c r="AX125" s="12" t="s">
        <v>76</v>
      </c>
      <c r="AY125" s="150" t="s">
        <v>131</v>
      </c>
    </row>
    <row r="126" spans="2:65" s="1" customFormat="1" ht="24.2" customHeight="1">
      <c r="B126" s="130"/>
      <c r="C126" s="163" t="s">
        <v>9</v>
      </c>
      <c r="D126" s="163" t="s">
        <v>265</v>
      </c>
      <c r="E126" s="164" t="s">
        <v>633</v>
      </c>
      <c r="F126" s="165" t="s">
        <v>634</v>
      </c>
      <c r="G126" s="166" t="s">
        <v>303</v>
      </c>
      <c r="H126" s="167">
        <v>3</v>
      </c>
      <c r="I126" s="168">
        <v>850</v>
      </c>
      <c r="J126" s="169">
        <f>ROUND(I126*H126,2)</f>
        <v>2550</v>
      </c>
      <c r="K126" s="165" t="s">
        <v>137</v>
      </c>
      <c r="L126" s="170"/>
      <c r="M126" s="171" t="s">
        <v>3</v>
      </c>
      <c r="N126" s="172" t="s">
        <v>40</v>
      </c>
      <c r="P126" s="140">
        <f>O126*H126</f>
        <v>0</v>
      </c>
      <c r="Q126" s="140">
        <v>0.112</v>
      </c>
      <c r="R126" s="140">
        <f>Q126*H126</f>
        <v>0.336</v>
      </c>
      <c r="S126" s="140">
        <v>0</v>
      </c>
      <c r="T126" s="141">
        <f>S126*H126</f>
        <v>0</v>
      </c>
      <c r="AR126" s="142" t="s">
        <v>179</v>
      </c>
      <c r="AT126" s="142" t="s">
        <v>265</v>
      </c>
      <c r="AU126" s="142" t="s">
        <v>79</v>
      </c>
      <c r="AY126" s="16" t="s">
        <v>131</v>
      </c>
      <c r="BE126" s="143">
        <f>IF(N126="základní",J126,0)</f>
        <v>2550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6" t="s">
        <v>76</v>
      </c>
      <c r="BK126" s="143">
        <f>ROUND(I126*H126,2)</f>
        <v>2550</v>
      </c>
      <c r="BL126" s="16" t="s">
        <v>138</v>
      </c>
      <c r="BM126" s="142" t="s">
        <v>635</v>
      </c>
    </row>
    <row r="127" spans="2:65" s="1" customFormat="1" ht="24.2" customHeight="1">
      <c r="B127" s="130"/>
      <c r="C127" s="131" t="s">
        <v>636</v>
      </c>
      <c r="D127" s="131" t="s">
        <v>133</v>
      </c>
      <c r="E127" s="132" t="s">
        <v>637</v>
      </c>
      <c r="F127" s="133" t="s">
        <v>638</v>
      </c>
      <c r="G127" s="134" t="s">
        <v>303</v>
      </c>
      <c r="H127" s="135">
        <v>3</v>
      </c>
      <c r="I127" s="136">
        <v>800</v>
      </c>
      <c r="J127" s="137">
        <f>ROUND(I127*H127,2)</f>
        <v>2400</v>
      </c>
      <c r="K127" s="133" t="s">
        <v>137</v>
      </c>
      <c r="L127" s="31"/>
      <c r="M127" s="138" t="s">
        <v>3</v>
      </c>
      <c r="N127" s="139" t="s">
        <v>40</v>
      </c>
      <c r="P127" s="140">
        <f>O127*H127</f>
        <v>0</v>
      </c>
      <c r="Q127" s="140">
        <v>0.02972</v>
      </c>
      <c r="R127" s="140">
        <f>Q127*H127</f>
        <v>0.08916</v>
      </c>
      <c r="S127" s="140">
        <v>0</v>
      </c>
      <c r="T127" s="141">
        <f>S127*H127</f>
        <v>0</v>
      </c>
      <c r="AR127" s="142" t="s">
        <v>138</v>
      </c>
      <c r="AT127" s="142" t="s">
        <v>133</v>
      </c>
      <c r="AU127" s="142" t="s">
        <v>79</v>
      </c>
      <c r="AY127" s="16" t="s">
        <v>131</v>
      </c>
      <c r="BE127" s="143">
        <f>IF(N127="základní",J127,0)</f>
        <v>2400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76</v>
      </c>
      <c r="BK127" s="143">
        <f>ROUND(I127*H127,2)</f>
        <v>2400</v>
      </c>
      <c r="BL127" s="16" t="s">
        <v>138</v>
      </c>
      <c r="BM127" s="142" t="s">
        <v>639</v>
      </c>
    </row>
    <row r="128" spans="2:47" s="1" customFormat="1" ht="12">
      <c r="B128" s="31"/>
      <c r="D128" s="144" t="s">
        <v>140</v>
      </c>
      <c r="F128" s="145" t="s">
        <v>640</v>
      </c>
      <c r="I128" s="146"/>
      <c r="L128" s="31"/>
      <c r="M128" s="147"/>
      <c r="T128" s="52"/>
      <c r="AT128" s="16" t="s">
        <v>140</v>
      </c>
      <c r="AU128" s="16" t="s">
        <v>79</v>
      </c>
    </row>
    <row r="129" spans="2:51" s="12" customFormat="1" ht="12">
      <c r="B129" s="148"/>
      <c r="D129" s="149" t="s">
        <v>142</v>
      </c>
      <c r="E129" s="150" t="s">
        <v>3</v>
      </c>
      <c r="F129" s="151" t="s">
        <v>632</v>
      </c>
      <c r="H129" s="152">
        <v>3</v>
      </c>
      <c r="I129" s="153"/>
      <c r="L129" s="148"/>
      <c r="M129" s="154"/>
      <c r="T129" s="155"/>
      <c r="AT129" s="150" t="s">
        <v>142</v>
      </c>
      <c r="AU129" s="150" t="s">
        <v>79</v>
      </c>
      <c r="AV129" s="12" t="s">
        <v>79</v>
      </c>
      <c r="AW129" s="12" t="s">
        <v>31</v>
      </c>
      <c r="AX129" s="12" t="s">
        <v>76</v>
      </c>
      <c r="AY129" s="150" t="s">
        <v>131</v>
      </c>
    </row>
    <row r="130" spans="2:65" s="1" customFormat="1" ht="33" customHeight="1">
      <c r="B130" s="130"/>
      <c r="C130" s="163" t="s">
        <v>239</v>
      </c>
      <c r="D130" s="163" t="s">
        <v>265</v>
      </c>
      <c r="E130" s="164" t="s">
        <v>641</v>
      </c>
      <c r="F130" s="165" t="s">
        <v>642</v>
      </c>
      <c r="G130" s="166" t="s">
        <v>303</v>
      </c>
      <c r="H130" s="167">
        <v>3</v>
      </c>
      <c r="I130" s="168">
        <v>2620</v>
      </c>
      <c r="J130" s="169">
        <f>ROUND(I130*H130,2)</f>
        <v>7860</v>
      </c>
      <c r="K130" s="165" t="s">
        <v>137</v>
      </c>
      <c r="L130" s="170"/>
      <c r="M130" s="171" t="s">
        <v>3</v>
      </c>
      <c r="N130" s="172" t="s">
        <v>40</v>
      </c>
      <c r="P130" s="140">
        <f>O130*H130</f>
        <v>0</v>
      </c>
      <c r="Q130" s="140">
        <v>0.298</v>
      </c>
      <c r="R130" s="140">
        <f>Q130*H130</f>
        <v>0.8939999999999999</v>
      </c>
      <c r="S130" s="140">
        <v>0</v>
      </c>
      <c r="T130" s="141">
        <f>S130*H130</f>
        <v>0</v>
      </c>
      <c r="AR130" s="142" t="s">
        <v>179</v>
      </c>
      <c r="AT130" s="142" t="s">
        <v>265</v>
      </c>
      <c r="AU130" s="142" t="s">
        <v>79</v>
      </c>
      <c r="AY130" s="16" t="s">
        <v>131</v>
      </c>
      <c r="BE130" s="143">
        <f>IF(N130="základní",J130,0)</f>
        <v>7860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76</v>
      </c>
      <c r="BK130" s="143">
        <f>ROUND(I130*H130,2)</f>
        <v>7860</v>
      </c>
      <c r="BL130" s="16" t="s">
        <v>138</v>
      </c>
      <c r="BM130" s="142" t="s">
        <v>643</v>
      </c>
    </row>
    <row r="131" spans="2:65" s="1" customFormat="1" ht="21.75" customHeight="1">
      <c r="B131" s="130"/>
      <c r="C131" s="163" t="s">
        <v>246</v>
      </c>
      <c r="D131" s="163" t="s">
        <v>265</v>
      </c>
      <c r="E131" s="164" t="s">
        <v>644</v>
      </c>
      <c r="F131" s="165" t="s">
        <v>645</v>
      </c>
      <c r="G131" s="166" t="s">
        <v>303</v>
      </c>
      <c r="H131" s="167">
        <v>3</v>
      </c>
      <c r="I131" s="168">
        <v>780</v>
      </c>
      <c r="J131" s="169">
        <f>ROUND(I131*H131,2)</f>
        <v>2340</v>
      </c>
      <c r="K131" s="165" t="s">
        <v>137</v>
      </c>
      <c r="L131" s="170"/>
      <c r="M131" s="171" t="s">
        <v>3</v>
      </c>
      <c r="N131" s="172" t="s">
        <v>40</v>
      </c>
      <c r="P131" s="140">
        <f>O131*H131</f>
        <v>0</v>
      </c>
      <c r="Q131" s="140">
        <v>0.0085</v>
      </c>
      <c r="R131" s="140">
        <f>Q131*H131</f>
        <v>0.025500000000000002</v>
      </c>
      <c r="S131" s="140">
        <v>0</v>
      </c>
      <c r="T131" s="141">
        <f>S131*H131</f>
        <v>0</v>
      </c>
      <c r="AR131" s="142" t="s">
        <v>179</v>
      </c>
      <c r="AT131" s="142" t="s">
        <v>265</v>
      </c>
      <c r="AU131" s="142" t="s">
        <v>79</v>
      </c>
      <c r="AY131" s="16" t="s">
        <v>131</v>
      </c>
      <c r="BE131" s="143">
        <f>IF(N131="základní",J131,0)</f>
        <v>2340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76</v>
      </c>
      <c r="BK131" s="143">
        <f>ROUND(I131*H131,2)</f>
        <v>2340</v>
      </c>
      <c r="BL131" s="16" t="s">
        <v>138</v>
      </c>
      <c r="BM131" s="142" t="s">
        <v>646</v>
      </c>
    </row>
    <row r="132" spans="2:65" s="1" customFormat="1" ht="24.2" customHeight="1">
      <c r="B132" s="130"/>
      <c r="C132" s="131" t="s">
        <v>251</v>
      </c>
      <c r="D132" s="131" t="s">
        <v>133</v>
      </c>
      <c r="E132" s="132" t="s">
        <v>647</v>
      </c>
      <c r="F132" s="133" t="s">
        <v>648</v>
      </c>
      <c r="G132" s="134" t="s">
        <v>303</v>
      </c>
      <c r="H132" s="135">
        <v>3</v>
      </c>
      <c r="I132" s="136">
        <v>1000</v>
      </c>
      <c r="J132" s="137">
        <f>ROUND(I132*H132,2)</f>
        <v>3000</v>
      </c>
      <c r="K132" s="133" t="s">
        <v>137</v>
      </c>
      <c r="L132" s="31"/>
      <c r="M132" s="138" t="s">
        <v>3</v>
      </c>
      <c r="N132" s="139" t="s">
        <v>40</v>
      </c>
      <c r="P132" s="140">
        <f>O132*H132</f>
        <v>0</v>
      </c>
      <c r="Q132" s="140">
        <v>0.21734</v>
      </c>
      <c r="R132" s="140">
        <f>Q132*H132</f>
        <v>0.65202</v>
      </c>
      <c r="S132" s="140">
        <v>0</v>
      </c>
      <c r="T132" s="141">
        <f>S132*H132</f>
        <v>0</v>
      </c>
      <c r="AR132" s="142" t="s">
        <v>138</v>
      </c>
      <c r="AT132" s="142" t="s">
        <v>133</v>
      </c>
      <c r="AU132" s="142" t="s">
        <v>79</v>
      </c>
      <c r="AY132" s="16" t="s">
        <v>131</v>
      </c>
      <c r="BE132" s="143">
        <f>IF(N132="základní",J132,0)</f>
        <v>3000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76</v>
      </c>
      <c r="BK132" s="143">
        <f>ROUND(I132*H132,2)</f>
        <v>3000</v>
      </c>
      <c r="BL132" s="16" t="s">
        <v>138</v>
      </c>
      <c r="BM132" s="142" t="s">
        <v>649</v>
      </c>
    </row>
    <row r="133" spans="2:47" s="1" customFormat="1" ht="12">
      <c r="B133" s="31"/>
      <c r="D133" s="144" t="s">
        <v>140</v>
      </c>
      <c r="F133" s="145" t="s">
        <v>650</v>
      </c>
      <c r="I133" s="146"/>
      <c r="L133" s="31"/>
      <c r="M133" s="147"/>
      <c r="T133" s="52"/>
      <c r="AT133" s="16" t="s">
        <v>140</v>
      </c>
      <c r="AU133" s="16" t="s">
        <v>79</v>
      </c>
    </row>
    <row r="134" spans="2:51" s="12" customFormat="1" ht="12">
      <c r="B134" s="148"/>
      <c r="D134" s="149" t="s">
        <v>142</v>
      </c>
      <c r="E134" s="150" t="s">
        <v>3</v>
      </c>
      <c r="F134" s="151" t="s">
        <v>651</v>
      </c>
      <c r="H134" s="152">
        <v>3</v>
      </c>
      <c r="I134" s="153"/>
      <c r="L134" s="148"/>
      <c r="M134" s="154"/>
      <c r="T134" s="155"/>
      <c r="AT134" s="150" t="s">
        <v>142</v>
      </c>
      <c r="AU134" s="150" t="s">
        <v>79</v>
      </c>
      <c r="AV134" s="12" t="s">
        <v>79</v>
      </c>
      <c r="AW134" s="12" t="s">
        <v>31</v>
      </c>
      <c r="AX134" s="12" t="s">
        <v>76</v>
      </c>
      <c r="AY134" s="150" t="s">
        <v>131</v>
      </c>
    </row>
    <row r="135" spans="2:65" s="1" customFormat="1" ht="24.2" customHeight="1">
      <c r="B135" s="130"/>
      <c r="C135" s="163" t="s">
        <v>259</v>
      </c>
      <c r="D135" s="163" t="s">
        <v>265</v>
      </c>
      <c r="E135" s="164" t="s">
        <v>652</v>
      </c>
      <c r="F135" s="165" t="s">
        <v>653</v>
      </c>
      <c r="G135" s="166" t="s">
        <v>303</v>
      </c>
      <c r="H135" s="167">
        <v>3</v>
      </c>
      <c r="I135" s="168">
        <v>3000</v>
      </c>
      <c r="J135" s="169">
        <f>ROUND(I135*H135,2)</f>
        <v>9000</v>
      </c>
      <c r="K135" s="165" t="s">
        <v>137</v>
      </c>
      <c r="L135" s="170"/>
      <c r="M135" s="171" t="s">
        <v>3</v>
      </c>
      <c r="N135" s="172" t="s">
        <v>40</v>
      </c>
      <c r="P135" s="140">
        <f>O135*H135</f>
        <v>0</v>
      </c>
      <c r="Q135" s="140">
        <v>0.108</v>
      </c>
      <c r="R135" s="140">
        <f>Q135*H135</f>
        <v>0.324</v>
      </c>
      <c r="S135" s="140">
        <v>0</v>
      </c>
      <c r="T135" s="141">
        <f>S135*H135</f>
        <v>0</v>
      </c>
      <c r="AR135" s="142" t="s">
        <v>179</v>
      </c>
      <c r="AT135" s="142" t="s">
        <v>265</v>
      </c>
      <c r="AU135" s="142" t="s">
        <v>79</v>
      </c>
      <c r="AY135" s="16" t="s">
        <v>131</v>
      </c>
      <c r="BE135" s="143">
        <f>IF(N135="základní",J135,0)</f>
        <v>9000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76</v>
      </c>
      <c r="BK135" s="143">
        <f>ROUND(I135*H135,2)</f>
        <v>9000</v>
      </c>
      <c r="BL135" s="16" t="s">
        <v>138</v>
      </c>
      <c r="BM135" s="142" t="s">
        <v>654</v>
      </c>
    </row>
    <row r="136" spans="2:65" s="1" customFormat="1" ht="21.75" customHeight="1">
      <c r="B136" s="130"/>
      <c r="C136" s="131" t="s">
        <v>8</v>
      </c>
      <c r="D136" s="131" t="s">
        <v>133</v>
      </c>
      <c r="E136" s="132" t="s">
        <v>506</v>
      </c>
      <c r="F136" s="133" t="s">
        <v>507</v>
      </c>
      <c r="G136" s="134" t="s">
        <v>175</v>
      </c>
      <c r="H136" s="135">
        <v>122.34</v>
      </c>
      <c r="I136" s="136">
        <v>10</v>
      </c>
      <c r="J136" s="137">
        <f>ROUND(I136*H136,2)</f>
        <v>1223.4</v>
      </c>
      <c r="K136" s="133" t="s">
        <v>137</v>
      </c>
      <c r="L136" s="31"/>
      <c r="M136" s="138" t="s">
        <v>3</v>
      </c>
      <c r="N136" s="139" t="s">
        <v>40</v>
      </c>
      <c r="P136" s="140">
        <f>O136*H136</f>
        <v>0</v>
      </c>
      <c r="Q136" s="140">
        <v>9E-05</v>
      </c>
      <c r="R136" s="140">
        <f>Q136*H136</f>
        <v>0.0110106</v>
      </c>
      <c r="S136" s="140">
        <v>0</v>
      </c>
      <c r="T136" s="141">
        <f>S136*H136</f>
        <v>0</v>
      </c>
      <c r="AR136" s="142" t="s">
        <v>138</v>
      </c>
      <c r="AT136" s="142" t="s">
        <v>133</v>
      </c>
      <c r="AU136" s="142" t="s">
        <v>79</v>
      </c>
      <c r="AY136" s="16" t="s">
        <v>131</v>
      </c>
      <c r="BE136" s="143">
        <f>IF(N136="základní",J136,0)</f>
        <v>1223.4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76</v>
      </c>
      <c r="BK136" s="143">
        <f>ROUND(I136*H136,2)</f>
        <v>1223.4</v>
      </c>
      <c r="BL136" s="16" t="s">
        <v>138</v>
      </c>
      <c r="BM136" s="142" t="s">
        <v>655</v>
      </c>
    </row>
    <row r="137" spans="2:47" s="1" customFormat="1" ht="12">
      <c r="B137" s="31"/>
      <c r="D137" s="144" t="s">
        <v>140</v>
      </c>
      <c r="F137" s="145" t="s">
        <v>509</v>
      </c>
      <c r="I137" s="146"/>
      <c r="L137" s="31"/>
      <c r="M137" s="147"/>
      <c r="T137" s="52"/>
      <c r="AT137" s="16" t="s">
        <v>140</v>
      </c>
      <c r="AU137" s="16" t="s">
        <v>79</v>
      </c>
    </row>
    <row r="138" spans="2:51" s="12" customFormat="1" ht="12">
      <c r="B138" s="148"/>
      <c r="D138" s="149" t="s">
        <v>142</v>
      </c>
      <c r="E138" s="150" t="s">
        <v>3</v>
      </c>
      <c r="F138" s="151" t="s">
        <v>372</v>
      </c>
      <c r="H138" s="152">
        <v>122.34</v>
      </c>
      <c r="I138" s="153"/>
      <c r="L138" s="148"/>
      <c r="M138" s="154"/>
      <c r="T138" s="155"/>
      <c r="AT138" s="150" t="s">
        <v>142</v>
      </c>
      <c r="AU138" s="150" t="s">
        <v>79</v>
      </c>
      <c r="AV138" s="12" t="s">
        <v>79</v>
      </c>
      <c r="AW138" s="12" t="s">
        <v>31</v>
      </c>
      <c r="AX138" s="12" t="s">
        <v>76</v>
      </c>
      <c r="AY138" s="150" t="s">
        <v>131</v>
      </c>
    </row>
    <row r="139" spans="2:63" s="11" customFormat="1" ht="22.9" customHeight="1">
      <c r="B139" s="118"/>
      <c r="D139" s="119" t="s">
        <v>68</v>
      </c>
      <c r="E139" s="128" t="s">
        <v>581</v>
      </c>
      <c r="F139" s="128" t="s">
        <v>582</v>
      </c>
      <c r="I139" s="121"/>
      <c r="J139" s="129">
        <f>BK139</f>
        <v>2035.75</v>
      </c>
      <c r="L139" s="118"/>
      <c r="M139" s="123"/>
      <c r="P139" s="124">
        <f>SUM(P140:P141)</f>
        <v>0</v>
      </c>
      <c r="R139" s="124">
        <f>SUM(R140:R141)</f>
        <v>0</v>
      </c>
      <c r="T139" s="125">
        <f>SUM(T140:T141)</f>
        <v>0</v>
      </c>
      <c r="AR139" s="119" t="s">
        <v>76</v>
      </c>
      <c r="AT139" s="126" t="s">
        <v>68</v>
      </c>
      <c r="AU139" s="126" t="s">
        <v>76</v>
      </c>
      <c r="AY139" s="119" t="s">
        <v>131</v>
      </c>
      <c r="BK139" s="127">
        <f>SUM(BK140:BK141)</f>
        <v>2035.75</v>
      </c>
    </row>
    <row r="140" spans="2:65" s="1" customFormat="1" ht="49.15" customHeight="1">
      <c r="B140" s="130"/>
      <c r="C140" s="131" t="s">
        <v>271</v>
      </c>
      <c r="D140" s="131" t="s">
        <v>133</v>
      </c>
      <c r="E140" s="132" t="s">
        <v>584</v>
      </c>
      <c r="F140" s="133" t="s">
        <v>585</v>
      </c>
      <c r="G140" s="134" t="s">
        <v>268</v>
      </c>
      <c r="H140" s="135">
        <v>8.143</v>
      </c>
      <c r="I140" s="136">
        <v>250</v>
      </c>
      <c r="J140" s="137">
        <f>ROUND(I140*H140,2)</f>
        <v>2035.75</v>
      </c>
      <c r="K140" s="133" t="s">
        <v>137</v>
      </c>
      <c r="L140" s="31"/>
      <c r="M140" s="138" t="s">
        <v>3</v>
      </c>
      <c r="N140" s="139" t="s">
        <v>40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138</v>
      </c>
      <c r="AT140" s="142" t="s">
        <v>133</v>
      </c>
      <c r="AU140" s="142" t="s">
        <v>79</v>
      </c>
      <c r="AY140" s="16" t="s">
        <v>131</v>
      </c>
      <c r="BE140" s="143">
        <f>IF(N140="základní",J140,0)</f>
        <v>2035.75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76</v>
      </c>
      <c r="BK140" s="143">
        <f>ROUND(I140*H140,2)</f>
        <v>2035.75</v>
      </c>
      <c r="BL140" s="16" t="s">
        <v>138</v>
      </c>
      <c r="BM140" s="142" t="s">
        <v>656</v>
      </c>
    </row>
    <row r="141" spans="2:47" s="1" customFormat="1" ht="12">
      <c r="B141" s="31"/>
      <c r="D141" s="144" t="s">
        <v>140</v>
      </c>
      <c r="F141" s="145" t="s">
        <v>587</v>
      </c>
      <c r="I141" s="146"/>
      <c r="L141" s="31"/>
      <c r="M141" s="173"/>
      <c r="N141" s="174"/>
      <c r="O141" s="174"/>
      <c r="P141" s="174"/>
      <c r="Q141" s="174"/>
      <c r="R141" s="174"/>
      <c r="S141" s="174"/>
      <c r="T141" s="175"/>
      <c r="AT141" s="16" t="s">
        <v>140</v>
      </c>
      <c r="AU141" s="16" t="s">
        <v>79</v>
      </c>
    </row>
    <row r="142" spans="2:12" s="1" customFormat="1" ht="6.95" customHeight="1"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31"/>
    </row>
  </sheetData>
  <autoFilter ref="C89:K141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3_01/175151101"/>
    <hyperlink ref="F100" r:id="rId2" display="https://podminky.urs.cz/item/CS_URS_2023_01/451541111"/>
    <hyperlink ref="F103" r:id="rId3" display="https://podminky.urs.cz/item/CS_URS_2023_01/451572111"/>
    <hyperlink ref="F106" r:id="rId4" display="https://podminky.urs.cz/item/CS_URS_2023_01/452112112"/>
    <hyperlink ref="F111" r:id="rId5" display="https://podminky.urs.cz/item/CS_URS_2023_01/871353121"/>
    <hyperlink ref="F115" r:id="rId6" display="https://podminky.urs.cz/item/CS_URS_2023_01/877355211"/>
    <hyperlink ref="F120" r:id="rId7" display="https://podminky.urs.cz/item/CS_URS_2023_01/895941302"/>
    <hyperlink ref="F124" r:id="rId8" display="https://podminky.urs.cz/item/CS_URS_2023_01/895941314"/>
    <hyperlink ref="F128" r:id="rId9" display="https://podminky.urs.cz/item/CS_URS_2023_01/895941332"/>
    <hyperlink ref="F133" r:id="rId10" display="https://podminky.urs.cz/item/CS_URS_2023_01/899204112"/>
    <hyperlink ref="F137" r:id="rId11" display="https://podminky.urs.cz/item/CS_URS_2023_01/899722113"/>
    <hyperlink ref="F141" r:id="rId12" display="https://podminky.urs.cz/item/CS_URS_2023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73"/>
  <sheetViews>
    <sheetView showGridLines="0" workbookViewId="0" topLeftCell="A6">
      <selection activeCell="I298" sqref="I29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5" t="s">
        <v>6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99</v>
      </c>
      <c r="L4" s="19"/>
      <c r="M4" s="89" t="s">
        <v>11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17</v>
      </c>
      <c r="L6" s="19"/>
    </row>
    <row r="7" spans="2:12" ht="16.5" customHeight="1">
      <c r="B7" s="19"/>
      <c r="E7" s="298" t="str">
        <f>'Rekapitulace stavby'!K6</f>
        <v>Obnova vodovodu a kanalizace na parc.č.3039/3 v k.ú.Staré Hobzí</v>
      </c>
      <c r="F7" s="299"/>
      <c r="G7" s="299"/>
      <c r="H7" s="299"/>
      <c r="L7" s="19"/>
    </row>
    <row r="8" spans="2:12" ht="12" customHeight="1">
      <c r="B8" s="19"/>
      <c r="D8" s="26" t="s">
        <v>100</v>
      </c>
      <c r="L8" s="19"/>
    </row>
    <row r="9" spans="2:12" s="1" customFormat="1" ht="16.5" customHeight="1">
      <c r="B9" s="31"/>
      <c r="E9" s="298" t="s">
        <v>657</v>
      </c>
      <c r="F9" s="297"/>
      <c r="G9" s="297"/>
      <c r="H9" s="297"/>
      <c r="L9" s="31"/>
    </row>
    <row r="10" spans="2:12" s="1" customFormat="1" ht="12" customHeight="1">
      <c r="B10" s="31"/>
      <c r="D10" s="26" t="s">
        <v>102</v>
      </c>
      <c r="L10" s="31"/>
    </row>
    <row r="11" spans="2:12" s="1" customFormat="1" ht="30" customHeight="1">
      <c r="B11" s="31"/>
      <c r="E11" s="280" t="s">
        <v>658</v>
      </c>
      <c r="F11" s="297"/>
      <c r="G11" s="297"/>
      <c r="H11" s="297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19</v>
      </c>
      <c r="F13" s="24" t="s">
        <v>91</v>
      </c>
      <c r="I13" s="26" t="s">
        <v>20</v>
      </c>
      <c r="J13" s="24" t="s">
        <v>3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>
        <f>'Rekapitulace stavby'!AN8</f>
        <v>45028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27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14363216</v>
      </c>
      <c r="L19" s="31"/>
    </row>
    <row r="20" spans="2:12" s="1" customFormat="1" ht="18" customHeight="1">
      <c r="B20" s="31"/>
      <c r="E20" s="300" t="str">
        <f>'Rekapitulace stavby'!E14</f>
        <v>LPJStav s.r.o., Horní Bolíkov 2</v>
      </c>
      <c r="F20" s="267"/>
      <c r="G20" s="267"/>
      <c r="H20" s="267"/>
      <c r="I20" s="26" t="s">
        <v>27</v>
      </c>
      <c r="J20" s="27" t="str">
        <f>'Rekapitulace stavby'!AN14</f>
        <v>CZ14363216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29</v>
      </c>
      <c r="I22" s="26" t="s">
        <v>25</v>
      </c>
      <c r="J22" s="24" t="s">
        <v>3</v>
      </c>
      <c r="L22" s="31"/>
    </row>
    <row r="23" spans="2:12" s="1" customFormat="1" ht="18" customHeight="1">
      <c r="B23" s="31"/>
      <c r="E23" s="24" t="s">
        <v>30</v>
      </c>
      <c r="I23" s="26" t="s">
        <v>27</v>
      </c>
      <c r="J23" s="24" t="s">
        <v>3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33</v>
      </c>
      <c r="L28" s="31"/>
    </row>
    <row r="29" spans="2:12" s="7" customFormat="1" ht="16.5" customHeight="1">
      <c r="B29" s="90"/>
      <c r="E29" s="271" t="s">
        <v>3</v>
      </c>
      <c r="F29" s="271"/>
      <c r="G29" s="271"/>
      <c r="H29" s="271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35</v>
      </c>
      <c r="J32" s="62">
        <f>ROUND(J93,2)</f>
        <v>474804.29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37</v>
      </c>
      <c r="I34" s="34" t="s">
        <v>36</v>
      </c>
      <c r="J34" s="34" t="s">
        <v>38</v>
      </c>
      <c r="L34" s="31"/>
    </row>
    <row r="35" spans="2:12" s="1" customFormat="1" ht="14.45" customHeight="1">
      <c r="B35" s="31"/>
      <c r="D35" s="51" t="s">
        <v>39</v>
      </c>
      <c r="E35" s="26" t="s">
        <v>40</v>
      </c>
      <c r="F35" s="82">
        <f>ROUND((SUM(BE93:BE372)),2)</f>
        <v>474804.29</v>
      </c>
      <c r="I35" s="92">
        <v>0.21</v>
      </c>
      <c r="J35" s="82">
        <f>ROUND(((SUM(BE93:BE372))*I35),2)</f>
        <v>99708.9</v>
      </c>
      <c r="L35" s="31"/>
    </row>
    <row r="36" spans="2:12" s="1" customFormat="1" ht="14.45" customHeight="1">
      <c r="B36" s="31"/>
      <c r="E36" s="26" t="s">
        <v>41</v>
      </c>
      <c r="F36" s="82">
        <f>ROUND((SUM(BF93:BF372)),2)</f>
        <v>0</v>
      </c>
      <c r="I36" s="92">
        <v>0.15</v>
      </c>
      <c r="J36" s="82">
        <f>ROUND(((SUM(BF93:BF372))*I36),2)</f>
        <v>0</v>
      </c>
      <c r="L36" s="31"/>
    </row>
    <row r="37" spans="2:12" s="1" customFormat="1" ht="14.45" customHeight="1" hidden="1">
      <c r="B37" s="31"/>
      <c r="E37" s="26" t="s">
        <v>42</v>
      </c>
      <c r="F37" s="82">
        <f>ROUND((SUM(BG93:BG372)),2)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43</v>
      </c>
      <c r="F38" s="82">
        <f>ROUND((SUM(BH93:BH372)),2)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44</v>
      </c>
      <c r="F39" s="82">
        <f>ROUND((SUM(BI93:BI372)),2)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45</v>
      </c>
      <c r="E41" s="53"/>
      <c r="F41" s="53"/>
      <c r="G41" s="95" t="s">
        <v>46</v>
      </c>
      <c r="H41" s="96" t="s">
        <v>47</v>
      </c>
      <c r="I41" s="53"/>
      <c r="J41" s="97">
        <f>SUM(J32:J39)</f>
        <v>574513.19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104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17</v>
      </c>
      <c r="L49" s="31"/>
    </row>
    <row r="50" spans="2:12" s="1" customFormat="1" ht="16.5" customHeight="1">
      <c r="B50" s="31"/>
      <c r="E50" s="298" t="str">
        <f>E7</f>
        <v>Obnova vodovodu a kanalizace na parc.č.3039/3 v k.ú.Staré Hobzí</v>
      </c>
      <c r="F50" s="299"/>
      <c r="G50" s="299"/>
      <c r="H50" s="299"/>
      <c r="L50" s="31"/>
    </row>
    <row r="51" spans="2:12" ht="12" customHeight="1">
      <c r="B51" s="19"/>
      <c r="C51" s="26" t="s">
        <v>100</v>
      </c>
      <c r="L51" s="19"/>
    </row>
    <row r="52" spans="2:12" s="1" customFormat="1" ht="16.5" customHeight="1">
      <c r="B52" s="31"/>
      <c r="E52" s="298" t="s">
        <v>657</v>
      </c>
      <c r="F52" s="297"/>
      <c r="G52" s="297"/>
      <c r="H52" s="297"/>
      <c r="L52" s="31"/>
    </row>
    <row r="53" spans="2:12" s="1" customFormat="1" ht="12" customHeight="1">
      <c r="B53" s="31"/>
      <c r="C53" s="26" t="s">
        <v>102</v>
      </c>
      <c r="L53" s="31"/>
    </row>
    <row r="54" spans="2:12" s="1" customFormat="1" ht="30" customHeight="1">
      <c r="B54" s="31"/>
      <c r="E54" s="280" t="str">
        <f>E11</f>
        <v>01 - vodovodní řad A - PE 100 RC SDR 11 De90 x 8,2 - délka 114,4m</v>
      </c>
      <c r="F54" s="297"/>
      <c r="G54" s="297"/>
      <c r="H54" s="297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k.ú.Staré Hobzí</v>
      </c>
      <c r="I56" s="26" t="s">
        <v>23</v>
      </c>
      <c r="J56" s="48">
        <f>IF(J14="","",J14)</f>
        <v>45028</v>
      </c>
      <c r="L56" s="31"/>
    </row>
    <row r="57" spans="2:12" s="1" customFormat="1" ht="6.95" customHeight="1">
      <c r="B57" s="31"/>
      <c r="L57" s="31"/>
    </row>
    <row r="58" spans="2:12" s="1" customFormat="1" ht="15.2" customHeight="1">
      <c r="B58" s="31"/>
      <c r="C58" s="26" t="s">
        <v>24</v>
      </c>
      <c r="F58" s="24" t="str">
        <f>E17</f>
        <v xml:space="preserve"> </v>
      </c>
      <c r="I58" s="26" t="s">
        <v>29</v>
      </c>
      <c r="J58" s="29" t="str">
        <f>E23</f>
        <v>Ing.Marek Jann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LPJStav s.r.o., Horní Bolíkov 2</v>
      </c>
      <c r="I59" s="26" t="s">
        <v>32</v>
      </c>
      <c r="J59" s="29" t="str">
        <f>E26</f>
        <v xml:space="preserve"> 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105</v>
      </c>
      <c r="D61" s="93"/>
      <c r="E61" s="93"/>
      <c r="F61" s="93"/>
      <c r="G61" s="93"/>
      <c r="H61" s="93"/>
      <c r="I61" s="93"/>
      <c r="J61" s="100" t="s">
        <v>106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67</v>
      </c>
      <c r="J63" s="62">
        <f>J93</f>
        <v>474804.29</v>
      </c>
      <c r="L63" s="31"/>
      <c r="AU63" s="16" t="s">
        <v>107</v>
      </c>
    </row>
    <row r="64" spans="2:12" s="8" customFormat="1" ht="24.95" customHeight="1">
      <c r="B64" s="102"/>
      <c r="D64" s="103" t="s">
        <v>108</v>
      </c>
      <c r="E64" s="104"/>
      <c r="F64" s="104"/>
      <c r="G64" s="104"/>
      <c r="H64" s="104"/>
      <c r="I64" s="104"/>
      <c r="J64" s="105">
        <f>J94</f>
        <v>474804.29</v>
      </c>
      <c r="L64" s="102"/>
    </row>
    <row r="65" spans="2:12" s="9" customFormat="1" ht="19.9" customHeight="1">
      <c r="B65" s="106"/>
      <c r="D65" s="107" t="s">
        <v>109</v>
      </c>
      <c r="E65" s="108"/>
      <c r="F65" s="108"/>
      <c r="G65" s="108"/>
      <c r="H65" s="108"/>
      <c r="I65" s="108"/>
      <c r="J65" s="109">
        <f>J95</f>
        <v>86888.57</v>
      </c>
      <c r="L65" s="106"/>
    </row>
    <row r="66" spans="2:12" s="9" customFormat="1" ht="19.9" customHeight="1">
      <c r="B66" s="106"/>
      <c r="D66" s="107" t="s">
        <v>110</v>
      </c>
      <c r="E66" s="108"/>
      <c r="F66" s="108"/>
      <c r="G66" s="108"/>
      <c r="H66" s="108"/>
      <c r="I66" s="108"/>
      <c r="J66" s="109">
        <f>J206</f>
        <v>7361.2</v>
      </c>
      <c r="L66" s="106"/>
    </row>
    <row r="67" spans="2:12" s="9" customFormat="1" ht="19.9" customHeight="1">
      <c r="B67" s="106"/>
      <c r="D67" s="107" t="s">
        <v>111</v>
      </c>
      <c r="E67" s="108"/>
      <c r="F67" s="108"/>
      <c r="G67" s="108"/>
      <c r="H67" s="108"/>
      <c r="I67" s="108"/>
      <c r="J67" s="109">
        <f>J225</f>
        <v>129560.7</v>
      </c>
      <c r="L67" s="106"/>
    </row>
    <row r="68" spans="2:12" s="9" customFormat="1" ht="19.9" customHeight="1">
      <c r="B68" s="106"/>
      <c r="D68" s="107" t="s">
        <v>112</v>
      </c>
      <c r="E68" s="108"/>
      <c r="F68" s="108"/>
      <c r="G68" s="108"/>
      <c r="H68" s="108"/>
      <c r="I68" s="108"/>
      <c r="J68" s="109">
        <f>J251</f>
        <v>161776.65</v>
      </c>
      <c r="L68" s="106"/>
    </row>
    <row r="69" spans="2:12" s="9" customFormat="1" ht="19.9" customHeight="1">
      <c r="B69" s="106"/>
      <c r="D69" s="107" t="s">
        <v>113</v>
      </c>
      <c r="E69" s="108"/>
      <c r="F69" s="108"/>
      <c r="G69" s="108"/>
      <c r="H69" s="108"/>
      <c r="I69" s="108"/>
      <c r="J69" s="109">
        <f>J336</f>
        <v>18793</v>
      </c>
      <c r="L69" s="106"/>
    </row>
    <row r="70" spans="2:12" s="9" customFormat="1" ht="19.9" customHeight="1">
      <c r="B70" s="106"/>
      <c r="D70" s="107" t="s">
        <v>114</v>
      </c>
      <c r="E70" s="108"/>
      <c r="F70" s="108"/>
      <c r="G70" s="108"/>
      <c r="H70" s="108"/>
      <c r="I70" s="108"/>
      <c r="J70" s="109">
        <f>J358</f>
        <v>35593.42</v>
      </c>
      <c r="L70" s="106"/>
    </row>
    <row r="71" spans="2:12" s="9" customFormat="1" ht="19.9" customHeight="1">
      <c r="B71" s="106"/>
      <c r="D71" s="107" t="s">
        <v>115</v>
      </c>
      <c r="E71" s="108"/>
      <c r="F71" s="108"/>
      <c r="G71" s="108"/>
      <c r="H71" s="108"/>
      <c r="I71" s="108"/>
      <c r="J71" s="109">
        <f>J370</f>
        <v>34830.75</v>
      </c>
      <c r="L71" s="106"/>
    </row>
    <row r="72" spans="2:12" s="1" customFormat="1" ht="21.75" customHeight="1">
      <c r="B72" s="31"/>
      <c r="L72" s="31"/>
    </row>
    <row r="73" spans="2:12" s="1" customFormat="1" ht="6.95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31"/>
    </row>
    <row r="77" spans="2:12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1"/>
    </row>
    <row r="78" spans="2:12" s="1" customFormat="1" ht="24.95" customHeight="1">
      <c r="B78" s="31"/>
      <c r="C78" s="20" t="s">
        <v>116</v>
      </c>
      <c r="L78" s="31"/>
    </row>
    <row r="79" spans="2:12" s="1" customFormat="1" ht="6.95" customHeight="1">
      <c r="B79" s="31"/>
      <c r="L79" s="31"/>
    </row>
    <row r="80" spans="2:12" s="1" customFormat="1" ht="12" customHeight="1">
      <c r="B80" s="31"/>
      <c r="C80" s="26" t="s">
        <v>17</v>
      </c>
      <c r="L80" s="31"/>
    </row>
    <row r="81" spans="2:12" s="1" customFormat="1" ht="16.5" customHeight="1">
      <c r="B81" s="31"/>
      <c r="E81" s="298" t="str">
        <f>E7</f>
        <v>Obnova vodovodu a kanalizace na parc.č.3039/3 v k.ú.Staré Hobzí</v>
      </c>
      <c r="F81" s="299"/>
      <c r="G81" s="299"/>
      <c r="H81" s="299"/>
      <c r="L81" s="31"/>
    </row>
    <row r="82" spans="2:12" ht="12" customHeight="1">
      <c r="B82" s="19"/>
      <c r="C82" s="26" t="s">
        <v>100</v>
      </c>
      <c r="L82" s="19"/>
    </row>
    <row r="83" spans="2:12" s="1" customFormat="1" ht="16.5" customHeight="1">
      <c r="B83" s="31"/>
      <c r="E83" s="298" t="s">
        <v>657</v>
      </c>
      <c r="F83" s="297"/>
      <c r="G83" s="297"/>
      <c r="H83" s="297"/>
      <c r="L83" s="31"/>
    </row>
    <row r="84" spans="2:12" s="1" customFormat="1" ht="12" customHeight="1">
      <c r="B84" s="31"/>
      <c r="C84" s="26" t="s">
        <v>102</v>
      </c>
      <c r="L84" s="31"/>
    </row>
    <row r="85" spans="2:12" s="1" customFormat="1" ht="30" customHeight="1">
      <c r="B85" s="31"/>
      <c r="E85" s="280" t="str">
        <f>E11</f>
        <v>01 - vodovodní řad A - PE 100 RC SDR 11 De90 x 8,2 - délka 114,4m</v>
      </c>
      <c r="F85" s="297"/>
      <c r="G85" s="297"/>
      <c r="H85" s="297"/>
      <c r="L85" s="31"/>
    </row>
    <row r="86" spans="2:12" s="1" customFormat="1" ht="6.95" customHeight="1">
      <c r="B86" s="31"/>
      <c r="L86" s="31"/>
    </row>
    <row r="87" spans="2:12" s="1" customFormat="1" ht="12" customHeight="1">
      <c r="B87" s="31"/>
      <c r="C87" s="26" t="s">
        <v>21</v>
      </c>
      <c r="F87" s="24" t="str">
        <f>F14</f>
        <v>k.ú.Staré Hobzí</v>
      </c>
      <c r="I87" s="26" t="s">
        <v>23</v>
      </c>
      <c r="J87" s="48">
        <f>IF(J14="","",J14)</f>
        <v>45028</v>
      </c>
      <c r="L87" s="31"/>
    </row>
    <row r="88" spans="2:12" s="1" customFormat="1" ht="6.95" customHeight="1">
      <c r="B88" s="31"/>
      <c r="L88" s="31"/>
    </row>
    <row r="89" spans="2:12" s="1" customFormat="1" ht="15.2" customHeight="1">
      <c r="B89" s="31"/>
      <c r="C89" s="26" t="s">
        <v>24</v>
      </c>
      <c r="F89" s="24" t="str">
        <f>E17</f>
        <v xml:space="preserve"> </v>
      </c>
      <c r="I89" s="26" t="s">
        <v>29</v>
      </c>
      <c r="J89" s="29" t="str">
        <f>E23</f>
        <v>Ing.Marek Jann</v>
      </c>
      <c r="L89" s="31"/>
    </row>
    <row r="90" spans="2:12" s="1" customFormat="1" ht="15.2" customHeight="1">
      <c r="B90" s="31"/>
      <c r="C90" s="26" t="s">
        <v>28</v>
      </c>
      <c r="F90" s="24" t="str">
        <f>IF(E20="","",E20)</f>
        <v>LPJStav s.r.o., Horní Bolíkov 2</v>
      </c>
      <c r="I90" s="26" t="s">
        <v>32</v>
      </c>
      <c r="J90" s="29" t="str">
        <f>E26</f>
        <v xml:space="preserve"> </v>
      </c>
      <c r="L90" s="31"/>
    </row>
    <row r="91" spans="2:12" s="1" customFormat="1" ht="10.35" customHeight="1">
      <c r="B91" s="31"/>
      <c r="L91" s="31"/>
    </row>
    <row r="92" spans="2:20" s="10" customFormat="1" ht="29.25" customHeight="1">
      <c r="B92" s="110"/>
      <c r="C92" s="111" t="s">
        <v>117</v>
      </c>
      <c r="D92" s="112" t="s">
        <v>54</v>
      </c>
      <c r="E92" s="112" t="s">
        <v>50</v>
      </c>
      <c r="F92" s="112" t="s">
        <v>51</v>
      </c>
      <c r="G92" s="112" t="s">
        <v>118</v>
      </c>
      <c r="H92" s="112" t="s">
        <v>119</v>
      </c>
      <c r="I92" s="112" t="s">
        <v>120</v>
      </c>
      <c r="J92" s="112" t="s">
        <v>106</v>
      </c>
      <c r="K92" s="113" t="s">
        <v>121</v>
      </c>
      <c r="L92" s="110"/>
      <c r="M92" s="55" t="s">
        <v>3</v>
      </c>
      <c r="N92" s="56" t="s">
        <v>39</v>
      </c>
      <c r="O92" s="56" t="s">
        <v>122</v>
      </c>
      <c r="P92" s="56" t="s">
        <v>123</v>
      </c>
      <c r="Q92" s="56" t="s">
        <v>124</v>
      </c>
      <c r="R92" s="56" t="s">
        <v>125</v>
      </c>
      <c r="S92" s="56" t="s">
        <v>126</v>
      </c>
      <c r="T92" s="57" t="s">
        <v>127</v>
      </c>
    </row>
    <row r="93" spans="2:63" s="1" customFormat="1" ht="22.9" customHeight="1">
      <c r="B93" s="31"/>
      <c r="C93" s="60" t="s">
        <v>128</v>
      </c>
      <c r="J93" s="114">
        <f>BK93</f>
        <v>474804.29</v>
      </c>
      <c r="L93" s="31"/>
      <c r="M93" s="58"/>
      <c r="N93" s="49"/>
      <c r="O93" s="49"/>
      <c r="P93" s="115">
        <f>P94</f>
        <v>0</v>
      </c>
      <c r="Q93" s="49"/>
      <c r="R93" s="115">
        <f>R94</f>
        <v>139.32322729999999</v>
      </c>
      <c r="S93" s="49"/>
      <c r="T93" s="116">
        <f>T94</f>
        <v>65.061875</v>
      </c>
      <c r="AT93" s="16" t="s">
        <v>68</v>
      </c>
      <c r="AU93" s="16" t="s">
        <v>107</v>
      </c>
      <c r="BK93" s="117">
        <f>BK94</f>
        <v>474804.29</v>
      </c>
    </row>
    <row r="94" spans="2:63" s="11" customFormat="1" ht="25.9" customHeight="1">
      <c r="B94" s="118"/>
      <c r="D94" s="119" t="s">
        <v>68</v>
      </c>
      <c r="E94" s="120" t="s">
        <v>129</v>
      </c>
      <c r="F94" s="120" t="s">
        <v>130</v>
      </c>
      <c r="I94" s="121"/>
      <c r="J94" s="122">
        <f>BK94</f>
        <v>474804.29</v>
      </c>
      <c r="L94" s="118"/>
      <c r="M94" s="123"/>
      <c r="P94" s="124">
        <f>P95+P206+P225+P251+P336+P358+P370</f>
        <v>0</v>
      </c>
      <c r="R94" s="124">
        <f>R95+R206+R225+R251+R336+R358+R370</f>
        <v>139.32322729999999</v>
      </c>
      <c r="T94" s="125">
        <f>T95+T206+T225+T251+T336+T358+T370</f>
        <v>65.061875</v>
      </c>
      <c r="AR94" s="119" t="s">
        <v>76</v>
      </c>
      <c r="AT94" s="126" t="s">
        <v>68</v>
      </c>
      <c r="AU94" s="126" t="s">
        <v>69</v>
      </c>
      <c r="AY94" s="119" t="s">
        <v>131</v>
      </c>
      <c r="BK94" s="127">
        <f>BK95+BK206+BK225+BK251+BK336+BK358+BK370</f>
        <v>474804.29</v>
      </c>
    </row>
    <row r="95" spans="2:63" s="11" customFormat="1" ht="22.9" customHeight="1">
      <c r="B95" s="118"/>
      <c r="D95" s="119" t="s">
        <v>68</v>
      </c>
      <c r="E95" s="128" t="s">
        <v>76</v>
      </c>
      <c r="F95" s="128" t="s">
        <v>132</v>
      </c>
      <c r="I95" s="121"/>
      <c r="J95" s="129">
        <f>BK95</f>
        <v>86888.57</v>
      </c>
      <c r="L95" s="118"/>
      <c r="M95" s="123"/>
      <c r="P95" s="124">
        <f>SUM(P96:P205)</f>
        <v>0</v>
      </c>
      <c r="R95" s="124">
        <f>SUM(R96:R205)</f>
        <v>44.74598</v>
      </c>
      <c r="T95" s="125">
        <f>SUM(T96:T205)</f>
        <v>64.526</v>
      </c>
      <c r="AR95" s="119" t="s">
        <v>76</v>
      </c>
      <c r="AT95" s="126" t="s">
        <v>68</v>
      </c>
      <c r="AU95" s="126" t="s">
        <v>76</v>
      </c>
      <c r="AY95" s="119" t="s">
        <v>131</v>
      </c>
      <c r="BK95" s="127">
        <f>SUM(BK96:BK205)</f>
        <v>86888.57</v>
      </c>
    </row>
    <row r="96" spans="2:65" s="1" customFormat="1" ht="66.75" customHeight="1">
      <c r="B96" s="130"/>
      <c r="C96" s="131" t="s">
        <v>76</v>
      </c>
      <c r="D96" s="131" t="s">
        <v>133</v>
      </c>
      <c r="E96" s="132" t="s">
        <v>144</v>
      </c>
      <c r="F96" s="133" t="s">
        <v>145</v>
      </c>
      <c r="G96" s="134" t="s">
        <v>136</v>
      </c>
      <c r="H96" s="135">
        <v>6</v>
      </c>
      <c r="I96" s="136">
        <v>77</v>
      </c>
      <c r="J96" s="137">
        <f>ROUND(I96*H96,2)</f>
        <v>462</v>
      </c>
      <c r="K96" s="133" t="s">
        <v>137</v>
      </c>
      <c r="L96" s="31"/>
      <c r="M96" s="138" t="s">
        <v>3</v>
      </c>
      <c r="N96" s="139" t="s">
        <v>40</v>
      </c>
      <c r="P96" s="140">
        <f>O96*H96</f>
        <v>0</v>
      </c>
      <c r="Q96" s="140">
        <v>0</v>
      </c>
      <c r="R96" s="140">
        <f>Q96*H96</f>
        <v>0</v>
      </c>
      <c r="S96" s="140">
        <v>0</v>
      </c>
      <c r="T96" s="141">
        <f>S96*H96</f>
        <v>0</v>
      </c>
      <c r="AR96" s="142" t="s">
        <v>138</v>
      </c>
      <c r="AT96" s="142" t="s">
        <v>133</v>
      </c>
      <c r="AU96" s="142" t="s">
        <v>79</v>
      </c>
      <c r="AY96" s="16" t="s">
        <v>131</v>
      </c>
      <c r="BE96" s="143">
        <f>IF(N96="základní",J96,0)</f>
        <v>462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6" t="s">
        <v>76</v>
      </c>
      <c r="BK96" s="143">
        <f>ROUND(I96*H96,2)</f>
        <v>462</v>
      </c>
      <c r="BL96" s="16" t="s">
        <v>138</v>
      </c>
      <c r="BM96" s="142" t="s">
        <v>659</v>
      </c>
    </row>
    <row r="97" spans="2:47" s="1" customFormat="1" ht="12">
      <c r="B97" s="31"/>
      <c r="D97" s="144" t="s">
        <v>140</v>
      </c>
      <c r="F97" s="145" t="s">
        <v>147</v>
      </c>
      <c r="I97" s="146"/>
      <c r="L97" s="31"/>
      <c r="M97" s="147"/>
      <c r="T97" s="52"/>
      <c r="AT97" s="16" t="s">
        <v>140</v>
      </c>
      <c r="AU97" s="16" t="s">
        <v>79</v>
      </c>
    </row>
    <row r="98" spans="2:51" s="12" customFormat="1" ht="12">
      <c r="B98" s="148"/>
      <c r="D98" s="149" t="s">
        <v>142</v>
      </c>
      <c r="E98" s="150" t="s">
        <v>3</v>
      </c>
      <c r="F98" s="151" t="s">
        <v>544</v>
      </c>
      <c r="H98" s="152">
        <v>6</v>
      </c>
      <c r="I98" s="153"/>
      <c r="L98" s="148"/>
      <c r="M98" s="154"/>
      <c r="T98" s="155"/>
      <c r="AT98" s="150" t="s">
        <v>142</v>
      </c>
      <c r="AU98" s="150" t="s">
        <v>79</v>
      </c>
      <c r="AV98" s="12" t="s">
        <v>79</v>
      </c>
      <c r="AW98" s="12" t="s">
        <v>31</v>
      </c>
      <c r="AX98" s="12" t="s">
        <v>76</v>
      </c>
      <c r="AY98" s="150" t="s">
        <v>131</v>
      </c>
    </row>
    <row r="99" spans="2:65" s="1" customFormat="1" ht="76.35" customHeight="1">
      <c r="B99" s="130"/>
      <c r="C99" s="131" t="s">
        <v>79</v>
      </c>
      <c r="D99" s="131" t="s">
        <v>133</v>
      </c>
      <c r="E99" s="132" t="s">
        <v>161</v>
      </c>
      <c r="F99" s="133" t="s">
        <v>162</v>
      </c>
      <c r="G99" s="134" t="s">
        <v>136</v>
      </c>
      <c r="H99" s="135">
        <v>83.8</v>
      </c>
      <c r="I99" s="136">
        <v>70</v>
      </c>
      <c r="J99" s="137">
        <f>ROUND(I99*H99,2)</f>
        <v>5866</v>
      </c>
      <c r="K99" s="133" t="s">
        <v>137</v>
      </c>
      <c r="L99" s="31"/>
      <c r="M99" s="138" t="s">
        <v>3</v>
      </c>
      <c r="N99" s="139" t="s">
        <v>40</v>
      </c>
      <c r="P99" s="140">
        <f>O99*H99</f>
        <v>0</v>
      </c>
      <c r="Q99" s="140">
        <v>0</v>
      </c>
      <c r="R99" s="140">
        <f>Q99*H99</f>
        <v>0</v>
      </c>
      <c r="S99" s="140">
        <v>0.44</v>
      </c>
      <c r="T99" s="141">
        <f>S99*H99</f>
        <v>36.872</v>
      </c>
      <c r="AR99" s="142" t="s">
        <v>138</v>
      </c>
      <c r="AT99" s="142" t="s">
        <v>133</v>
      </c>
      <c r="AU99" s="142" t="s">
        <v>79</v>
      </c>
      <c r="AY99" s="16" t="s">
        <v>131</v>
      </c>
      <c r="BE99" s="143">
        <f>IF(N99="základní",J99,0)</f>
        <v>5866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6" t="s">
        <v>76</v>
      </c>
      <c r="BK99" s="143">
        <f>ROUND(I99*H99,2)</f>
        <v>5866</v>
      </c>
      <c r="BL99" s="16" t="s">
        <v>138</v>
      </c>
      <c r="BM99" s="142" t="s">
        <v>660</v>
      </c>
    </row>
    <row r="100" spans="2:47" s="1" customFormat="1" ht="12">
      <c r="B100" s="31"/>
      <c r="D100" s="144" t="s">
        <v>140</v>
      </c>
      <c r="F100" s="145" t="s">
        <v>164</v>
      </c>
      <c r="I100" s="146"/>
      <c r="L100" s="31"/>
      <c r="M100" s="147"/>
      <c r="T100" s="52"/>
      <c r="AT100" s="16" t="s">
        <v>140</v>
      </c>
      <c r="AU100" s="16" t="s">
        <v>79</v>
      </c>
    </row>
    <row r="101" spans="2:51" s="12" customFormat="1" ht="12">
      <c r="B101" s="148"/>
      <c r="D101" s="149" t="s">
        <v>142</v>
      </c>
      <c r="E101" s="150" t="s">
        <v>3</v>
      </c>
      <c r="F101" s="151" t="s">
        <v>661</v>
      </c>
      <c r="H101" s="152">
        <v>83.8</v>
      </c>
      <c r="I101" s="153"/>
      <c r="L101" s="148"/>
      <c r="M101" s="154"/>
      <c r="T101" s="155"/>
      <c r="AT101" s="150" t="s">
        <v>142</v>
      </c>
      <c r="AU101" s="150" t="s">
        <v>79</v>
      </c>
      <c r="AV101" s="12" t="s">
        <v>79</v>
      </c>
      <c r="AW101" s="12" t="s">
        <v>31</v>
      </c>
      <c r="AX101" s="12" t="s">
        <v>76</v>
      </c>
      <c r="AY101" s="150" t="s">
        <v>131</v>
      </c>
    </row>
    <row r="102" spans="2:65" s="1" customFormat="1" ht="66.75" customHeight="1">
      <c r="B102" s="130"/>
      <c r="C102" s="131" t="s">
        <v>149</v>
      </c>
      <c r="D102" s="131" t="s">
        <v>133</v>
      </c>
      <c r="E102" s="132" t="s">
        <v>167</v>
      </c>
      <c r="F102" s="133" t="s">
        <v>168</v>
      </c>
      <c r="G102" s="134" t="s">
        <v>136</v>
      </c>
      <c r="H102" s="135">
        <v>125.7</v>
      </c>
      <c r="I102" s="136">
        <v>60</v>
      </c>
      <c r="J102" s="137">
        <f>ROUND(I102*H102,2)</f>
        <v>7542</v>
      </c>
      <c r="K102" s="133" t="s">
        <v>137</v>
      </c>
      <c r="L102" s="31"/>
      <c r="M102" s="138" t="s">
        <v>3</v>
      </c>
      <c r="N102" s="139" t="s">
        <v>40</v>
      </c>
      <c r="P102" s="140">
        <f>O102*H102</f>
        <v>0</v>
      </c>
      <c r="Q102" s="140">
        <v>0</v>
      </c>
      <c r="R102" s="140">
        <f>Q102*H102</f>
        <v>0</v>
      </c>
      <c r="S102" s="140">
        <v>0.22</v>
      </c>
      <c r="T102" s="141">
        <f>S102*H102</f>
        <v>27.654</v>
      </c>
      <c r="AR102" s="142" t="s">
        <v>138</v>
      </c>
      <c r="AT102" s="142" t="s">
        <v>133</v>
      </c>
      <c r="AU102" s="142" t="s">
        <v>79</v>
      </c>
      <c r="AY102" s="16" t="s">
        <v>131</v>
      </c>
      <c r="BE102" s="143">
        <f>IF(N102="základní",J102,0)</f>
        <v>7542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6" t="s">
        <v>76</v>
      </c>
      <c r="BK102" s="143">
        <f>ROUND(I102*H102,2)</f>
        <v>7542</v>
      </c>
      <c r="BL102" s="16" t="s">
        <v>138</v>
      </c>
      <c r="BM102" s="142" t="s">
        <v>662</v>
      </c>
    </row>
    <row r="103" spans="2:47" s="1" customFormat="1" ht="12">
      <c r="B103" s="31"/>
      <c r="D103" s="144" t="s">
        <v>140</v>
      </c>
      <c r="F103" s="145" t="s">
        <v>170</v>
      </c>
      <c r="I103" s="146"/>
      <c r="L103" s="31"/>
      <c r="M103" s="147"/>
      <c r="T103" s="52"/>
      <c r="AT103" s="16" t="s">
        <v>140</v>
      </c>
      <c r="AU103" s="16" t="s">
        <v>79</v>
      </c>
    </row>
    <row r="104" spans="2:51" s="12" customFormat="1" ht="12">
      <c r="B104" s="148"/>
      <c r="D104" s="149" t="s">
        <v>142</v>
      </c>
      <c r="E104" s="150" t="s">
        <v>3</v>
      </c>
      <c r="F104" s="151" t="s">
        <v>663</v>
      </c>
      <c r="H104" s="152">
        <v>125.7</v>
      </c>
      <c r="I104" s="153"/>
      <c r="L104" s="148"/>
      <c r="M104" s="154"/>
      <c r="T104" s="155"/>
      <c r="AT104" s="150" t="s">
        <v>142</v>
      </c>
      <c r="AU104" s="150" t="s">
        <v>79</v>
      </c>
      <c r="AV104" s="12" t="s">
        <v>79</v>
      </c>
      <c r="AW104" s="12" t="s">
        <v>31</v>
      </c>
      <c r="AX104" s="12" t="s">
        <v>76</v>
      </c>
      <c r="AY104" s="150" t="s">
        <v>131</v>
      </c>
    </row>
    <row r="105" spans="2:65" s="1" customFormat="1" ht="44.25" customHeight="1">
      <c r="B105" s="130"/>
      <c r="C105" s="131" t="s">
        <v>138</v>
      </c>
      <c r="D105" s="131" t="s">
        <v>133</v>
      </c>
      <c r="E105" s="132" t="s">
        <v>173</v>
      </c>
      <c r="F105" s="133" t="s">
        <v>174</v>
      </c>
      <c r="G105" s="134" t="s">
        <v>175</v>
      </c>
      <c r="H105" s="135">
        <v>2</v>
      </c>
      <c r="I105" s="136">
        <v>80</v>
      </c>
      <c r="J105" s="137">
        <f>ROUND(I105*H105,2)</f>
        <v>160</v>
      </c>
      <c r="K105" s="133" t="s">
        <v>137</v>
      </c>
      <c r="L105" s="31"/>
      <c r="M105" s="138" t="s">
        <v>3</v>
      </c>
      <c r="N105" s="139" t="s">
        <v>40</v>
      </c>
      <c r="P105" s="140">
        <f>O105*H105</f>
        <v>0</v>
      </c>
      <c r="Q105" s="140">
        <v>0</v>
      </c>
      <c r="R105" s="140">
        <f>Q105*H105</f>
        <v>0</v>
      </c>
      <c r="S105" s="140">
        <v>0</v>
      </c>
      <c r="T105" s="141">
        <f>S105*H105</f>
        <v>0</v>
      </c>
      <c r="AR105" s="142" t="s">
        <v>138</v>
      </c>
      <c r="AT105" s="142" t="s">
        <v>133</v>
      </c>
      <c r="AU105" s="142" t="s">
        <v>79</v>
      </c>
      <c r="AY105" s="16" t="s">
        <v>131</v>
      </c>
      <c r="BE105" s="143">
        <f>IF(N105="základní",J105,0)</f>
        <v>160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6" t="s">
        <v>76</v>
      </c>
      <c r="BK105" s="143">
        <f>ROUND(I105*H105,2)</f>
        <v>160</v>
      </c>
      <c r="BL105" s="16" t="s">
        <v>138</v>
      </c>
      <c r="BM105" s="142" t="s">
        <v>664</v>
      </c>
    </row>
    <row r="106" spans="2:47" s="1" customFormat="1" ht="12">
      <c r="B106" s="31"/>
      <c r="D106" s="144" t="s">
        <v>140</v>
      </c>
      <c r="F106" s="145" t="s">
        <v>177</v>
      </c>
      <c r="I106" s="146"/>
      <c r="L106" s="31"/>
      <c r="M106" s="147"/>
      <c r="T106" s="52"/>
      <c r="AT106" s="16" t="s">
        <v>140</v>
      </c>
      <c r="AU106" s="16" t="s">
        <v>79</v>
      </c>
    </row>
    <row r="107" spans="2:51" s="12" customFormat="1" ht="12">
      <c r="B107" s="148"/>
      <c r="D107" s="149" t="s">
        <v>142</v>
      </c>
      <c r="E107" s="150" t="s">
        <v>3</v>
      </c>
      <c r="F107" s="151" t="s">
        <v>665</v>
      </c>
      <c r="H107" s="152">
        <v>2</v>
      </c>
      <c r="I107" s="153"/>
      <c r="L107" s="148"/>
      <c r="M107" s="154"/>
      <c r="T107" s="155"/>
      <c r="AT107" s="150" t="s">
        <v>142</v>
      </c>
      <c r="AU107" s="150" t="s">
        <v>79</v>
      </c>
      <c r="AV107" s="12" t="s">
        <v>79</v>
      </c>
      <c r="AW107" s="12" t="s">
        <v>31</v>
      </c>
      <c r="AX107" s="12" t="s">
        <v>76</v>
      </c>
      <c r="AY107" s="150" t="s">
        <v>131</v>
      </c>
    </row>
    <row r="108" spans="2:65" s="1" customFormat="1" ht="49.15" customHeight="1">
      <c r="B108" s="130"/>
      <c r="C108" s="131" t="s">
        <v>160</v>
      </c>
      <c r="D108" s="131" t="s">
        <v>133</v>
      </c>
      <c r="E108" s="132" t="s">
        <v>666</v>
      </c>
      <c r="F108" s="133" t="s">
        <v>667</v>
      </c>
      <c r="G108" s="134" t="s">
        <v>175</v>
      </c>
      <c r="H108" s="135">
        <v>2</v>
      </c>
      <c r="I108" s="136">
        <v>80</v>
      </c>
      <c r="J108" s="137">
        <f>ROUND(I108*H108,2)</f>
        <v>160</v>
      </c>
      <c r="K108" s="133" t="s">
        <v>137</v>
      </c>
      <c r="L108" s="31"/>
      <c r="M108" s="138" t="s">
        <v>3</v>
      </c>
      <c r="N108" s="139" t="s">
        <v>40</v>
      </c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42" t="s">
        <v>138</v>
      </c>
      <c r="AT108" s="142" t="s">
        <v>133</v>
      </c>
      <c r="AU108" s="142" t="s">
        <v>79</v>
      </c>
      <c r="AY108" s="16" t="s">
        <v>131</v>
      </c>
      <c r="BE108" s="143">
        <f>IF(N108="základní",J108,0)</f>
        <v>160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6" t="s">
        <v>76</v>
      </c>
      <c r="BK108" s="143">
        <f>ROUND(I108*H108,2)</f>
        <v>160</v>
      </c>
      <c r="BL108" s="16" t="s">
        <v>138</v>
      </c>
      <c r="BM108" s="142" t="s">
        <v>668</v>
      </c>
    </row>
    <row r="109" spans="2:47" s="1" customFormat="1" ht="12">
      <c r="B109" s="31"/>
      <c r="D109" s="144" t="s">
        <v>140</v>
      </c>
      <c r="F109" s="145" t="s">
        <v>669</v>
      </c>
      <c r="I109" s="146"/>
      <c r="L109" s="31"/>
      <c r="M109" s="147"/>
      <c r="T109" s="52"/>
      <c r="AT109" s="16" t="s">
        <v>140</v>
      </c>
      <c r="AU109" s="16" t="s">
        <v>79</v>
      </c>
    </row>
    <row r="110" spans="2:51" s="12" customFormat="1" ht="12">
      <c r="B110" s="148"/>
      <c r="D110" s="149" t="s">
        <v>142</v>
      </c>
      <c r="E110" s="150" t="s">
        <v>3</v>
      </c>
      <c r="F110" s="151" t="s">
        <v>665</v>
      </c>
      <c r="H110" s="152">
        <v>2</v>
      </c>
      <c r="I110" s="153"/>
      <c r="L110" s="148"/>
      <c r="M110" s="154"/>
      <c r="T110" s="155"/>
      <c r="AT110" s="150" t="s">
        <v>142</v>
      </c>
      <c r="AU110" s="150" t="s">
        <v>79</v>
      </c>
      <c r="AV110" s="12" t="s">
        <v>79</v>
      </c>
      <c r="AW110" s="12" t="s">
        <v>31</v>
      </c>
      <c r="AX110" s="12" t="s">
        <v>76</v>
      </c>
      <c r="AY110" s="150" t="s">
        <v>131</v>
      </c>
    </row>
    <row r="111" spans="2:65" s="1" customFormat="1" ht="90" customHeight="1">
      <c r="B111" s="130"/>
      <c r="C111" s="131" t="s">
        <v>166</v>
      </c>
      <c r="D111" s="131" t="s">
        <v>133</v>
      </c>
      <c r="E111" s="132" t="s">
        <v>180</v>
      </c>
      <c r="F111" s="133" t="s">
        <v>181</v>
      </c>
      <c r="G111" s="134" t="s">
        <v>175</v>
      </c>
      <c r="H111" s="135">
        <v>3</v>
      </c>
      <c r="I111" s="136">
        <v>100</v>
      </c>
      <c r="J111" s="137">
        <f>ROUND(I111*H111,2)</f>
        <v>300</v>
      </c>
      <c r="K111" s="133" t="s">
        <v>137</v>
      </c>
      <c r="L111" s="31"/>
      <c r="M111" s="138" t="s">
        <v>3</v>
      </c>
      <c r="N111" s="139" t="s">
        <v>40</v>
      </c>
      <c r="P111" s="140">
        <f>O111*H111</f>
        <v>0</v>
      </c>
      <c r="Q111" s="140">
        <v>0.0369</v>
      </c>
      <c r="R111" s="140">
        <f>Q111*H111</f>
        <v>0.1107</v>
      </c>
      <c r="S111" s="140">
        <v>0</v>
      </c>
      <c r="T111" s="141">
        <f>S111*H111</f>
        <v>0</v>
      </c>
      <c r="AR111" s="142" t="s">
        <v>138</v>
      </c>
      <c r="AT111" s="142" t="s">
        <v>133</v>
      </c>
      <c r="AU111" s="142" t="s">
        <v>79</v>
      </c>
      <c r="AY111" s="16" t="s">
        <v>131</v>
      </c>
      <c r="BE111" s="143">
        <f>IF(N111="základní",J111,0)</f>
        <v>300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6" t="s">
        <v>76</v>
      </c>
      <c r="BK111" s="143">
        <f>ROUND(I111*H111,2)</f>
        <v>300</v>
      </c>
      <c r="BL111" s="16" t="s">
        <v>138</v>
      </c>
      <c r="BM111" s="142" t="s">
        <v>670</v>
      </c>
    </row>
    <row r="112" spans="2:47" s="1" customFormat="1" ht="12">
      <c r="B112" s="31"/>
      <c r="D112" s="144" t="s">
        <v>140</v>
      </c>
      <c r="F112" s="145" t="s">
        <v>183</v>
      </c>
      <c r="I112" s="146"/>
      <c r="L112" s="31"/>
      <c r="M112" s="147"/>
      <c r="T112" s="52"/>
      <c r="AT112" s="16" t="s">
        <v>140</v>
      </c>
      <c r="AU112" s="16" t="s">
        <v>79</v>
      </c>
    </row>
    <row r="113" spans="2:51" s="12" customFormat="1" ht="12">
      <c r="B113" s="148"/>
      <c r="D113" s="149" t="s">
        <v>142</v>
      </c>
      <c r="E113" s="150" t="s">
        <v>3</v>
      </c>
      <c r="F113" s="151" t="s">
        <v>671</v>
      </c>
      <c r="H113" s="152">
        <v>3</v>
      </c>
      <c r="I113" s="153"/>
      <c r="L113" s="148"/>
      <c r="M113" s="154"/>
      <c r="T113" s="155"/>
      <c r="AT113" s="150" t="s">
        <v>142</v>
      </c>
      <c r="AU113" s="150" t="s">
        <v>79</v>
      </c>
      <c r="AV113" s="12" t="s">
        <v>79</v>
      </c>
      <c r="AW113" s="12" t="s">
        <v>31</v>
      </c>
      <c r="AX113" s="12" t="s">
        <v>76</v>
      </c>
      <c r="AY113" s="150" t="s">
        <v>131</v>
      </c>
    </row>
    <row r="114" spans="2:65" s="1" customFormat="1" ht="101.25" customHeight="1">
      <c r="B114" s="130"/>
      <c r="C114" s="131" t="s">
        <v>172</v>
      </c>
      <c r="D114" s="131" t="s">
        <v>133</v>
      </c>
      <c r="E114" s="132" t="s">
        <v>672</v>
      </c>
      <c r="F114" s="133" t="s">
        <v>673</v>
      </c>
      <c r="G114" s="134" t="s">
        <v>175</v>
      </c>
      <c r="H114" s="135">
        <v>2</v>
      </c>
      <c r="I114" s="136">
        <v>100</v>
      </c>
      <c r="J114" s="137">
        <f>ROUND(I114*H114,2)</f>
        <v>200</v>
      </c>
      <c r="K114" s="133" t="s">
        <v>137</v>
      </c>
      <c r="L114" s="31"/>
      <c r="M114" s="138" t="s">
        <v>3</v>
      </c>
      <c r="N114" s="139" t="s">
        <v>40</v>
      </c>
      <c r="P114" s="140">
        <f>O114*H114</f>
        <v>0</v>
      </c>
      <c r="Q114" s="140">
        <v>0.01269</v>
      </c>
      <c r="R114" s="140">
        <f>Q114*H114</f>
        <v>0.02538</v>
      </c>
      <c r="S114" s="140">
        <v>0</v>
      </c>
      <c r="T114" s="141">
        <f>S114*H114</f>
        <v>0</v>
      </c>
      <c r="AR114" s="142" t="s">
        <v>138</v>
      </c>
      <c r="AT114" s="142" t="s">
        <v>133</v>
      </c>
      <c r="AU114" s="142" t="s">
        <v>79</v>
      </c>
      <c r="AY114" s="16" t="s">
        <v>131</v>
      </c>
      <c r="BE114" s="143">
        <f>IF(N114="základní",J114,0)</f>
        <v>200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6" t="s">
        <v>76</v>
      </c>
      <c r="BK114" s="143">
        <f>ROUND(I114*H114,2)</f>
        <v>200</v>
      </c>
      <c r="BL114" s="16" t="s">
        <v>138</v>
      </c>
      <c r="BM114" s="142" t="s">
        <v>674</v>
      </c>
    </row>
    <row r="115" spans="2:47" s="1" customFormat="1" ht="12">
      <c r="B115" s="31"/>
      <c r="D115" s="144" t="s">
        <v>140</v>
      </c>
      <c r="F115" s="145" t="s">
        <v>675</v>
      </c>
      <c r="I115" s="146"/>
      <c r="L115" s="31"/>
      <c r="M115" s="147"/>
      <c r="T115" s="52"/>
      <c r="AT115" s="16" t="s">
        <v>140</v>
      </c>
      <c r="AU115" s="16" t="s">
        <v>79</v>
      </c>
    </row>
    <row r="116" spans="2:51" s="12" customFormat="1" ht="12">
      <c r="B116" s="148"/>
      <c r="D116" s="149" t="s">
        <v>142</v>
      </c>
      <c r="E116" s="150" t="s">
        <v>3</v>
      </c>
      <c r="F116" s="151" t="s">
        <v>676</v>
      </c>
      <c r="H116" s="152">
        <v>2</v>
      </c>
      <c r="I116" s="153"/>
      <c r="L116" s="148"/>
      <c r="M116" s="154"/>
      <c r="T116" s="155"/>
      <c r="AT116" s="150" t="s">
        <v>142</v>
      </c>
      <c r="AU116" s="150" t="s">
        <v>79</v>
      </c>
      <c r="AV116" s="12" t="s">
        <v>79</v>
      </c>
      <c r="AW116" s="12" t="s">
        <v>31</v>
      </c>
      <c r="AX116" s="12" t="s">
        <v>76</v>
      </c>
      <c r="AY116" s="150" t="s">
        <v>131</v>
      </c>
    </row>
    <row r="117" spans="2:65" s="1" customFormat="1" ht="90" customHeight="1">
      <c r="B117" s="130"/>
      <c r="C117" s="131" t="s">
        <v>179</v>
      </c>
      <c r="D117" s="131" t="s">
        <v>133</v>
      </c>
      <c r="E117" s="132" t="s">
        <v>186</v>
      </c>
      <c r="F117" s="133" t="s">
        <v>187</v>
      </c>
      <c r="G117" s="134" t="s">
        <v>175</v>
      </c>
      <c r="H117" s="135">
        <v>2</v>
      </c>
      <c r="I117" s="136">
        <v>100</v>
      </c>
      <c r="J117" s="137">
        <f>ROUND(I117*H117,2)</f>
        <v>200</v>
      </c>
      <c r="K117" s="133" t="s">
        <v>137</v>
      </c>
      <c r="L117" s="31"/>
      <c r="M117" s="138" t="s">
        <v>3</v>
      </c>
      <c r="N117" s="139" t="s">
        <v>40</v>
      </c>
      <c r="P117" s="140">
        <f>O117*H117</f>
        <v>0</v>
      </c>
      <c r="Q117" s="140">
        <v>0.0369</v>
      </c>
      <c r="R117" s="140">
        <f>Q117*H117</f>
        <v>0.0738</v>
      </c>
      <c r="S117" s="140">
        <v>0</v>
      </c>
      <c r="T117" s="141">
        <f>S117*H117</f>
        <v>0</v>
      </c>
      <c r="AR117" s="142" t="s">
        <v>138</v>
      </c>
      <c r="AT117" s="142" t="s">
        <v>133</v>
      </c>
      <c r="AU117" s="142" t="s">
        <v>79</v>
      </c>
      <c r="AY117" s="16" t="s">
        <v>131</v>
      </c>
      <c r="BE117" s="143">
        <f>IF(N117="základní",J117,0)</f>
        <v>200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6" t="s">
        <v>76</v>
      </c>
      <c r="BK117" s="143">
        <f>ROUND(I117*H117,2)</f>
        <v>200</v>
      </c>
      <c r="BL117" s="16" t="s">
        <v>138</v>
      </c>
      <c r="BM117" s="142" t="s">
        <v>677</v>
      </c>
    </row>
    <row r="118" spans="2:47" s="1" customFormat="1" ht="12">
      <c r="B118" s="31"/>
      <c r="D118" s="144" t="s">
        <v>140</v>
      </c>
      <c r="F118" s="145" t="s">
        <v>189</v>
      </c>
      <c r="I118" s="146"/>
      <c r="L118" s="31"/>
      <c r="M118" s="147"/>
      <c r="T118" s="52"/>
      <c r="AT118" s="16" t="s">
        <v>140</v>
      </c>
      <c r="AU118" s="16" t="s">
        <v>79</v>
      </c>
    </row>
    <row r="119" spans="2:51" s="12" customFormat="1" ht="12">
      <c r="B119" s="148"/>
      <c r="D119" s="149" t="s">
        <v>142</v>
      </c>
      <c r="E119" s="150" t="s">
        <v>3</v>
      </c>
      <c r="F119" s="151" t="s">
        <v>676</v>
      </c>
      <c r="H119" s="152">
        <v>2</v>
      </c>
      <c r="I119" s="153"/>
      <c r="L119" s="148"/>
      <c r="M119" s="154"/>
      <c r="T119" s="155"/>
      <c r="AT119" s="150" t="s">
        <v>142</v>
      </c>
      <c r="AU119" s="150" t="s">
        <v>79</v>
      </c>
      <c r="AV119" s="12" t="s">
        <v>79</v>
      </c>
      <c r="AW119" s="12" t="s">
        <v>31</v>
      </c>
      <c r="AX119" s="12" t="s">
        <v>76</v>
      </c>
      <c r="AY119" s="150" t="s">
        <v>131</v>
      </c>
    </row>
    <row r="120" spans="2:65" s="1" customFormat="1" ht="24.2" customHeight="1">
      <c r="B120" s="130"/>
      <c r="C120" s="131" t="s">
        <v>185</v>
      </c>
      <c r="D120" s="131" t="s">
        <v>133</v>
      </c>
      <c r="E120" s="132" t="s">
        <v>191</v>
      </c>
      <c r="F120" s="133" t="s">
        <v>192</v>
      </c>
      <c r="G120" s="134" t="s">
        <v>136</v>
      </c>
      <c r="H120" s="135">
        <v>5</v>
      </c>
      <c r="I120" s="136">
        <v>30</v>
      </c>
      <c r="J120" s="137">
        <f>ROUND(I120*H120,2)</f>
        <v>150</v>
      </c>
      <c r="K120" s="133" t="s">
        <v>137</v>
      </c>
      <c r="L120" s="31"/>
      <c r="M120" s="138" t="s">
        <v>3</v>
      </c>
      <c r="N120" s="139" t="s">
        <v>40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138</v>
      </c>
      <c r="AT120" s="142" t="s">
        <v>133</v>
      </c>
      <c r="AU120" s="142" t="s">
        <v>79</v>
      </c>
      <c r="AY120" s="16" t="s">
        <v>131</v>
      </c>
      <c r="BE120" s="143">
        <f>IF(N120="základní",J120,0)</f>
        <v>150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6" t="s">
        <v>76</v>
      </c>
      <c r="BK120" s="143">
        <f>ROUND(I120*H120,2)</f>
        <v>150</v>
      </c>
      <c r="BL120" s="16" t="s">
        <v>138</v>
      </c>
      <c r="BM120" s="142" t="s">
        <v>678</v>
      </c>
    </row>
    <row r="121" spans="2:47" s="1" customFormat="1" ht="12">
      <c r="B121" s="31"/>
      <c r="D121" s="144" t="s">
        <v>140</v>
      </c>
      <c r="F121" s="145" t="s">
        <v>194</v>
      </c>
      <c r="I121" s="146"/>
      <c r="L121" s="31"/>
      <c r="M121" s="147"/>
      <c r="T121" s="52"/>
      <c r="AT121" s="16" t="s">
        <v>140</v>
      </c>
      <c r="AU121" s="16" t="s">
        <v>79</v>
      </c>
    </row>
    <row r="122" spans="2:51" s="12" customFormat="1" ht="12">
      <c r="B122" s="148"/>
      <c r="D122" s="149" t="s">
        <v>142</v>
      </c>
      <c r="E122" s="150" t="s">
        <v>3</v>
      </c>
      <c r="F122" s="151" t="s">
        <v>679</v>
      </c>
      <c r="H122" s="152">
        <v>5</v>
      </c>
      <c r="I122" s="153"/>
      <c r="L122" s="148"/>
      <c r="M122" s="154"/>
      <c r="T122" s="155"/>
      <c r="AT122" s="150" t="s">
        <v>142</v>
      </c>
      <c r="AU122" s="150" t="s">
        <v>79</v>
      </c>
      <c r="AV122" s="12" t="s">
        <v>79</v>
      </c>
      <c r="AW122" s="12" t="s">
        <v>31</v>
      </c>
      <c r="AX122" s="12" t="s">
        <v>76</v>
      </c>
      <c r="AY122" s="150" t="s">
        <v>131</v>
      </c>
    </row>
    <row r="123" spans="2:65" s="1" customFormat="1" ht="44.25" customHeight="1">
      <c r="B123" s="130"/>
      <c r="C123" s="131" t="s">
        <v>190</v>
      </c>
      <c r="D123" s="131" t="s">
        <v>133</v>
      </c>
      <c r="E123" s="132" t="s">
        <v>680</v>
      </c>
      <c r="F123" s="133" t="s">
        <v>681</v>
      </c>
      <c r="G123" s="134" t="s">
        <v>199</v>
      </c>
      <c r="H123" s="135">
        <v>40.352</v>
      </c>
      <c r="I123" s="136">
        <v>400</v>
      </c>
      <c r="J123" s="137">
        <f>ROUND(I123*H123,2)</f>
        <v>16140.8</v>
      </c>
      <c r="K123" s="133" t="s">
        <v>137</v>
      </c>
      <c r="L123" s="31"/>
      <c r="M123" s="138" t="s">
        <v>3</v>
      </c>
      <c r="N123" s="139" t="s">
        <v>40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138</v>
      </c>
      <c r="AT123" s="142" t="s">
        <v>133</v>
      </c>
      <c r="AU123" s="142" t="s">
        <v>79</v>
      </c>
      <c r="AY123" s="16" t="s">
        <v>131</v>
      </c>
      <c r="BE123" s="143">
        <f>IF(N123="základní",J123,0)</f>
        <v>16140.8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6" t="s">
        <v>76</v>
      </c>
      <c r="BK123" s="143">
        <f>ROUND(I123*H123,2)</f>
        <v>16140.8</v>
      </c>
      <c r="BL123" s="16" t="s">
        <v>138</v>
      </c>
      <c r="BM123" s="142" t="s">
        <v>682</v>
      </c>
    </row>
    <row r="124" spans="2:47" s="1" customFormat="1" ht="12">
      <c r="B124" s="31"/>
      <c r="D124" s="144" t="s">
        <v>140</v>
      </c>
      <c r="F124" s="145" t="s">
        <v>683</v>
      </c>
      <c r="I124" s="146"/>
      <c r="L124" s="31"/>
      <c r="M124" s="147"/>
      <c r="T124" s="52"/>
      <c r="AT124" s="16" t="s">
        <v>140</v>
      </c>
      <c r="AU124" s="16" t="s">
        <v>79</v>
      </c>
    </row>
    <row r="125" spans="2:51" s="12" customFormat="1" ht="12">
      <c r="B125" s="148"/>
      <c r="D125" s="149" t="s">
        <v>142</v>
      </c>
      <c r="E125" s="150" t="s">
        <v>3</v>
      </c>
      <c r="F125" s="151" t="s">
        <v>684</v>
      </c>
      <c r="H125" s="152">
        <v>18.562</v>
      </c>
      <c r="I125" s="153"/>
      <c r="L125" s="148"/>
      <c r="M125" s="154"/>
      <c r="T125" s="155"/>
      <c r="AT125" s="150" t="s">
        <v>142</v>
      </c>
      <c r="AU125" s="150" t="s">
        <v>79</v>
      </c>
      <c r="AV125" s="12" t="s">
        <v>79</v>
      </c>
      <c r="AW125" s="12" t="s">
        <v>31</v>
      </c>
      <c r="AX125" s="12" t="s">
        <v>69</v>
      </c>
      <c r="AY125" s="150" t="s">
        <v>131</v>
      </c>
    </row>
    <row r="126" spans="2:51" s="12" customFormat="1" ht="12">
      <c r="B126" s="148"/>
      <c r="D126" s="149" t="s">
        <v>142</v>
      </c>
      <c r="E126" s="150" t="s">
        <v>3</v>
      </c>
      <c r="F126" s="151" t="s">
        <v>685</v>
      </c>
      <c r="H126" s="152">
        <v>7.104</v>
      </c>
      <c r="I126" s="153"/>
      <c r="L126" s="148"/>
      <c r="M126" s="154"/>
      <c r="T126" s="155"/>
      <c r="AT126" s="150" t="s">
        <v>142</v>
      </c>
      <c r="AU126" s="150" t="s">
        <v>79</v>
      </c>
      <c r="AV126" s="12" t="s">
        <v>79</v>
      </c>
      <c r="AW126" s="12" t="s">
        <v>31</v>
      </c>
      <c r="AX126" s="12" t="s">
        <v>69</v>
      </c>
      <c r="AY126" s="150" t="s">
        <v>131</v>
      </c>
    </row>
    <row r="127" spans="2:51" s="12" customFormat="1" ht="12">
      <c r="B127" s="148"/>
      <c r="D127" s="149" t="s">
        <v>142</v>
      </c>
      <c r="E127" s="150" t="s">
        <v>3</v>
      </c>
      <c r="F127" s="151" t="s">
        <v>686</v>
      </c>
      <c r="H127" s="152">
        <v>6.125</v>
      </c>
      <c r="I127" s="153"/>
      <c r="L127" s="148"/>
      <c r="M127" s="154"/>
      <c r="T127" s="155"/>
      <c r="AT127" s="150" t="s">
        <v>142</v>
      </c>
      <c r="AU127" s="150" t="s">
        <v>79</v>
      </c>
      <c r="AV127" s="12" t="s">
        <v>79</v>
      </c>
      <c r="AW127" s="12" t="s">
        <v>31</v>
      </c>
      <c r="AX127" s="12" t="s">
        <v>69</v>
      </c>
      <c r="AY127" s="150" t="s">
        <v>131</v>
      </c>
    </row>
    <row r="128" spans="2:51" s="12" customFormat="1" ht="12">
      <c r="B128" s="148"/>
      <c r="D128" s="149" t="s">
        <v>142</v>
      </c>
      <c r="E128" s="150" t="s">
        <v>3</v>
      </c>
      <c r="F128" s="151" t="s">
        <v>687</v>
      </c>
      <c r="H128" s="152">
        <v>7.282</v>
      </c>
      <c r="I128" s="153"/>
      <c r="L128" s="148"/>
      <c r="M128" s="154"/>
      <c r="T128" s="155"/>
      <c r="AT128" s="150" t="s">
        <v>142</v>
      </c>
      <c r="AU128" s="150" t="s">
        <v>79</v>
      </c>
      <c r="AV128" s="12" t="s">
        <v>79</v>
      </c>
      <c r="AW128" s="12" t="s">
        <v>31</v>
      </c>
      <c r="AX128" s="12" t="s">
        <v>69</v>
      </c>
      <c r="AY128" s="150" t="s">
        <v>131</v>
      </c>
    </row>
    <row r="129" spans="2:51" s="12" customFormat="1" ht="12">
      <c r="B129" s="148"/>
      <c r="D129" s="149" t="s">
        <v>142</v>
      </c>
      <c r="E129" s="150" t="s">
        <v>3</v>
      </c>
      <c r="F129" s="151" t="s">
        <v>688</v>
      </c>
      <c r="H129" s="152">
        <v>26.591</v>
      </c>
      <c r="I129" s="153"/>
      <c r="L129" s="148"/>
      <c r="M129" s="154"/>
      <c r="T129" s="155"/>
      <c r="AT129" s="150" t="s">
        <v>142</v>
      </c>
      <c r="AU129" s="150" t="s">
        <v>79</v>
      </c>
      <c r="AV129" s="12" t="s">
        <v>79</v>
      </c>
      <c r="AW129" s="12" t="s">
        <v>31</v>
      </c>
      <c r="AX129" s="12" t="s">
        <v>69</v>
      </c>
      <c r="AY129" s="150" t="s">
        <v>131</v>
      </c>
    </row>
    <row r="130" spans="2:51" s="12" customFormat="1" ht="12">
      <c r="B130" s="148"/>
      <c r="D130" s="149" t="s">
        <v>142</v>
      </c>
      <c r="E130" s="150" t="s">
        <v>3</v>
      </c>
      <c r="F130" s="151" t="s">
        <v>689</v>
      </c>
      <c r="H130" s="152">
        <v>21.11</v>
      </c>
      <c r="I130" s="153"/>
      <c r="L130" s="148"/>
      <c r="M130" s="154"/>
      <c r="T130" s="155"/>
      <c r="AT130" s="150" t="s">
        <v>142</v>
      </c>
      <c r="AU130" s="150" t="s">
        <v>79</v>
      </c>
      <c r="AV130" s="12" t="s">
        <v>79</v>
      </c>
      <c r="AW130" s="12" t="s">
        <v>31</v>
      </c>
      <c r="AX130" s="12" t="s">
        <v>69</v>
      </c>
      <c r="AY130" s="150" t="s">
        <v>131</v>
      </c>
    </row>
    <row r="131" spans="2:51" s="12" customFormat="1" ht="12">
      <c r="B131" s="148"/>
      <c r="D131" s="149" t="s">
        <v>142</v>
      </c>
      <c r="E131" s="150" t="s">
        <v>3</v>
      </c>
      <c r="F131" s="151" t="s">
        <v>690</v>
      </c>
      <c r="H131" s="152">
        <v>9.325</v>
      </c>
      <c r="I131" s="153"/>
      <c r="L131" s="148"/>
      <c r="M131" s="154"/>
      <c r="T131" s="155"/>
      <c r="AT131" s="150" t="s">
        <v>142</v>
      </c>
      <c r="AU131" s="150" t="s">
        <v>79</v>
      </c>
      <c r="AV131" s="12" t="s">
        <v>79</v>
      </c>
      <c r="AW131" s="12" t="s">
        <v>31</v>
      </c>
      <c r="AX131" s="12" t="s">
        <v>69</v>
      </c>
      <c r="AY131" s="150" t="s">
        <v>131</v>
      </c>
    </row>
    <row r="132" spans="2:51" s="12" customFormat="1" ht="12">
      <c r="B132" s="148"/>
      <c r="D132" s="149" t="s">
        <v>142</v>
      </c>
      <c r="E132" s="150" t="s">
        <v>3</v>
      </c>
      <c r="F132" s="151" t="s">
        <v>691</v>
      </c>
      <c r="H132" s="152">
        <v>16.275</v>
      </c>
      <c r="I132" s="153"/>
      <c r="L132" s="148"/>
      <c r="M132" s="154"/>
      <c r="T132" s="155"/>
      <c r="AT132" s="150" t="s">
        <v>142</v>
      </c>
      <c r="AU132" s="150" t="s">
        <v>79</v>
      </c>
      <c r="AV132" s="12" t="s">
        <v>79</v>
      </c>
      <c r="AW132" s="12" t="s">
        <v>31</v>
      </c>
      <c r="AX132" s="12" t="s">
        <v>69</v>
      </c>
      <c r="AY132" s="150" t="s">
        <v>131</v>
      </c>
    </row>
    <row r="133" spans="2:51" s="12" customFormat="1" ht="12">
      <c r="B133" s="148"/>
      <c r="D133" s="149" t="s">
        <v>142</v>
      </c>
      <c r="E133" s="150" t="s">
        <v>3</v>
      </c>
      <c r="F133" s="151" t="s">
        <v>692</v>
      </c>
      <c r="H133" s="152">
        <v>1.225</v>
      </c>
      <c r="I133" s="153"/>
      <c r="L133" s="148"/>
      <c r="M133" s="154"/>
      <c r="T133" s="155"/>
      <c r="AT133" s="150" t="s">
        <v>142</v>
      </c>
      <c r="AU133" s="150" t="s">
        <v>79</v>
      </c>
      <c r="AV133" s="12" t="s">
        <v>79</v>
      </c>
      <c r="AW133" s="12" t="s">
        <v>31</v>
      </c>
      <c r="AX133" s="12" t="s">
        <v>69</v>
      </c>
      <c r="AY133" s="150" t="s">
        <v>131</v>
      </c>
    </row>
    <row r="134" spans="2:51" s="12" customFormat="1" ht="12">
      <c r="B134" s="148"/>
      <c r="D134" s="149" t="s">
        <v>142</v>
      </c>
      <c r="E134" s="150" t="s">
        <v>3</v>
      </c>
      <c r="F134" s="151" t="s">
        <v>693</v>
      </c>
      <c r="H134" s="152">
        <v>1.905</v>
      </c>
      <c r="I134" s="153"/>
      <c r="L134" s="148"/>
      <c r="M134" s="154"/>
      <c r="T134" s="155"/>
      <c r="AT134" s="150" t="s">
        <v>142</v>
      </c>
      <c r="AU134" s="150" t="s">
        <v>79</v>
      </c>
      <c r="AV134" s="12" t="s">
        <v>79</v>
      </c>
      <c r="AW134" s="12" t="s">
        <v>31</v>
      </c>
      <c r="AX134" s="12" t="s">
        <v>69</v>
      </c>
      <c r="AY134" s="150" t="s">
        <v>131</v>
      </c>
    </row>
    <row r="135" spans="2:51" s="12" customFormat="1" ht="12">
      <c r="B135" s="148"/>
      <c r="D135" s="149" t="s">
        <v>142</v>
      </c>
      <c r="E135" s="150" t="s">
        <v>3</v>
      </c>
      <c r="F135" s="151" t="s">
        <v>694</v>
      </c>
      <c r="H135" s="152">
        <v>-0.28</v>
      </c>
      <c r="I135" s="153"/>
      <c r="L135" s="148"/>
      <c r="M135" s="154"/>
      <c r="T135" s="155"/>
      <c r="AT135" s="150" t="s">
        <v>142</v>
      </c>
      <c r="AU135" s="150" t="s">
        <v>79</v>
      </c>
      <c r="AV135" s="12" t="s">
        <v>79</v>
      </c>
      <c r="AW135" s="12" t="s">
        <v>31</v>
      </c>
      <c r="AX135" s="12" t="s">
        <v>69</v>
      </c>
      <c r="AY135" s="150" t="s">
        <v>131</v>
      </c>
    </row>
    <row r="136" spans="2:51" s="12" customFormat="1" ht="12">
      <c r="B136" s="148"/>
      <c r="D136" s="149" t="s">
        <v>142</v>
      </c>
      <c r="E136" s="150" t="s">
        <v>3</v>
      </c>
      <c r="F136" s="151" t="s">
        <v>695</v>
      </c>
      <c r="H136" s="152">
        <v>-1</v>
      </c>
      <c r="I136" s="153"/>
      <c r="L136" s="148"/>
      <c r="M136" s="154"/>
      <c r="T136" s="155"/>
      <c r="AT136" s="150" t="s">
        <v>142</v>
      </c>
      <c r="AU136" s="150" t="s">
        <v>79</v>
      </c>
      <c r="AV136" s="12" t="s">
        <v>79</v>
      </c>
      <c r="AW136" s="12" t="s">
        <v>31</v>
      </c>
      <c r="AX136" s="12" t="s">
        <v>69</v>
      </c>
      <c r="AY136" s="150" t="s">
        <v>131</v>
      </c>
    </row>
    <row r="137" spans="2:51" s="12" customFormat="1" ht="22.5">
      <c r="B137" s="148"/>
      <c r="D137" s="149" t="s">
        <v>142</v>
      </c>
      <c r="E137" s="150" t="s">
        <v>3</v>
      </c>
      <c r="F137" s="151" t="s">
        <v>696</v>
      </c>
      <c r="H137" s="152">
        <v>-33.52</v>
      </c>
      <c r="I137" s="153"/>
      <c r="L137" s="148"/>
      <c r="M137" s="154"/>
      <c r="T137" s="155"/>
      <c r="AT137" s="150" t="s">
        <v>142</v>
      </c>
      <c r="AU137" s="150" t="s">
        <v>79</v>
      </c>
      <c r="AV137" s="12" t="s">
        <v>79</v>
      </c>
      <c r="AW137" s="12" t="s">
        <v>31</v>
      </c>
      <c r="AX137" s="12" t="s">
        <v>69</v>
      </c>
      <c r="AY137" s="150" t="s">
        <v>131</v>
      </c>
    </row>
    <row r="138" spans="2:51" s="13" customFormat="1" ht="12">
      <c r="B138" s="156"/>
      <c r="D138" s="149" t="s">
        <v>142</v>
      </c>
      <c r="E138" s="157" t="s">
        <v>3</v>
      </c>
      <c r="F138" s="158" t="s">
        <v>697</v>
      </c>
      <c r="H138" s="159">
        <v>80.70399999999998</v>
      </c>
      <c r="I138" s="160"/>
      <c r="L138" s="156"/>
      <c r="M138" s="161"/>
      <c r="T138" s="162"/>
      <c r="AT138" s="157" t="s">
        <v>142</v>
      </c>
      <c r="AU138" s="157" t="s">
        <v>79</v>
      </c>
      <c r="AV138" s="13" t="s">
        <v>138</v>
      </c>
      <c r="AW138" s="13" t="s">
        <v>31</v>
      </c>
      <c r="AX138" s="13" t="s">
        <v>69</v>
      </c>
      <c r="AY138" s="157" t="s">
        <v>131</v>
      </c>
    </row>
    <row r="139" spans="2:51" s="12" customFormat="1" ht="12">
      <c r="B139" s="148"/>
      <c r="D139" s="149" t="s">
        <v>142</v>
      </c>
      <c r="E139" s="150" t="s">
        <v>3</v>
      </c>
      <c r="F139" s="151" t="s">
        <v>698</v>
      </c>
      <c r="H139" s="152">
        <v>40.352</v>
      </c>
      <c r="I139" s="153"/>
      <c r="L139" s="148"/>
      <c r="M139" s="154"/>
      <c r="T139" s="155"/>
      <c r="AT139" s="150" t="s">
        <v>142</v>
      </c>
      <c r="AU139" s="150" t="s">
        <v>79</v>
      </c>
      <c r="AV139" s="12" t="s">
        <v>79</v>
      </c>
      <c r="AW139" s="12" t="s">
        <v>31</v>
      </c>
      <c r="AX139" s="12" t="s">
        <v>76</v>
      </c>
      <c r="AY139" s="150" t="s">
        <v>131</v>
      </c>
    </row>
    <row r="140" spans="2:65" s="1" customFormat="1" ht="44.25" customHeight="1">
      <c r="B140" s="130"/>
      <c r="C140" s="131" t="s">
        <v>196</v>
      </c>
      <c r="D140" s="131" t="s">
        <v>133</v>
      </c>
      <c r="E140" s="132" t="s">
        <v>699</v>
      </c>
      <c r="F140" s="133" t="s">
        <v>700</v>
      </c>
      <c r="G140" s="134" t="s">
        <v>199</v>
      </c>
      <c r="H140" s="135">
        <v>32.282</v>
      </c>
      <c r="I140" s="136">
        <v>570</v>
      </c>
      <c r="J140" s="137">
        <f>ROUND(I140*H140,2)</f>
        <v>18400.74</v>
      </c>
      <c r="K140" s="133" t="s">
        <v>137</v>
      </c>
      <c r="L140" s="31"/>
      <c r="M140" s="138" t="s">
        <v>3</v>
      </c>
      <c r="N140" s="139" t="s">
        <v>40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138</v>
      </c>
      <c r="AT140" s="142" t="s">
        <v>133</v>
      </c>
      <c r="AU140" s="142" t="s">
        <v>79</v>
      </c>
      <c r="AY140" s="16" t="s">
        <v>131</v>
      </c>
      <c r="BE140" s="143">
        <f>IF(N140="základní",J140,0)</f>
        <v>18400.74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76</v>
      </c>
      <c r="BK140" s="143">
        <f>ROUND(I140*H140,2)</f>
        <v>18400.74</v>
      </c>
      <c r="BL140" s="16" t="s">
        <v>138</v>
      </c>
      <c r="BM140" s="142" t="s">
        <v>701</v>
      </c>
    </row>
    <row r="141" spans="2:47" s="1" customFormat="1" ht="12">
      <c r="B141" s="31"/>
      <c r="D141" s="144" t="s">
        <v>140</v>
      </c>
      <c r="F141" s="145" t="s">
        <v>702</v>
      </c>
      <c r="I141" s="146"/>
      <c r="L141" s="31"/>
      <c r="M141" s="147"/>
      <c r="T141" s="52"/>
      <c r="AT141" s="16" t="s">
        <v>140</v>
      </c>
      <c r="AU141" s="16" t="s">
        <v>79</v>
      </c>
    </row>
    <row r="142" spans="2:51" s="12" customFormat="1" ht="12">
      <c r="B142" s="148"/>
      <c r="D142" s="149" t="s">
        <v>142</v>
      </c>
      <c r="E142" s="150" t="s">
        <v>3</v>
      </c>
      <c r="F142" s="151" t="s">
        <v>684</v>
      </c>
      <c r="H142" s="152">
        <v>18.562</v>
      </c>
      <c r="I142" s="153"/>
      <c r="L142" s="148"/>
      <c r="M142" s="154"/>
      <c r="T142" s="155"/>
      <c r="AT142" s="150" t="s">
        <v>142</v>
      </c>
      <c r="AU142" s="150" t="s">
        <v>79</v>
      </c>
      <c r="AV142" s="12" t="s">
        <v>79</v>
      </c>
      <c r="AW142" s="12" t="s">
        <v>31</v>
      </c>
      <c r="AX142" s="12" t="s">
        <v>69</v>
      </c>
      <c r="AY142" s="150" t="s">
        <v>131</v>
      </c>
    </row>
    <row r="143" spans="2:51" s="12" customFormat="1" ht="12">
      <c r="B143" s="148"/>
      <c r="D143" s="149" t="s">
        <v>142</v>
      </c>
      <c r="E143" s="150" t="s">
        <v>3</v>
      </c>
      <c r="F143" s="151" t="s">
        <v>685</v>
      </c>
      <c r="H143" s="152">
        <v>7.104</v>
      </c>
      <c r="I143" s="153"/>
      <c r="L143" s="148"/>
      <c r="M143" s="154"/>
      <c r="T143" s="155"/>
      <c r="AT143" s="150" t="s">
        <v>142</v>
      </c>
      <c r="AU143" s="150" t="s">
        <v>79</v>
      </c>
      <c r="AV143" s="12" t="s">
        <v>79</v>
      </c>
      <c r="AW143" s="12" t="s">
        <v>31</v>
      </c>
      <c r="AX143" s="12" t="s">
        <v>69</v>
      </c>
      <c r="AY143" s="150" t="s">
        <v>131</v>
      </c>
    </row>
    <row r="144" spans="2:51" s="12" customFormat="1" ht="12">
      <c r="B144" s="148"/>
      <c r="D144" s="149" t="s">
        <v>142</v>
      </c>
      <c r="E144" s="150" t="s">
        <v>3</v>
      </c>
      <c r="F144" s="151" t="s">
        <v>686</v>
      </c>
      <c r="H144" s="152">
        <v>6.125</v>
      </c>
      <c r="I144" s="153"/>
      <c r="L144" s="148"/>
      <c r="M144" s="154"/>
      <c r="T144" s="155"/>
      <c r="AT144" s="150" t="s">
        <v>142</v>
      </c>
      <c r="AU144" s="150" t="s">
        <v>79</v>
      </c>
      <c r="AV144" s="12" t="s">
        <v>79</v>
      </c>
      <c r="AW144" s="12" t="s">
        <v>31</v>
      </c>
      <c r="AX144" s="12" t="s">
        <v>69</v>
      </c>
      <c r="AY144" s="150" t="s">
        <v>131</v>
      </c>
    </row>
    <row r="145" spans="2:51" s="12" customFormat="1" ht="12">
      <c r="B145" s="148"/>
      <c r="D145" s="149" t="s">
        <v>142</v>
      </c>
      <c r="E145" s="150" t="s">
        <v>3</v>
      </c>
      <c r="F145" s="151" t="s">
        <v>687</v>
      </c>
      <c r="H145" s="152">
        <v>7.282</v>
      </c>
      <c r="I145" s="153"/>
      <c r="L145" s="148"/>
      <c r="M145" s="154"/>
      <c r="T145" s="155"/>
      <c r="AT145" s="150" t="s">
        <v>142</v>
      </c>
      <c r="AU145" s="150" t="s">
        <v>79</v>
      </c>
      <c r="AV145" s="12" t="s">
        <v>79</v>
      </c>
      <c r="AW145" s="12" t="s">
        <v>31</v>
      </c>
      <c r="AX145" s="12" t="s">
        <v>69</v>
      </c>
      <c r="AY145" s="150" t="s">
        <v>131</v>
      </c>
    </row>
    <row r="146" spans="2:51" s="12" customFormat="1" ht="12">
      <c r="B146" s="148"/>
      <c r="D146" s="149" t="s">
        <v>142</v>
      </c>
      <c r="E146" s="150" t="s">
        <v>3</v>
      </c>
      <c r="F146" s="151" t="s">
        <v>688</v>
      </c>
      <c r="H146" s="152">
        <v>26.591</v>
      </c>
      <c r="I146" s="153"/>
      <c r="L146" s="148"/>
      <c r="M146" s="154"/>
      <c r="T146" s="155"/>
      <c r="AT146" s="150" t="s">
        <v>142</v>
      </c>
      <c r="AU146" s="150" t="s">
        <v>79</v>
      </c>
      <c r="AV146" s="12" t="s">
        <v>79</v>
      </c>
      <c r="AW146" s="12" t="s">
        <v>31</v>
      </c>
      <c r="AX146" s="12" t="s">
        <v>69</v>
      </c>
      <c r="AY146" s="150" t="s">
        <v>131</v>
      </c>
    </row>
    <row r="147" spans="2:51" s="12" customFormat="1" ht="12">
      <c r="B147" s="148"/>
      <c r="D147" s="149" t="s">
        <v>142</v>
      </c>
      <c r="E147" s="150" t="s">
        <v>3</v>
      </c>
      <c r="F147" s="151" t="s">
        <v>689</v>
      </c>
      <c r="H147" s="152">
        <v>21.11</v>
      </c>
      <c r="I147" s="153"/>
      <c r="L147" s="148"/>
      <c r="M147" s="154"/>
      <c r="T147" s="155"/>
      <c r="AT147" s="150" t="s">
        <v>142</v>
      </c>
      <c r="AU147" s="150" t="s">
        <v>79</v>
      </c>
      <c r="AV147" s="12" t="s">
        <v>79</v>
      </c>
      <c r="AW147" s="12" t="s">
        <v>31</v>
      </c>
      <c r="AX147" s="12" t="s">
        <v>69</v>
      </c>
      <c r="AY147" s="150" t="s">
        <v>131</v>
      </c>
    </row>
    <row r="148" spans="2:51" s="12" customFormat="1" ht="12">
      <c r="B148" s="148"/>
      <c r="D148" s="149" t="s">
        <v>142</v>
      </c>
      <c r="E148" s="150" t="s">
        <v>3</v>
      </c>
      <c r="F148" s="151" t="s">
        <v>690</v>
      </c>
      <c r="H148" s="152">
        <v>9.325</v>
      </c>
      <c r="I148" s="153"/>
      <c r="L148" s="148"/>
      <c r="M148" s="154"/>
      <c r="T148" s="155"/>
      <c r="AT148" s="150" t="s">
        <v>142</v>
      </c>
      <c r="AU148" s="150" t="s">
        <v>79</v>
      </c>
      <c r="AV148" s="12" t="s">
        <v>79</v>
      </c>
      <c r="AW148" s="12" t="s">
        <v>31</v>
      </c>
      <c r="AX148" s="12" t="s">
        <v>69</v>
      </c>
      <c r="AY148" s="150" t="s">
        <v>131</v>
      </c>
    </row>
    <row r="149" spans="2:51" s="12" customFormat="1" ht="12">
      <c r="B149" s="148"/>
      <c r="D149" s="149" t="s">
        <v>142</v>
      </c>
      <c r="E149" s="150" t="s">
        <v>3</v>
      </c>
      <c r="F149" s="151" t="s">
        <v>691</v>
      </c>
      <c r="H149" s="152">
        <v>16.275</v>
      </c>
      <c r="I149" s="153"/>
      <c r="L149" s="148"/>
      <c r="M149" s="154"/>
      <c r="T149" s="155"/>
      <c r="AT149" s="150" t="s">
        <v>142</v>
      </c>
      <c r="AU149" s="150" t="s">
        <v>79</v>
      </c>
      <c r="AV149" s="12" t="s">
        <v>79</v>
      </c>
      <c r="AW149" s="12" t="s">
        <v>31</v>
      </c>
      <c r="AX149" s="12" t="s">
        <v>69</v>
      </c>
      <c r="AY149" s="150" t="s">
        <v>131</v>
      </c>
    </row>
    <row r="150" spans="2:51" s="12" customFormat="1" ht="12">
      <c r="B150" s="148"/>
      <c r="D150" s="149" t="s">
        <v>142</v>
      </c>
      <c r="E150" s="150" t="s">
        <v>3</v>
      </c>
      <c r="F150" s="151" t="s">
        <v>692</v>
      </c>
      <c r="H150" s="152">
        <v>1.225</v>
      </c>
      <c r="I150" s="153"/>
      <c r="L150" s="148"/>
      <c r="M150" s="154"/>
      <c r="T150" s="155"/>
      <c r="AT150" s="150" t="s">
        <v>142</v>
      </c>
      <c r="AU150" s="150" t="s">
        <v>79</v>
      </c>
      <c r="AV150" s="12" t="s">
        <v>79</v>
      </c>
      <c r="AW150" s="12" t="s">
        <v>31</v>
      </c>
      <c r="AX150" s="12" t="s">
        <v>69</v>
      </c>
      <c r="AY150" s="150" t="s">
        <v>131</v>
      </c>
    </row>
    <row r="151" spans="2:51" s="12" customFormat="1" ht="12">
      <c r="B151" s="148"/>
      <c r="D151" s="149" t="s">
        <v>142</v>
      </c>
      <c r="E151" s="150" t="s">
        <v>3</v>
      </c>
      <c r="F151" s="151" t="s">
        <v>693</v>
      </c>
      <c r="H151" s="152">
        <v>1.905</v>
      </c>
      <c r="I151" s="153"/>
      <c r="L151" s="148"/>
      <c r="M151" s="154"/>
      <c r="T151" s="155"/>
      <c r="AT151" s="150" t="s">
        <v>142</v>
      </c>
      <c r="AU151" s="150" t="s">
        <v>79</v>
      </c>
      <c r="AV151" s="12" t="s">
        <v>79</v>
      </c>
      <c r="AW151" s="12" t="s">
        <v>31</v>
      </c>
      <c r="AX151" s="12" t="s">
        <v>69</v>
      </c>
      <c r="AY151" s="150" t="s">
        <v>131</v>
      </c>
    </row>
    <row r="152" spans="2:51" s="12" customFormat="1" ht="12">
      <c r="B152" s="148"/>
      <c r="D152" s="149" t="s">
        <v>142</v>
      </c>
      <c r="E152" s="150" t="s">
        <v>3</v>
      </c>
      <c r="F152" s="151" t="s">
        <v>694</v>
      </c>
      <c r="H152" s="152">
        <v>-0.28</v>
      </c>
      <c r="I152" s="153"/>
      <c r="L152" s="148"/>
      <c r="M152" s="154"/>
      <c r="T152" s="155"/>
      <c r="AT152" s="150" t="s">
        <v>142</v>
      </c>
      <c r="AU152" s="150" t="s">
        <v>79</v>
      </c>
      <c r="AV152" s="12" t="s">
        <v>79</v>
      </c>
      <c r="AW152" s="12" t="s">
        <v>31</v>
      </c>
      <c r="AX152" s="12" t="s">
        <v>69</v>
      </c>
      <c r="AY152" s="150" t="s">
        <v>131</v>
      </c>
    </row>
    <row r="153" spans="2:51" s="12" customFormat="1" ht="12">
      <c r="B153" s="148"/>
      <c r="D153" s="149" t="s">
        <v>142</v>
      </c>
      <c r="E153" s="150" t="s">
        <v>3</v>
      </c>
      <c r="F153" s="151" t="s">
        <v>695</v>
      </c>
      <c r="H153" s="152">
        <v>-1</v>
      </c>
      <c r="I153" s="153"/>
      <c r="L153" s="148"/>
      <c r="M153" s="154"/>
      <c r="T153" s="155"/>
      <c r="AT153" s="150" t="s">
        <v>142</v>
      </c>
      <c r="AU153" s="150" t="s">
        <v>79</v>
      </c>
      <c r="AV153" s="12" t="s">
        <v>79</v>
      </c>
      <c r="AW153" s="12" t="s">
        <v>31</v>
      </c>
      <c r="AX153" s="12" t="s">
        <v>69</v>
      </c>
      <c r="AY153" s="150" t="s">
        <v>131</v>
      </c>
    </row>
    <row r="154" spans="2:51" s="12" customFormat="1" ht="22.5">
      <c r="B154" s="148"/>
      <c r="D154" s="149" t="s">
        <v>142</v>
      </c>
      <c r="E154" s="150" t="s">
        <v>3</v>
      </c>
      <c r="F154" s="151" t="s">
        <v>696</v>
      </c>
      <c r="H154" s="152">
        <v>-33.52</v>
      </c>
      <c r="I154" s="153"/>
      <c r="L154" s="148"/>
      <c r="M154" s="154"/>
      <c r="T154" s="155"/>
      <c r="AT154" s="150" t="s">
        <v>142</v>
      </c>
      <c r="AU154" s="150" t="s">
        <v>79</v>
      </c>
      <c r="AV154" s="12" t="s">
        <v>79</v>
      </c>
      <c r="AW154" s="12" t="s">
        <v>31</v>
      </c>
      <c r="AX154" s="12" t="s">
        <v>69</v>
      </c>
      <c r="AY154" s="150" t="s">
        <v>131</v>
      </c>
    </row>
    <row r="155" spans="2:51" s="13" customFormat="1" ht="12">
      <c r="B155" s="156"/>
      <c r="D155" s="149" t="s">
        <v>142</v>
      </c>
      <c r="E155" s="157" t="s">
        <v>3</v>
      </c>
      <c r="F155" s="158" t="s">
        <v>697</v>
      </c>
      <c r="H155" s="159">
        <v>80.70399999999998</v>
      </c>
      <c r="I155" s="160"/>
      <c r="L155" s="156"/>
      <c r="M155" s="161"/>
      <c r="T155" s="162"/>
      <c r="AT155" s="157" t="s">
        <v>142</v>
      </c>
      <c r="AU155" s="157" t="s">
        <v>79</v>
      </c>
      <c r="AV155" s="13" t="s">
        <v>138</v>
      </c>
      <c r="AW155" s="13" t="s">
        <v>31</v>
      </c>
      <c r="AX155" s="13" t="s">
        <v>69</v>
      </c>
      <c r="AY155" s="157" t="s">
        <v>131</v>
      </c>
    </row>
    <row r="156" spans="2:51" s="12" customFormat="1" ht="12">
      <c r="B156" s="148"/>
      <c r="D156" s="149" t="s">
        <v>142</v>
      </c>
      <c r="E156" s="150" t="s">
        <v>3</v>
      </c>
      <c r="F156" s="151" t="s">
        <v>703</v>
      </c>
      <c r="H156" s="152">
        <v>32.282</v>
      </c>
      <c r="I156" s="153"/>
      <c r="L156" s="148"/>
      <c r="M156" s="154"/>
      <c r="T156" s="155"/>
      <c r="AT156" s="150" t="s">
        <v>142</v>
      </c>
      <c r="AU156" s="150" t="s">
        <v>79</v>
      </c>
      <c r="AV156" s="12" t="s">
        <v>79</v>
      </c>
      <c r="AW156" s="12" t="s">
        <v>31</v>
      </c>
      <c r="AX156" s="12" t="s">
        <v>76</v>
      </c>
      <c r="AY156" s="150" t="s">
        <v>131</v>
      </c>
    </row>
    <row r="157" spans="2:65" s="1" customFormat="1" ht="44.25" customHeight="1">
      <c r="B157" s="130"/>
      <c r="C157" s="131" t="s">
        <v>221</v>
      </c>
      <c r="D157" s="131" t="s">
        <v>133</v>
      </c>
      <c r="E157" s="132" t="s">
        <v>704</v>
      </c>
      <c r="F157" s="133" t="s">
        <v>705</v>
      </c>
      <c r="G157" s="134" t="s">
        <v>199</v>
      </c>
      <c r="H157" s="135">
        <v>8.07</v>
      </c>
      <c r="I157" s="136">
        <v>1000</v>
      </c>
      <c r="J157" s="137">
        <f>ROUND(I157*H157,2)</f>
        <v>8070</v>
      </c>
      <c r="K157" s="133" t="s">
        <v>137</v>
      </c>
      <c r="L157" s="31"/>
      <c r="M157" s="138" t="s">
        <v>3</v>
      </c>
      <c r="N157" s="139" t="s">
        <v>40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138</v>
      </c>
      <c r="AT157" s="142" t="s">
        <v>133</v>
      </c>
      <c r="AU157" s="142" t="s">
        <v>79</v>
      </c>
      <c r="AY157" s="16" t="s">
        <v>131</v>
      </c>
      <c r="BE157" s="143">
        <f>IF(N157="základní",J157,0)</f>
        <v>8070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76</v>
      </c>
      <c r="BK157" s="143">
        <f>ROUND(I157*H157,2)</f>
        <v>8070</v>
      </c>
      <c r="BL157" s="16" t="s">
        <v>138</v>
      </c>
      <c r="BM157" s="142" t="s">
        <v>706</v>
      </c>
    </row>
    <row r="158" spans="2:47" s="1" customFormat="1" ht="12">
      <c r="B158" s="31"/>
      <c r="D158" s="144" t="s">
        <v>140</v>
      </c>
      <c r="F158" s="145" t="s">
        <v>707</v>
      </c>
      <c r="I158" s="146"/>
      <c r="L158" s="31"/>
      <c r="M158" s="147"/>
      <c r="T158" s="52"/>
      <c r="AT158" s="16" t="s">
        <v>140</v>
      </c>
      <c r="AU158" s="16" t="s">
        <v>79</v>
      </c>
    </row>
    <row r="159" spans="2:51" s="12" customFormat="1" ht="12">
      <c r="B159" s="148"/>
      <c r="D159" s="149" t="s">
        <v>142</v>
      </c>
      <c r="E159" s="150" t="s">
        <v>3</v>
      </c>
      <c r="F159" s="151" t="s">
        <v>684</v>
      </c>
      <c r="H159" s="152">
        <v>18.562</v>
      </c>
      <c r="I159" s="153"/>
      <c r="L159" s="148"/>
      <c r="M159" s="154"/>
      <c r="T159" s="155"/>
      <c r="AT159" s="150" t="s">
        <v>142</v>
      </c>
      <c r="AU159" s="150" t="s">
        <v>79</v>
      </c>
      <c r="AV159" s="12" t="s">
        <v>79</v>
      </c>
      <c r="AW159" s="12" t="s">
        <v>31</v>
      </c>
      <c r="AX159" s="12" t="s">
        <v>69</v>
      </c>
      <c r="AY159" s="150" t="s">
        <v>131</v>
      </c>
    </row>
    <row r="160" spans="2:51" s="12" customFormat="1" ht="12">
      <c r="B160" s="148"/>
      <c r="D160" s="149" t="s">
        <v>142</v>
      </c>
      <c r="E160" s="150" t="s">
        <v>3</v>
      </c>
      <c r="F160" s="151" t="s">
        <v>685</v>
      </c>
      <c r="H160" s="152">
        <v>7.104</v>
      </c>
      <c r="I160" s="153"/>
      <c r="L160" s="148"/>
      <c r="M160" s="154"/>
      <c r="T160" s="155"/>
      <c r="AT160" s="150" t="s">
        <v>142</v>
      </c>
      <c r="AU160" s="150" t="s">
        <v>79</v>
      </c>
      <c r="AV160" s="12" t="s">
        <v>79</v>
      </c>
      <c r="AW160" s="12" t="s">
        <v>31</v>
      </c>
      <c r="AX160" s="12" t="s">
        <v>69</v>
      </c>
      <c r="AY160" s="150" t="s">
        <v>131</v>
      </c>
    </row>
    <row r="161" spans="2:51" s="12" customFormat="1" ht="12">
      <c r="B161" s="148"/>
      <c r="D161" s="149" t="s">
        <v>142</v>
      </c>
      <c r="E161" s="150" t="s">
        <v>3</v>
      </c>
      <c r="F161" s="151" t="s">
        <v>686</v>
      </c>
      <c r="H161" s="152">
        <v>6.125</v>
      </c>
      <c r="I161" s="153"/>
      <c r="L161" s="148"/>
      <c r="M161" s="154"/>
      <c r="T161" s="155"/>
      <c r="AT161" s="150" t="s">
        <v>142</v>
      </c>
      <c r="AU161" s="150" t="s">
        <v>79</v>
      </c>
      <c r="AV161" s="12" t="s">
        <v>79</v>
      </c>
      <c r="AW161" s="12" t="s">
        <v>31</v>
      </c>
      <c r="AX161" s="12" t="s">
        <v>69</v>
      </c>
      <c r="AY161" s="150" t="s">
        <v>131</v>
      </c>
    </row>
    <row r="162" spans="2:51" s="12" customFormat="1" ht="12">
      <c r="B162" s="148"/>
      <c r="D162" s="149" t="s">
        <v>142</v>
      </c>
      <c r="E162" s="150" t="s">
        <v>3</v>
      </c>
      <c r="F162" s="151" t="s">
        <v>687</v>
      </c>
      <c r="H162" s="152">
        <v>7.282</v>
      </c>
      <c r="I162" s="153"/>
      <c r="L162" s="148"/>
      <c r="M162" s="154"/>
      <c r="T162" s="155"/>
      <c r="AT162" s="150" t="s">
        <v>142</v>
      </c>
      <c r="AU162" s="150" t="s">
        <v>79</v>
      </c>
      <c r="AV162" s="12" t="s">
        <v>79</v>
      </c>
      <c r="AW162" s="12" t="s">
        <v>31</v>
      </c>
      <c r="AX162" s="12" t="s">
        <v>69</v>
      </c>
      <c r="AY162" s="150" t="s">
        <v>131</v>
      </c>
    </row>
    <row r="163" spans="2:51" s="12" customFormat="1" ht="12">
      <c r="B163" s="148"/>
      <c r="D163" s="149" t="s">
        <v>142</v>
      </c>
      <c r="E163" s="150" t="s">
        <v>3</v>
      </c>
      <c r="F163" s="151" t="s">
        <v>688</v>
      </c>
      <c r="H163" s="152">
        <v>26.591</v>
      </c>
      <c r="I163" s="153"/>
      <c r="L163" s="148"/>
      <c r="M163" s="154"/>
      <c r="T163" s="155"/>
      <c r="AT163" s="150" t="s">
        <v>142</v>
      </c>
      <c r="AU163" s="150" t="s">
        <v>79</v>
      </c>
      <c r="AV163" s="12" t="s">
        <v>79</v>
      </c>
      <c r="AW163" s="12" t="s">
        <v>31</v>
      </c>
      <c r="AX163" s="12" t="s">
        <v>69</v>
      </c>
      <c r="AY163" s="150" t="s">
        <v>131</v>
      </c>
    </row>
    <row r="164" spans="2:51" s="12" customFormat="1" ht="12">
      <c r="B164" s="148"/>
      <c r="D164" s="149" t="s">
        <v>142</v>
      </c>
      <c r="E164" s="150" t="s">
        <v>3</v>
      </c>
      <c r="F164" s="151" t="s">
        <v>689</v>
      </c>
      <c r="H164" s="152">
        <v>21.11</v>
      </c>
      <c r="I164" s="153"/>
      <c r="L164" s="148"/>
      <c r="M164" s="154"/>
      <c r="T164" s="155"/>
      <c r="AT164" s="150" t="s">
        <v>142</v>
      </c>
      <c r="AU164" s="150" t="s">
        <v>79</v>
      </c>
      <c r="AV164" s="12" t="s">
        <v>79</v>
      </c>
      <c r="AW164" s="12" t="s">
        <v>31</v>
      </c>
      <c r="AX164" s="12" t="s">
        <v>69</v>
      </c>
      <c r="AY164" s="150" t="s">
        <v>131</v>
      </c>
    </row>
    <row r="165" spans="2:51" s="12" customFormat="1" ht="12">
      <c r="B165" s="148"/>
      <c r="D165" s="149" t="s">
        <v>142</v>
      </c>
      <c r="E165" s="150" t="s">
        <v>3</v>
      </c>
      <c r="F165" s="151" t="s">
        <v>690</v>
      </c>
      <c r="H165" s="152">
        <v>9.325</v>
      </c>
      <c r="I165" s="153"/>
      <c r="L165" s="148"/>
      <c r="M165" s="154"/>
      <c r="T165" s="155"/>
      <c r="AT165" s="150" t="s">
        <v>142</v>
      </c>
      <c r="AU165" s="150" t="s">
        <v>79</v>
      </c>
      <c r="AV165" s="12" t="s">
        <v>79</v>
      </c>
      <c r="AW165" s="12" t="s">
        <v>31</v>
      </c>
      <c r="AX165" s="12" t="s">
        <v>69</v>
      </c>
      <c r="AY165" s="150" t="s">
        <v>131</v>
      </c>
    </row>
    <row r="166" spans="2:51" s="12" customFormat="1" ht="12">
      <c r="B166" s="148"/>
      <c r="D166" s="149" t="s">
        <v>142</v>
      </c>
      <c r="E166" s="150" t="s">
        <v>3</v>
      </c>
      <c r="F166" s="151" t="s">
        <v>691</v>
      </c>
      <c r="H166" s="152">
        <v>16.275</v>
      </c>
      <c r="I166" s="153"/>
      <c r="L166" s="148"/>
      <c r="M166" s="154"/>
      <c r="T166" s="155"/>
      <c r="AT166" s="150" t="s">
        <v>142</v>
      </c>
      <c r="AU166" s="150" t="s">
        <v>79</v>
      </c>
      <c r="AV166" s="12" t="s">
        <v>79</v>
      </c>
      <c r="AW166" s="12" t="s">
        <v>31</v>
      </c>
      <c r="AX166" s="12" t="s">
        <v>69</v>
      </c>
      <c r="AY166" s="150" t="s">
        <v>131</v>
      </c>
    </row>
    <row r="167" spans="2:51" s="12" customFormat="1" ht="12">
      <c r="B167" s="148"/>
      <c r="D167" s="149" t="s">
        <v>142</v>
      </c>
      <c r="E167" s="150" t="s">
        <v>3</v>
      </c>
      <c r="F167" s="151" t="s">
        <v>692</v>
      </c>
      <c r="H167" s="152">
        <v>1.225</v>
      </c>
      <c r="I167" s="153"/>
      <c r="L167" s="148"/>
      <c r="M167" s="154"/>
      <c r="T167" s="155"/>
      <c r="AT167" s="150" t="s">
        <v>142</v>
      </c>
      <c r="AU167" s="150" t="s">
        <v>79</v>
      </c>
      <c r="AV167" s="12" t="s">
        <v>79</v>
      </c>
      <c r="AW167" s="12" t="s">
        <v>31</v>
      </c>
      <c r="AX167" s="12" t="s">
        <v>69</v>
      </c>
      <c r="AY167" s="150" t="s">
        <v>131</v>
      </c>
    </row>
    <row r="168" spans="2:51" s="12" customFormat="1" ht="12">
      <c r="B168" s="148"/>
      <c r="D168" s="149" t="s">
        <v>142</v>
      </c>
      <c r="E168" s="150" t="s">
        <v>3</v>
      </c>
      <c r="F168" s="151" t="s">
        <v>693</v>
      </c>
      <c r="H168" s="152">
        <v>1.905</v>
      </c>
      <c r="I168" s="153"/>
      <c r="L168" s="148"/>
      <c r="M168" s="154"/>
      <c r="T168" s="155"/>
      <c r="AT168" s="150" t="s">
        <v>142</v>
      </c>
      <c r="AU168" s="150" t="s">
        <v>79</v>
      </c>
      <c r="AV168" s="12" t="s">
        <v>79</v>
      </c>
      <c r="AW168" s="12" t="s">
        <v>31</v>
      </c>
      <c r="AX168" s="12" t="s">
        <v>69</v>
      </c>
      <c r="AY168" s="150" t="s">
        <v>131</v>
      </c>
    </row>
    <row r="169" spans="2:51" s="12" customFormat="1" ht="12">
      <c r="B169" s="148"/>
      <c r="D169" s="149" t="s">
        <v>142</v>
      </c>
      <c r="E169" s="150" t="s">
        <v>3</v>
      </c>
      <c r="F169" s="151" t="s">
        <v>694</v>
      </c>
      <c r="H169" s="152">
        <v>-0.28</v>
      </c>
      <c r="I169" s="153"/>
      <c r="L169" s="148"/>
      <c r="M169" s="154"/>
      <c r="T169" s="155"/>
      <c r="AT169" s="150" t="s">
        <v>142</v>
      </c>
      <c r="AU169" s="150" t="s">
        <v>79</v>
      </c>
      <c r="AV169" s="12" t="s">
        <v>79</v>
      </c>
      <c r="AW169" s="12" t="s">
        <v>31</v>
      </c>
      <c r="AX169" s="12" t="s">
        <v>69</v>
      </c>
      <c r="AY169" s="150" t="s">
        <v>131</v>
      </c>
    </row>
    <row r="170" spans="2:51" s="12" customFormat="1" ht="12">
      <c r="B170" s="148"/>
      <c r="D170" s="149" t="s">
        <v>142</v>
      </c>
      <c r="E170" s="150" t="s">
        <v>3</v>
      </c>
      <c r="F170" s="151" t="s">
        <v>695</v>
      </c>
      <c r="H170" s="152">
        <v>-1</v>
      </c>
      <c r="I170" s="153"/>
      <c r="L170" s="148"/>
      <c r="M170" s="154"/>
      <c r="T170" s="155"/>
      <c r="AT170" s="150" t="s">
        <v>142</v>
      </c>
      <c r="AU170" s="150" t="s">
        <v>79</v>
      </c>
      <c r="AV170" s="12" t="s">
        <v>79</v>
      </c>
      <c r="AW170" s="12" t="s">
        <v>31</v>
      </c>
      <c r="AX170" s="12" t="s">
        <v>69</v>
      </c>
      <c r="AY170" s="150" t="s">
        <v>131</v>
      </c>
    </row>
    <row r="171" spans="2:51" s="12" customFormat="1" ht="22.5">
      <c r="B171" s="148"/>
      <c r="D171" s="149" t="s">
        <v>142</v>
      </c>
      <c r="E171" s="150" t="s">
        <v>3</v>
      </c>
      <c r="F171" s="151" t="s">
        <v>696</v>
      </c>
      <c r="H171" s="152">
        <v>-33.52</v>
      </c>
      <c r="I171" s="153"/>
      <c r="L171" s="148"/>
      <c r="M171" s="154"/>
      <c r="T171" s="155"/>
      <c r="AT171" s="150" t="s">
        <v>142</v>
      </c>
      <c r="AU171" s="150" t="s">
        <v>79</v>
      </c>
      <c r="AV171" s="12" t="s">
        <v>79</v>
      </c>
      <c r="AW171" s="12" t="s">
        <v>31</v>
      </c>
      <c r="AX171" s="12" t="s">
        <v>69</v>
      </c>
      <c r="AY171" s="150" t="s">
        <v>131</v>
      </c>
    </row>
    <row r="172" spans="2:51" s="13" customFormat="1" ht="12">
      <c r="B172" s="156"/>
      <c r="D172" s="149" t="s">
        <v>142</v>
      </c>
      <c r="E172" s="157" t="s">
        <v>3</v>
      </c>
      <c r="F172" s="158" t="s">
        <v>697</v>
      </c>
      <c r="H172" s="159">
        <v>80.70399999999998</v>
      </c>
      <c r="I172" s="160"/>
      <c r="L172" s="156"/>
      <c r="M172" s="161"/>
      <c r="T172" s="162"/>
      <c r="AT172" s="157" t="s">
        <v>142</v>
      </c>
      <c r="AU172" s="157" t="s">
        <v>79</v>
      </c>
      <c r="AV172" s="13" t="s">
        <v>138</v>
      </c>
      <c r="AW172" s="13" t="s">
        <v>31</v>
      </c>
      <c r="AX172" s="13" t="s">
        <v>69</v>
      </c>
      <c r="AY172" s="157" t="s">
        <v>131</v>
      </c>
    </row>
    <row r="173" spans="2:51" s="12" customFormat="1" ht="12">
      <c r="B173" s="148"/>
      <c r="D173" s="149" t="s">
        <v>142</v>
      </c>
      <c r="E173" s="150" t="s">
        <v>3</v>
      </c>
      <c r="F173" s="151" t="s">
        <v>708</v>
      </c>
      <c r="H173" s="152">
        <v>8.07</v>
      </c>
      <c r="I173" s="153"/>
      <c r="L173" s="148"/>
      <c r="M173" s="154"/>
      <c r="T173" s="155"/>
      <c r="AT173" s="150" t="s">
        <v>142</v>
      </c>
      <c r="AU173" s="150" t="s">
        <v>79</v>
      </c>
      <c r="AV173" s="12" t="s">
        <v>79</v>
      </c>
      <c r="AW173" s="12" t="s">
        <v>31</v>
      </c>
      <c r="AX173" s="12" t="s">
        <v>76</v>
      </c>
      <c r="AY173" s="150" t="s">
        <v>131</v>
      </c>
    </row>
    <row r="174" spans="2:65" s="1" customFormat="1" ht="37.9" customHeight="1">
      <c r="B174" s="130"/>
      <c r="C174" s="131" t="s">
        <v>227</v>
      </c>
      <c r="D174" s="131" t="s">
        <v>133</v>
      </c>
      <c r="E174" s="132" t="s">
        <v>234</v>
      </c>
      <c r="F174" s="133" t="s">
        <v>235</v>
      </c>
      <c r="G174" s="134" t="s">
        <v>199</v>
      </c>
      <c r="H174" s="135">
        <v>25.345</v>
      </c>
      <c r="I174" s="136">
        <v>25</v>
      </c>
      <c r="J174" s="137">
        <f>ROUND(I174*H174,2)</f>
        <v>633.63</v>
      </c>
      <c r="K174" s="133" t="s">
        <v>137</v>
      </c>
      <c r="L174" s="31"/>
      <c r="M174" s="138" t="s">
        <v>3</v>
      </c>
      <c r="N174" s="139" t="s">
        <v>40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138</v>
      </c>
      <c r="AT174" s="142" t="s">
        <v>133</v>
      </c>
      <c r="AU174" s="142" t="s">
        <v>79</v>
      </c>
      <c r="AY174" s="16" t="s">
        <v>131</v>
      </c>
      <c r="BE174" s="143">
        <f>IF(N174="základní",J174,0)</f>
        <v>633.63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76</v>
      </c>
      <c r="BK174" s="143">
        <f>ROUND(I174*H174,2)</f>
        <v>633.63</v>
      </c>
      <c r="BL174" s="16" t="s">
        <v>138</v>
      </c>
      <c r="BM174" s="142" t="s">
        <v>709</v>
      </c>
    </row>
    <row r="175" spans="2:47" s="1" customFormat="1" ht="12">
      <c r="B175" s="31"/>
      <c r="D175" s="144" t="s">
        <v>140</v>
      </c>
      <c r="F175" s="145" t="s">
        <v>237</v>
      </c>
      <c r="I175" s="146"/>
      <c r="L175" s="31"/>
      <c r="M175" s="147"/>
      <c r="T175" s="52"/>
      <c r="AT175" s="16" t="s">
        <v>140</v>
      </c>
      <c r="AU175" s="16" t="s">
        <v>79</v>
      </c>
    </row>
    <row r="176" spans="2:51" s="12" customFormat="1" ht="12">
      <c r="B176" s="148"/>
      <c r="D176" s="149" t="s">
        <v>142</v>
      </c>
      <c r="E176" s="150" t="s">
        <v>3</v>
      </c>
      <c r="F176" s="151" t="s">
        <v>710</v>
      </c>
      <c r="H176" s="152">
        <v>25.345</v>
      </c>
      <c r="I176" s="153"/>
      <c r="L176" s="148"/>
      <c r="M176" s="154"/>
      <c r="T176" s="155"/>
      <c r="AT176" s="150" t="s">
        <v>142</v>
      </c>
      <c r="AU176" s="150" t="s">
        <v>79</v>
      </c>
      <c r="AV176" s="12" t="s">
        <v>79</v>
      </c>
      <c r="AW176" s="12" t="s">
        <v>31</v>
      </c>
      <c r="AX176" s="12" t="s">
        <v>76</v>
      </c>
      <c r="AY176" s="150" t="s">
        <v>131</v>
      </c>
    </row>
    <row r="177" spans="2:65" s="1" customFormat="1" ht="62.65" customHeight="1">
      <c r="B177" s="130"/>
      <c r="C177" s="131" t="s">
        <v>636</v>
      </c>
      <c r="D177" s="131" t="s">
        <v>133</v>
      </c>
      <c r="E177" s="132" t="s">
        <v>240</v>
      </c>
      <c r="F177" s="133" t="s">
        <v>241</v>
      </c>
      <c r="G177" s="134" t="s">
        <v>199</v>
      </c>
      <c r="H177" s="135">
        <v>32.2</v>
      </c>
      <c r="I177" s="136">
        <v>50</v>
      </c>
      <c r="J177" s="137">
        <f>ROUND(I177*H177,2)</f>
        <v>1610</v>
      </c>
      <c r="K177" s="133" t="s">
        <v>137</v>
      </c>
      <c r="L177" s="31"/>
      <c r="M177" s="138" t="s">
        <v>3</v>
      </c>
      <c r="N177" s="139" t="s">
        <v>40</v>
      </c>
      <c r="P177" s="140">
        <f>O177*H177</f>
        <v>0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138</v>
      </c>
      <c r="AT177" s="142" t="s">
        <v>133</v>
      </c>
      <c r="AU177" s="142" t="s">
        <v>79</v>
      </c>
      <c r="AY177" s="16" t="s">
        <v>131</v>
      </c>
      <c r="BE177" s="143">
        <f>IF(N177="základní",J177,0)</f>
        <v>1610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6" t="s">
        <v>76</v>
      </c>
      <c r="BK177" s="143">
        <f>ROUND(I177*H177,2)</f>
        <v>1610</v>
      </c>
      <c r="BL177" s="16" t="s">
        <v>138</v>
      </c>
      <c r="BM177" s="142" t="s">
        <v>711</v>
      </c>
    </row>
    <row r="178" spans="2:47" s="1" customFormat="1" ht="12">
      <c r="B178" s="31"/>
      <c r="D178" s="144" t="s">
        <v>140</v>
      </c>
      <c r="F178" s="145" t="s">
        <v>243</v>
      </c>
      <c r="I178" s="146"/>
      <c r="L178" s="31"/>
      <c r="M178" s="147"/>
      <c r="T178" s="52"/>
      <c r="AT178" s="16" t="s">
        <v>140</v>
      </c>
      <c r="AU178" s="16" t="s">
        <v>79</v>
      </c>
    </row>
    <row r="179" spans="2:51" s="12" customFormat="1" ht="12">
      <c r="B179" s="148"/>
      <c r="D179" s="149" t="s">
        <v>142</v>
      </c>
      <c r="E179" s="150" t="s">
        <v>3</v>
      </c>
      <c r="F179" s="151" t="s">
        <v>712</v>
      </c>
      <c r="H179" s="152">
        <v>80.704</v>
      </c>
      <c r="I179" s="153"/>
      <c r="L179" s="148"/>
      <c r="M179" s="154"/>
      <c r="T179" s="155"/>
      <c r="AT179" s="150" t="s">
        <v>142</v>
      </c>
      <c r="AU179" s="150" t="s">
        <v>79</v>
      </c>
      <c r="AV179" s="12" t="s">
        <v>79</v>
      </c>
      <c r="AW179" s="12" t="s">
        <v>31</v>
      </c>
      <c r="AX179" s="12" t="s">
        <v>69</v>
      </c>
      <c r="AY179" s="150" t="s">
        <v>131</v>
      </c>
    </row>
    <row r="180" spans="2:51" s="12" customFormat="1" ht="12">
      <c r="B180" s="148"/>
      <c r="D180" s="149" t="s">
        <v>142</v>
      </c>
      <c r="E180" s="150" t="s">
        <v>3</v>
      </c>
      <c r="F180" s="151" t="s">
        <v>713</v>
      </c>
      <c r="H180" s="152">
        <v>-48.504</v>
      </c>
      <c r="I180" s="153"/>
      <c r="L180" s="148"/>
      <c r="M180" s="154"/>
      <c r="T180" s="155"/>
      <c r="AT180" s="150" t="s">
        <v>142</v>
      </c>
      <c r="AU180" s="150" t="s">
        <v>79</v>
      </c>
      <c r="AV180" s="12" t="s">
        <v>79</v>
      </c>
      <c r="AW180" s="12" t="s">
        <v>31</v>
      </c>
      <c r="AX180" s="12" t="s">
        <v>69</v>
      </c>
      <c r="AY180" s="150" t="s">
        <v>131</v>
      </c>
    </row>
    <row r="181" spans="2:51" s="13" customFormat="1" ht="12">
      <c r="B181" s="156"/>
      <c r="D181" s="149" t="s">
        <v>142</v>
      </c>
      <c r="E181" s="157" t="s">
        <v>3</v>
      </c>
      <c r="F181" s="158" t="s">
        <v>697</v>
      </c>
      <c r="H181" s="159">
        <v>32.199999999999996</v>
      </c>
      <c r="I181" s="160"/>
      <c r="L181" s="156"/>
      <c r="M181" s="161"/>
      <c r="T181" s="162"/>
      <c r="AT181" s="157" t="s">
        <v>142</v>
      </c>
      <c r="AU181" s="157" t="s">
        <v>79</v>
      </c>
      <c r="AV181" s="13" t="s">
        <v>138</v>
      </c>
      <c r="AW181" s="13" t="s">
        <v>31</v>
      </c>
      <c r="AX181" s="13" t="s">
        <v>76</v>
      </c>
      <c r="AY181" s="157" t="s">
        <v>131</v>
      </c>
    </row>
    <row r="182" spans="2:65" s="1" customFormat="1" ht="37.9" customHeight="1">
      <c r="B182" s="130"/>
      <c r="C182" s="131" t="s">
        <v>239</v>
      </c>
      <c r="D182" s="131" t="s">
        <v>133</v>
      </c>
      <c r="E182" s="132" t="s">
        <v>247</v>
      </c>
      <c r="F182" s="133" t="s">
        <v>248</v>
      </c>
      <c r="G182" s="134" t="s">
        <v>199</v>
      </c>
      <c r="H182" s="135">
        <v>32.2</v>
      </c>
      <c r="I182" s="136">
        <v>10</v>
      </c>
      <c r="J182" s="137">
        <f>ROUND(I182*H182,2)</f>
        <v>322</v>
      </c>
      <c r="K182" s="133" t="s">
        <v>137</v>
      </c>
      <c r="L182" s="31"/>
      <c r="M182" s="138" t="s">
        <v>3</v>
      </c>
      <c r="N182" s="139" t="s">
        <v>40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138</v>
      </c>
      <c r="AT182" s="142" t="s">
        <v>133</v>
      </c>
      <c r="AU182" s="142" t="s">
        <v>79</v>
      </c>
      <c r="AY182" s="16" t="s">
        <v>131</v>
      </c>
      <c r="BE182" s="143">
        <f>IF(N182="základní",J182,0)</f>
        <v>322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6" t="s">
        <v>76</v>
      </c>
      <c r="BK182" s="143">
        <f>ROUND(I182*H182,2)</f>
        <v>322</v>
      </c>
      <c r="BL182" s="16" t="s">
        <v>138</v>
      </c>
      <c r="BM182" s="142" t="s">
        <v>714</v>
      </c>
    </row>
    <row r="183" spans="2:47" s="1" customFormat="1" ht="12">
      <c r="B183" s="31"/>
      <c r="D183" s="144" t="s">
        <v>140</v>
      </c>
      <c r="F183" s="145" t="s">
        <v>250</v>
      </c>
      <c r="I183" s="146"/>
      <c r="L183" s="31"/>
      <c r="M183" s="147"/>
      <c r="T183" s="52"/>
      <c r="AT183" s="16" t="s">
        <v>140</v>
      </c>
      <c r="AU183" s="16" t="s">
        <v>79</v>
      </c>
    </row>
    <row r="184" spans="2:51" s="12" customFormat="1" ht="12">
      <c r="B184" s="148"/>
      <c r="D184" s="149" t="s">
        <v>142</v>
      </c>
      <c r="E184" s="150" t="s">
        <v>3</v>
      </c>
      <c r="F184" s="151" t="s">
        <v>712</v>
      </c>
      <c r="H184" s="152">
        <v>80.704</v>
      </c>
      <c r="I184" s="153"/>
      <c r="L184" s="148"/>
      <c r="M184" s="154"/>
      <c r="T184" s="155"/>
      <c r="AT184" s="150" t="s">
        <v>142</v>
      </c>
      <c r="AU184" s="150" t="s">
        <v>79</v>
      </c>
      <c r="AV184" s="12" t="s">
        <v>79</v>
      </c>
      <c r="AW184" s="12" t="s">
        <v>31</v>
      </c>
      <c r="AX184" s="12" t="s">
        <v>69</v>
      </c>
      <c r="AY184" s="150" t="s">
        <v>131</v>
      </c>
    </row>
    <row r="185" spans="2:51" s="12" customFormat="1" ht="12">
      <c r="B185" s="148"/>
      <c r="D185" s="149" t="s">
        <v>142</v>
      </c>
      <c r="E185" s="150" t="s">
        <v>3</v>
      </c>
      <c r="F185" s="151" t="s">
        <v>713</v>
      </c>
      <c r="H185" s="152">
        <v>-48.504</v>
      </c>
      <c r="I185" s="153"/>
      <c r="L185" s="148"/>
      <c r="M185" s="154"/>
      <c r="T185" s="155"/>
      <c r="AT185" s="150" t="s">
        <v>142</v>
      </c>
      <c r="AU185" s="150" t="s">
        <v>79</v>
      </c>
      <c r="AV185" s="12" t="s">
        <v>79</v>
      </c>
      <c r="AW185" s="12" t="s">
        <v>31</v>
      </c>
      <c r="AX185" s="12" t="s">
        <v>69</v>
      </c>
      <c r="AY185" s="150" t="s">
        <v>131</v>
      </c>
    </row>
    <row r="186" spans="2:51" s="13" customFormat="1" ht="12">
      <c r="B186" s="156"/>
      <c r="D186" s="149" t="s">
        <v>142</v>
      </c>
      <c r="E186" s="157" t="s">
        <v>3</v>
      </c>
      <c r="F186" s="158" t="s">
        <v>697</v>
      </c>
      <c r="H186" s="159">
        <v>32.199999999999996</v>
      </c>
      <c r="I186" s="160"/>
      <c r="L186" s="156"/>
      <c r="M186" s="161"/>
      <c r="T186" s="162"/>
      <c r="AT186" s="157" t="s">
        <v>142</v>
      </c>
      <c r="AU186" s="157" t="s">
        <v>79</v>
      </c>
      <c r="AV186" s="13" t="s">
        <v>138</v>
      </c>
      <c r="AW186" s="13" t="s">
        <v>31</v>
      </c>
      <c r="AX186" s="13" t="s">
        <v>76</v>
      </c>
      <c r="AY186" s="157" t="s">
        <v>131</v>
      </c>
    </row>
    <row r="187" spans="2:65" s="1" customFormat="1" ht="44.25" customHeight="1">
      <c r="B187" s="130"/>
      <c r="C187" s="131" t="s">
        <v>246</v>
      </c>
      <c r="D187" s="131" t="s">
        <v>133</v>
      </c>
      <c r="E187" s="132" t="s">
        <v>252</v>
      </c>
      <c r="F187" s="133" t="s">
        <v>253</v>
      </c>
      <c r="G187" s="134" t="s">
        <v>199</v>
      </c>
      <c r="H187" s="135">
        <v>48.504</v>
      </c>
      <c r="I187" s="136">
        <v>140</v>
      </c>
      <c r="J187" s="137">
        <f>ROUND(I187*H187,2)</f>
        <v>6790.56</v>
      </c>
      <c r="K187" s="133" t="s">
        <v>137</v>
      </c>
      <c r="L187" s="31"/>
      <c r="M187" s="138" t="s">
        <v>3</v>
      </c>
      <c r="N187" s="139" t="s">
        <v>40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138</v>
      </c>
      <c r="AT187" s="142" t="s">
        <v>133</v>
      </c>
      <c r="AU187" s="142" t="s">
        <v>79</v>
      </c>
      <c r="AY187" s="16" t="s">
        <v>131</v>
      </c>
      <c r="BE187" s="143">
        <f>IF(N187="základní",J187,0)</f>
        <v>6790.56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6" t="s">
        <v>76</v>
      </c>
      <c r="BK187" s="143">
        <f>ROUND(I187*H187,2)</f>
        <v>6790.56</v>
      </c>
      <c r="BL187" s="16" t="s">
        <v>138</v>
      </c>
      <c r="BM187" s="142" t="s">
        <v>715</v>
      </c>
    </row>
    <row r="188" spans="2:47" s="1" customFormat="1" ht="12">
      <c r="B188" s="31"/>
      <c r="D188" s="144" t="s">
        <v>140</v>
      </c>
      <c r="F188" s="145" t="s">
        <v>255</v>
      </c>
      <c r="I188" s="146"/>
      <c r="L188" s="31"/>
      <c r="M188" s="147"/>
      <c r="T188" s="52"/>
      <c r="AT188" s="16" t="s">
        <v>140</v>
      </c>
      <c r="AU188" s="16" t="s">
        <v>79</v>
      </c>
    </row>
    <row r="189" spans="2:51" s="12" customFormat="1" ht="12">
      <c r="B189" s="148"/>
      <c r="D189" s="149" t="s">
        <v>142</v>
      </c>
      <c r="E189" s="150" t="s">
        <v>3</v>
      </c>
      <c r="F189" s="151" t="s">
        <v>712</v>
      </c>
      <c r="H189" s="152">
        <v>80.704</v>
      </c>
      <c r="I189" s="153"/>
      <c r="L189" s="148"/>
      <c r="M189" s="154"/>
      <c r="T189" s="155"/>
      <c r="AT189" s="150" t="s">
        <v>142</v>
      </c>
      <c r="AU189" s="150" t="s">
        <v>79</v>
      </c>
      <c r="AV189" s="12" t="s">
        <v>79</v>
      </c>
      <c r="AW189" s="12" t="s">
        <v>31</v>
      </c>
      <c r="AX189" s="12" t="s">
        <v>69</v>
      </c>
      <c r="AY189" s="150" t="s">
        <v>131</v>
      </c>
    </row>
    <row r="190" spans="2:51" s="12" customFormat="1" ht="12">
      <c r="B190" s="148"/>
      <c r="D190" s="149" t="s">
        <v>142</v>
      </c>
      <c r="E190" s="150" t="s">
        <v>3</v>
      </c>
      <c r="F190" s="151" t="s">
        <v>716</v>
      </c>
      <c r="H190" s="152">
        <v>-9.2</v>
      </c>
      <c r="I190" s="153"/>
      <c r="L190" s="148"/>
      <c r="M190" s="154"/>
      <c r="T190" s="155"/>
      <c r="AT190" s="150" t="s">
        <v>142</v>
      </c>
      <c r="AU190" s="150" t="s">
        <v>79</v>
      </c>
      <c r="AV190" s="12" t="s">
        <v>79</v>
      </c>
      <c r="AW190" s="12" t="s">
        <v>31</v>
      </c>
      <c r="AX190" s="12" t="s">
        <v>69</v>
      </c>
      <c r="AY190" s="150" t="s">
        <v>131</v>
      </c>
    </row>
    <row r="191" spans="2:51" s="12" customFormat="1" ht="12">
      <c r="B191" s="148"/>
      <c r="D191" s="149" t="s">
        <v>142</v>
      </c>
      <c r="E191" s="150" t="s">
        <v>3</v>
      </c>
      <c r="F191" s="151" t="s">
        <v>717</v>
      </c>
      <c r="H191" s="152">
        <v>-23</v>
      </c>
      <c r="I191" s="153"/>
      <c r="L191" s="148"/>
      <c r="M191" s="154"/>
      <c r="T191" s="155"/>
      <c r="AT191" s="150" t="s">
        <v>142</v>
      </c>
      <c r="AU191" s="150" t="s">
        <v>79</v>
      </c>
      <c r="AV191" s="12" t="s">
        <v>79</v>
      </c>
      <c r="AW191" s="12" t="s">
        <v>31</v>
      </c>
      <c r="AX191" s="12" t="s">
        <v>69</v>
      </c>
      <c r="AY191" s="150" t="s">
        <v>131</v>
      </c>
    </row>
    <row r="192" spans="2:51" s="13" customFormat="1" ht="12">
      <c r="B192" s="156"/>
      <c r="D192" s="149" t="s">
        <v>142</v>
      </c>
      <c r="E192" s="157" t="s">
        <v>3</v>
      </c>
      <c r="F192" s="158" t="s">
        <v>697</v>
      </c>
      <c r="H192" s="159">
        <v>48.50399999999999</v>
      </c>
      <c r="I192" s="160"/>
      <c r="L192" s="156"/>
      <c r="M192" s="161"/>
      <c r="T192" s="162"/>
      <c r="AT192" s="157" t="s">
        <v>142</v>
      </c>
      <c r="AU192" s="157" t="s">
        <v>79</v>
      </c>
      <c r="AV192" s="13" t="s">
        <v>138</v>
      </c>
      <c r="AW192" s="13" t="s">
        <v>31</v>
      </c>
      <c r="AX192" s="13" t="s">
        <v>76</v>
      </c>
      <c r="AY192" s="157" t="s">
        <v>131</v>
      </c>
    </row>
    <row r="193" spans="2:65" s="1" customFormat="1" ht="66.75" customHeight="1">
      <c r="B193" s="130"/>
      <c r="C193" s="131" t="s">
        <v>251</v>
      </c>
      <c r="D193" s="131" t="s">
        <v>133</v>
      </c>
      <c r="E193" s="132" t="s">
        <v>260</v>
      </c>
      <c r="F193" s="133" t="s">
        <v>261</v>
      </c>
      <c r="G193" s="134" t="s">
        <v>199</v>
      </c>
      <c r="H193" s="135">
        <v>22.268</v>
      </c>
      <c r="I193" s="136">
        <v>140</v>
      </c>
      <c r="J193" s="137">
        <f>ROUND(I193*H193,2)</f>
        <v>3117.52</v>
      </c>
      <c r="K193" s="133" t="s">
        <v>137</v>
      </c>
      <c r="L193" s="31"/>
      <c r="M193" s="138" t="s">
        <v>3</v>
      </c>
      <c r="N193" s="139" t="s">
        <v>40</v>
      </c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41">
        <f>S193*H193</f>
        <v>0</v>
      </c>
      <c r="AR193" s="142" t="s">
        <v>138</v>
      </c>
      <c r="AT193" s="142" t="s">
        <v>133</v>
      </c>
      <c r="AU193" s="142" t="s">
        <v>79</v>
      </c>
      <c r="AY193" s="16" t="s">
        <v>131</v>
      </c>
      <c r="BE193" s="143">
        <f>IF(N193="základní",J193,0)</f>
        <v>3117.52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76</v>
      </c>
      <c r="BK193" s="143">
        <f>ROUND(I193*H193,2)</f>
        <v>3117.52</v>
      </c>
      <c r="BL193" s="16" t="s">
        <v>138</v>
      </c>
      <c r="BM193" s="142" t="s">
        <v>718</v>
      </c>
    </row>
    <row r="194" spans="2:47" s="1" customFormat="1" ht="12">
      <c r="B194" s="31"/>
      <c r="D194" s="144" t="s">
        <v>140</v>
      </c>
      <c r="F194" s="145" t="s">
        <v>263</v>
      </c>
      <c r="I194" s="146"/>
      <c r="L194" s="31"/>
      <c r="M194" s="147"/>
      <c r="T194" s="52"/>
      <c r="AT194" s="16" t="s">
        <v>140</v>
      </c>
      <c r="AU194" s="16" t="s">
        <v>79</v>
      </c>
    </row>
    <row r="195" spans="2:51" s="12" customFormat="1" ht="12">
      <c r="B195" s="148"/>
      <c r="D195" s="149" t="s">
        <v>142</v>
      </c>
      <c r="E195" s="150" t="s">
        <v>3</v>
      </c>
      <c r="F195" s="151" t="s">
        <v>719</v>
      </c>
      <c r="H195" s="152">
        <v>22.268</v>
      </c>
      <c r="I195" s="153"/>
      <c r="L195" s="148"/>
      <c r="M195" s="154"/>
      <c r="T195" s="155"/>
      <c r="AT195" s="150" t="s">
        <v>142</v>
      </c>
      <c r="AU195" s="150" t="s">
        <v>79</v>
      </c>
      <c r="AV195" s="12" t="s">
        <v>79</v>
      </c>
      <c r="AW195" s="12" t="s">
        <v>31</v>
      </c>
      <c r="AX195" s="12" t="s">
        <v>76</v>
      </c>
      <c r="AY195" s="150" t="s">
        <v>131</v>
      </c>
    </row>
    <row r="196" spans="2:65" s="1" customFormat="1" ht="16.5" customHeight="1">
      <c r="B196" s="130"/>
      <c r="C196" s="163" t="s">
        <v>259</v>
      </c>
      <c r="D196" s="163" t="s">
        <v>265</v>
      </c>
      <c r="E196" s="164" t="s">
        <v>266</v>
      </c>
      <c r="F196" s="165" t="s">
        <v>267</v>
      </c>
      <c r="G196" s="166" t="s">
        <v>268</v>
      </c>
      <c r="H196" s="167">
        <v>44.536</v>
      </c>
      <c r="I196" s="168">
        <v>370</v>
      </c>
      <c r="J196" s="169">
        <f>ROUND(I196*H196,2)</f>
        <v>16478.32</v>
      </c>
      <c r="K196" s="165" t="s">
        <v>137</v>
      </c>
      <c r="L196" s="170"/>
      <c r="M196" s="171" t="s">
        <v>3</v>
      </c>
      <c r="N196" s="172" t="s">
        <v>40</v>
      </c>
      <c r="P196" s="140">
        <f>O196*H196</f>
        <v>0</v>
      </c>
      <c r="Q196" s="140">
        <v>1</v>
      </c>
      <c r="R196" s="140">
        <f>Q196*H196</f>
        <v>44.536</v>
      </c>
      <c r="S196" s="140">
        <v>0</v>
      </c>
      <c r="T196" s="141">
        <f>S196*H196</f>
        <v>0</v>
      </c>
      <c r="AR196" s="142" t="s">
        <v>179</v>
      </c>
      <c r="AT196" s="142" t="s">
        <v>265</v>
      </c>
      <c r="AU196" s="142" t="s">
        <v>79</v>
      </c>
      <c r="AY196" s="16" t="s">
        <v>131</v>
      </c>
      <c r="BE196" s="143">
        <f>IF(N196="základní",J196,0)</f>
        <v>16478.32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6" t="s">
        <v>76</v>
      </c>
      <c r="BK196" s="143">
        <f>ROUND(I196*H196,2)</f>
        <v>16478.32</v>
      </c>
      <c r="BL196" s="16" t="s">
        <v>138</v>
      </c>
      <c r="BM196" s="142" t="s">
        <v>720</v>
      </c>
    </row>
    <row r="197" spans="2:51" s="12" customFormat="1" ht="12">
      <c r="B197" s="148"/>
      <c r="D197" s="149" t="s">
        <v>142</v>
      </c>
      <c r="F197" s="151" t="s">
        <v>721</v>
      </c>
      <c r="H197" s="152">
        <v>44.536</v>
      </c>
      <c r="I197" s="153"/>
      <c r="L197" s="148"/>
      <c r="M197" s="154"/>
      <c r="T197" s="155"/>
      <c r="AT197" s="150" t="s">
        <v>142</v>
      </c>
      <c r="AU197" s="150" t="s">
        <v>79</v>
      </c>
      <c r="AV197" s="12" t="s">
        <v>79</v>
      </c>
      <c r="AW197" s="12" t="s">
        <v>4</v>
      </c>
      <c r="AX197" s="12" t="s">
        <v>76</v>
      </c>
      <c r="AY197" s="150" t="s">
        <v>131</v>
      </c>
    </row>
    <row r="198" spans="2:65" s="1" customFormat="1" ht="37.9" customHeight="1">
      <c r="B198" s="130"/>
      <c r="C198" s="131" t="s">
        <v>8</v>
      </c>
      <c r="D198" s="131" t="s">
        <v>133</v>
      </c>
      <c r="E198" s="132" t="s">
        <v>272</v>
      </c>
      <c r="F198" s="133" t="s">
        <v>273</v>
      </c>
      <c r="G198" s="134" t="s">
        <v>136</v>
      </c>
      <c r="H198" s="135">
        <v>5</v>
      </c>
      <c r="I198" s="136">
        <v>45</v>
      </c>
      <c r="J198" s="137">
        <f>ROUND(I198*H198,2)</f>
        <v>225</v>
      </c>
      <c r="K198" s="133" t="s">
        <v>137</v>
      </c>
      <c r="L198" s="31"/>
      <c r="M198" s="138" t="s">
        <v>3</v>
      </c>
      <c r="N198" s="139" t="s">
        <v>40</v>
      </c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138</v>
      </c>
      <c r="AT198" s="142" t="s">
        <v>133</v>
      </c>
      <c r="AU198" s="142" t="s">
        <v>79</v>
      </c>
      <c r="AY198" s="16" t="s">
        <v>131</v>
      </c>
      <c r="BE198" s="143">
        <f>IF(N198="základní",J198,0)</f>
        <v>225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6" t="s">
        <v>76</v>
      </c>
      <c r="BK198" s="143">
        <f>ROUND(I198*H198,2)</f>
        <v>225</v>
      </c>
      <c r="BL198" s="16" t="s">
        <v>138</v>
      </c>
      <c r="BM198" s="142" t="s">
        <v>722</v>
      </c>
    </row>
    <row r="199" spans="2:47" s="1" customFormat="1" ht="12">
      <c r="B199" s="31"/>
      <c r="D199" s="144" t="s">
        <v>140</v>
      </c>
      <c r="F199" s="145" t="s">
        <v>275</v>
      </c>
      <c r="I199" s="146"/>
      <c r="L199" s="31"/>
      <c r="M199" s="147"/>
      <c r="T199" s="52"/>
      <c r="AT199" s="16" t="s">
        <v>140</v>
      </c>
      <c r="AU199" s="16" t="s">
        <v>79</v>
      </c>
    </row>
    <row r="200" spans="2:51" s="12" customFormat="1" ht="12">
      <c r="B200" s="148"/>
      <c r="D200" s="149" t="s">
        <v>142</v>
      </c>
      <c r="E200" s="150" t="s">
        <v>3</v>
      </c>
      <c r="F200" s="151" t="s">
        <v>679</v>
      </c>
      <c r="H200" s="152">
        <v>5</v>
      </c>
      <c r="I200" s="153"/>
      <c r="L200" s="148"/>
      <c r="M200" s="154"/>
      <c r="T200" s="155"/>
      <c r="AT200" s="150" t="s">
        <v>142</v>
      </c>
      <c r="AU200" s="150" t="s">
        <v>79</v>
      </c>
      <c r="AV200" s="12" t="s">
        <v>79</v>
      </c>
      <c r="AW200" s="12" t="s">
        <v>31</v>
      </c>
      <c r="AX200" s="12" t="s">
        <v>76</v>
      </c>
      <c r="AY200" s="150" t="s">
        <v>131</v>
      </c>
    </row>
    <row r="201" spans="2:65" s="1" customFormat="1" ht="37.9" customHeight="1">
      <c r="B201" s="130"/>
      <c r="C201" s="131" t="s">
        <v>271</v>
      </c>
      <c r="D201" s="131" t="s">
        <v>133</v>
      </c>
      <c r="E201" s="132" t="s">
        <v>277</v>
      </c>
      <c r="F201" s="133" t="s">
        <v>278</v>
      </c>
      <c r="G201" s="134" t="s">
        <v>136</v>
      </c>
      <c r="H201" s="135">
        <v>5</v>
      </c>
      <c r="I201" s="136">
        <v>10</v>
      </c>
      <c r="J201" s="137">
        <f>ROUND(I201*H201,2)</f>
        <v>50</v>
      </c>
      <c r="K201" s="133" t="s">
        <v>137</v>
      </c>
      <c r="L201" s="31"/>
      <c r="M201" s="138" t="s">
        <v>3</v>
      </c>
      <c r="N201" s="139" t="s">
        <v>40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138</v>
      </c>
      <c r="AT201" s="142" t="s">
        <v>133</v>
      </c>
      <c r="AU201" s="142" t="s">
        <v>79</v>
      </c>
      <c r="AY201" s="16" t="s">
        <v>131</v>
      </c>
      <c r="BE201" s="143">
        <f>IF(N201="základní",J201,0)</f>
        <v>50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6" t="s">
        <v>76</v>
      </c>
      <c r="BK201" s="143">
        <f>ROUND(I201*H201,2)</f>
        <v>50</v>
      </c>
      <c r="BL201" s="16" t="s">
        <v>138</v>
      </c>
      <c r="BM201" s="142" t="s">
        <v>723</v>
      </c>
    </row>
    <row r="202" spans="2:47" s="1" customFormat="1" ht="12">
      <c r="B202" s="31"/>
      <c r="D202" s="144" t="s">
        <v>140</v>
      </c>
      <c r="F202" s="145" t="s">
        <v>280</v>
      </c>
      <c r="I202" s="146"/>
      <c r="L202" s="31"/>
      <c r="M202" s="147"/>
      <c r="T202" s="52"/>
      <c r="AT202" s="16" t="s">
        <v>140</v>
      </c>
      <c r="AU202" s="16" t="s">
        <v>79</v>
      </c>
    </row>
    <row r="203" spans="2:51" s="12" customFormat="1" ht="12">
      <c r="B203" s="148"/>
      <c r="D203" s="149" t="s">
        <v>142</v>
      </c>
      <c r="E203" s="150" t="s">
        <v>3</v>
      </c>
      <c r="F203" s="151" t="s">
        <v>679</v>
      </c>
      <c r="H203" s="152">
        <v>5</v>
      </c>
      <c r="I203" s="153"/>
      <c r="L203" s="148"/>
      <c r="M203" s="154"/>
      <c r="T203" s="155"/>
      <c r="AT203" s="150" t="s">
        <v>142</v>
      </c>
      <c r="AU203" s="150" t="s">
        <v>79</v>
      </c>
      <c r="AV203" s="12" t="s">
        <v>79</v>
      </c>
      <c r="AW203" s="12" t="s">
        <v>31</v>
      </c>
      <c r="AX203" s="12" t="s">
        <v>76</v>
      </c>
      <c r="AY203" s="150" t="s">
        <v>131</v>
      </c>
    </row>
    <row r="204" spans="2:65" s="1" customFormat="1" ht="16.5" customHeight="1">
      <c r="B204" s="130"/>
      <c r="C204" s="163" t="s">
        <v>276</v>
      </c>
      <c r="D204" s="163" t="s">
        <v>265</v>
      </c>
      <c r="E204" s="164" t="s">
        <v>282</v>
      </c>
      <c r="F204" s="165" t="s">
        <v>283</v>
      </c>
      <c r="G204" s="166" t="s">
        <v>284</v>
      </c>
      <c r="H204" s="167">
        <v>0.1</v>
      </c>
      <c r="I204" s="168">
        <v>100</v>
      </c>
      <c r="J204" s="169">
        <f>ROUND(I204*H204,2)</f>
        <v>10</v>
      </c>
      <c r="K204" s="165" t="s">
        <v>137</v>
      </c>
      <c r="L204" s="170"/>
      <c r="M204" s="171" t="s">
        <v>3</v>
      </c>
      <c r="N204" s="172" t="s">
        <v>40</v>
      </c>
      <c r="P204" s="140">
        <f>O204*H204</f>
        <v>0</v>
      </c>
      <c r="Q204" s="140">
        <v>0.001</v>
      </c>
      <c r="R204" s="140">
        <f>Q204*H204</f>
        <v>0.0001</v>
      </c>
      <c r="S204" s="140">
        <v>0</v>
      </c>
      <c r="T204" s="141">
        <f>S204*H204</f>
        <v>0</v>
      </c>
      <c r="AR204" s="142" t="s">
        <v>179</v>
      </c>
      <c r="AT204" s="142" t="s">
        <v>265</v>
      </c>
      <c r="AU204" s="142" t="s">
        <v>79</v>
      </c>
      <c r="AY204" s="16" t="s">
        <v>131</v>
      </c>
      <c r="BE204" s="143">
        <f>IF(N204="základní",J204,0)</f>
        <v>10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6" t="s">
        <v>76</v>
      </c>
      <c r="BK204" s="143">
        <f>ROUND(I204*H204,2)</f>
        <v>10</v>
      </c>
      <c r="BL204" s="16" t="s">
        <v>138</v>
      </c>
      <c r="BM204" s="142" t="s">
        <v>724</v>
      </c>
    </row>
    <row r="205" spans="2:51" s="12" customFormat="1" ht="12">
      <c r="B205" s="148"/>
      <c r="D205" s="149" t="s">
        <v>142</v>
      </c>
      <c r="F205" s="151" t="s">
        <v>725</v>
      </c>
      <c r="H205" s="152">
        <v>0.1</v>
      </c>
      <c r="I205" s="153"/>
      <c r="L205" s="148"/>
      <c r="M205" s="154"/>
      <c r="T205" s="155"/>
      <c r="AT205" s="150" t="s">
        <v>142</v>
      </c>
      <c r="AU205" s="150" t="s">
        <v>79</v>
      </c>
      <c r="AV205" s="12" t="s">
        <v>79</v>
      </c>
      <c r="AW205" s="12" t="s">
        <v>4</v>
      </c>
      <c r="AX205" s="12" t="s">
        <v>76</v>
      </c>
      <c r="AY205" s="150" t="s">
        <v>131</v>
      </c>
    </row>
    <row r="206" spans="2:63" s="11" customFormat="1" ht="22.9" customHeight="1">
      <c r="B206" s="118"/>
      <c r="D206" s="119" t="s">
        <v>68</v>
      </c>
      <c r="E206" s="128" t="s">
        <v>138</v>
      </c>
      <c r="F206" s="128" t="s">
        <v>287</v>
      </c>
      <c r="I206" s="121"/>
      <c r="J206" s="129">
        <f>BK206</f>
        <v>7361.2</v>
      </c>
      <c r="L206" s="118"/>
      <c r="M206" s="123"/>
      <c r="P206" s="124">
        <f>SUM(P207:P224)</f>
        <v>0</v>
      </c>
      <c r="R206" s="124">
        <f>SUM(R207:R224)</f>
        <v>0.009201599999999999</v>
      </c>
      <c r="T206" s="125">
        <f>SUM(T207:T224)</f>
        <v>0</v>
      </c>
      <c r="AR206" s="119" t="s">
        <v>76</v>
      </c>
      <c r="AT206" s="126" t="s">
        <v>68</v>
      </c>
      <c r="AU206" s="126" t="s">
        <v>76</v>
      </c>
      <c r="AY206" s="119" t="s">
        <v>131</v>
      </c>
      <c r="BK206" s="127">
        <f>SUM(BK207:BK224)</f>
        <v>7361.2</v>
      </c>
    </row>
    <row r="207" spans="2:65" s="1" customFormat="1" ht="37.9" customHeight="1">
      <c r="B207" s="130"/>
      <c r="C207" s="131" t="s">
        <v>281</v>
      </c>
      <c r="D207" s="131" t="s">
        <v>133</v>
      </c>
      <c r="E207" s="132" t="s">
        <v>726</v>
      </c>
      <c r="F207" s="133" t="s">
        <v>727</v>
      </c>
      <c r="G207" s="134" t="s">
        <v>136</v>
      </c>
      <c r="H207" s="135">
        <v>0.96</v>
      </c>
      <c r="I207" s="136">
        <v>200</v>
      </c>
      <c r="J207" s="137">
        <f>ROUND(I207*H207,2)</f>
        <v>192</v>
      </c>
      <c r="K207" s="133" t="s">
        <v>137</v>
      </c>
      <c r="L207" s="31"/>
      <c r="M207" s="138" t="s">
        <v>3</v>
      </c>
      <c r="N207" s="139" t="s">
        <v>40</v>
      </c>
      <c r="P207" s="140">
        <f>O207*H207</f>
        <v>0</v>
      </c>
      <c r="Q207" s="140">
        <v>0</v>
      </c>
      <c r="R207" s="140">
        <f>Q207*H207</f>
        <v>0</v>
      </c>
      <c r="S207" s="140">
        <v>0</v>
      </c>
      <c r="T207" s="141">
        <f>S207*H207</f>
        <v>0</v>
      </c>
      <c r="AR207" s="142" t="s">
        <v>138</v>
      </c>
      <c r="AT207" s="142" t="s">
        <v>133</v>
      </c>
      <c r="AU207" s="142" t="s">
        <v>79</v>
      </c>
      <c r="AY207" s="16" t="s">
        <v>131</v>
      </c>
      <c r="BE207" s="143">
        <f>IF(N207="základní",J207,0)</f>
        <v>192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6" t="s">
        <v>76</v>
      </c>
      <c r="BK207" s="143">
        <f>ROUND(I207*H207,2)</f>
        <v>192</v>
      </c>
      <c r="BL207" s="16" t="s">
        <v>138</v>
      </c>
      <c r="BM207" s="142" t="s">
        <v>728</v>
      </c>
    </row>
    <row r="208" spans="2:47" s="1" customFormat="1" ht="12">
      <c r="B208" s="31"/>
      <c r="D208" s="144" t="s">
        <v>140</v>
      </c>
      <c r="F208" s="145" t="s">
        <v>729</v>
      </c>
      <c r="I208" s="146"/>
      <c r="L208" s="31"/>
      <c r="M208" s="147"/>
      <c r="T208" s="52"/>
      <c r="AT208" s="16" t="s">
        <v>140</v>
      </c>
      <c r="AU208" s="16" t="s">
        <v>79</v>
      </c>
    </row>
    <row r="209" spans="2:51" s="12" customFormat="1" ht="12">
      <c r="B209" s="148"/>
      <c r="D209" s="149" t="s">
        <v>142</v>
      </c>
      <c r="E209" s="150" t="s">
        <v>3</v>
      </c>
      <c r="F209" s="151" t="s">
        <v>730</v>
      </c>
      <c r="H209" s="152">
        <v>0.96</v>
      </c>
      <c r="I209" s="153"/>
      <c r="L209" s="148"/>
      <c r="M209" s="154"/>
      <c r="T209" s="155"/>
      <c r="AT209" s="150" t="s">
        <v>142</v>
      </c>
      <c r="AU209" s="150" t="s">
        <v>79</v>
      </c>
      <c r="AV209" s="12" t="s">
        <v>79</v>
      </c>
      <c r="AW209" s="12" t="s">
        <v>31</v>
      </c>
      <c r="AX209" s="12" t="s">
        <v>76</v>
      </c>
      <c r="AY209" s="150" t="s">
        <v>131</v>
      </c>
    </row>
    <row r="210" spans="2:65" s="1" customFormat="1" ht="33" customHeight="1">
      <c r="B210" s="130"/>
      <c r="C210" s="131" t="s">
        <v>288</v>
      </c>
      <c r="D210" s="131" t="s">
        <v>133</v>
      </c>
      <c r="E210" s="132" t="s">
        <v>295</v>
      </c>
      <c r="F210" s="133" t="s">
        <v>296</v>
      </c>
      <c r="G210" s="134" t="s">
        <v>199</v>
      </c>
      <c r="H210" s="135">
        <v>9.2</v>
      </c>
      <c r="I210" s="136">
        <v>650</v>
      </c>
      <c r="J210" s="137">
        <f>ROUND(I210*H210,2)</f>
        <v>5980</v>
      </c>
      <c r="K210" s="133" t="s">
        <v>137</v>
      </c>
      <c r="L210" s="31"/>
      <c r="M210" s="138" t="s">
        <v>3</v>
      </c>
      <c r="N210" s="139" t="s">
        <v>40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138</v>
      </c>
      <c r="AT210" s="142" t="s">
        <v>133</v>
      </c>
      <c r="AU210" s="142" t="s">
        <v>79</v>
      </c>
      <c r="AY210" s="16" t="s">
        <v>131</v>
      </c>
      <c r="BE210" s="143">
        <f>IF(N210="základní",J210,0)</f>
        <v>5980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6" t="s">
        <v>76</v>
      </c>
      <c r="BK210" s="143">
        <f>ROUND(I210*H210,2)</f>
        <v>5980</v>
      </c>
      <c r="BL210" s="16" t="s">
        <v>138</v>
      </c>
      <c r="BM210" s="142" t="s">
        <v>731</v>
      </c>
    </row>
    <row r="211" spans="2:47" s="1" customFormat="1" ht="12">
      <c r="B211" s="31"/>
      <c r="D211" s="144" t="s">
        <v>140</v>
      </c>
      <c r="F211" s="145" t="s">
        <v>298</v>
      </c>
      <c r="I211" s="146"/>
      <c r="L211" s="31"/>
      <c r="M211" s="147"/>
      <c r="T211" s="52"/>
      <c r="AT211" s="16" t="s">
        <v>140</v>
      </c>
      <c r="AU211" s="16" t="s">
        <v>79</v>
      </c>
    </row>
    <row r="212" spans="2:51" s="12" customFormat="1" ht="12">
      <c r="B212" s="148"/>
      <c r="D212" s="149" t="s">
        <v>142</v>
      </c>
      <c r="E212" s="150" t="s">
        <v>3</v>
      </c>
      <c r="F212" s="151" t="s">
        <v>732</v>
      </c>
      <c r="H212" s="152">
        <v>9.2</v>
      </c>
      <c r="I212" s="153"/>
      <c r="L212" s="148"/>
      <c r="M212" s="154"/>
      <c r="T212" s="155"/>
      <c r="AT212" s="150" t="s">
        <v>142</v>
      </c>
      <c r="AU212" s="150" t="s">
        <v>79</v>
      </c>
      <c r="AV212" s="12" t="s">
        <v>79</v>
      </c>
      <c r="AW212" s="12" t="s">
        <v>31</v>
      </c>
      <c r="AX212" s="12" t="s">
        <v>76</v>
      </c>
      <c r="AY212" s="150" t="s">
        <v>131</v>
      </c>
    </row>
    <row r="213" spans="2:65" s="1" customFormat="1" ht="37.9" customHeight="1">
      <c r="B213" s="130"/>
      <c r="C213" s="131" t="s">
        <v>294</v>
      </c>
      <c r="D213" s="131" t="s">
        <v>133</v>
      </c>
      <c r="E213" s="132" t="s">
        <v>733</v>
      </c>
      <c r="F213" s="133" t="s">
        <v>734</v>
      </c>
      <c r="G213" s="134" t="s">
        <v>136</v>
      </c>
      <c r="H213" s="135">
        <v>0.96</v>
      </c>
      <c r="I213" s="136">
        <v>50</v>
      </c>
      <c r="J213" s="137">
        <f>ROUND(I213*H213,2)</f>
        <v>48</v>
      </c>
      <c r="K213" s="133" t="s">
        <v>137</v>
      </c>
      <c r="L213" s="31"/>
      <c r="M213" s="138" t="s">
        <v>3</v>
      </c>
      <c r="N213" s="139" t="s">
        <v>40</v>
      </c>
      <c r="P213" s="140">
        <f>O213*H213</f>
        <v>0</v>
      </c>
      <c r="Q213" s="140">
        <v>0</v>
      </c>
      <c r="R213" s="140">
        <f>Q213*H213</f>
        <v>0</v>
      </c>
      <c r="S213" s="140">
        <v>0</v>
      </c>
      <c r="T213" s="141">
        <f>S213*H213</f>
        <v>0</v>
      </c>
      <c r="AR213" s="142" t="s">
        <v>138</v>
      </c>
      <c r="AT213" s="142" t="s">
        <v>133</v>
      </c>
      <c r="AU213" s="142" t="s">
        <v>79</v>
      </c>
      <c r="AY213" s="16" t="s">
        <v>131</v>
      </c>
      <c r="BE213" s="143">
        <f>IF(N213="základní",J213,0)</f>
        <v>48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6" t="s">
        <v>76</v>
      </c>
      <c r="BK213" s="143">
        <f>ROUND(I213*H213,2)</f>
        <v>48</v>
      </c>
      <c r="BL213" s="16" t="s">
        <v>138</v>
      </c>
      <c r="BM213" s="142" t="s">
        <v>735</v>
      </c>
    </row>
    <row r="214" spans="2:47" s="1" customFormat="1" ht="12">
      <c r="B214" s="31"/>
      <c r="D214" s="144" t="s">
        <v>140</v>
      </c>
      <c r="F214" s="145" t="s">
        <v>736</v>
      </c>
      <c r="I214" s="146"/>
      <c r="L214" s="31"/>
      <c r="M214" s="147"/>
      <c r="T214" s="52"/>
      <c r="AT214" s="16" t="s">
        <v>140</v>
      </c>
      <c r="AU214" s="16" t="s">
        <v>79</v>
      </c>
    </row>
    <row r="215" spans="2:51" s="12" customFormat="1" ht="12">
      <c r="B215" s="148"/>
      <c r="D215" s="149" t="s">
        <v>142</v>
      </c>
      <c r="E215" s="150" t="s">
        <v>3</v>
      </c>
      <c r="F215" s="151" t="s">
        <v>730</v>
      </c>
      <c r="H215" s="152">
        <v>0.96</v>
      </c>
      <c r="I215" s="153"/>
      <c r="L215" s="148"/>
      <c r="M215" s="154"/>
      <c r="T215" s="155"/>
      <c r="AT215" s="150" t="s">
        <v>142</v>
      </c>
      <c r="AU215" s="150" t="s">
        <v>79</v>
      </c>
      <c r="AV215" s="12" t="s">
        <v>79</v>
      </c>
      <c r="AW215" s="12" t="s">
        <v>31</v>
      </c>
      <c r="AX215" s="12" t="s">
        <v>76</v>
      </c>
      <c r="AY215" s="150" t="s">
        <v>131</v>
      </c>
    </row>
    <row r="216" spans="2:65" s="1" customFormat="1" ht="44.25" customHeight="1">
      <c r="B216" s="130"/>
      <c r="C216" s="131" t="s">
        <v>300</v>
      </c>
      <c r="D216" s="131" t="s">
        <v>133</v>
      </c>
      <c r="E216" s="132" t="s">
        <v>737</v>
      </c>
      <c r="F216" s="133" t="s">
        <v>738</v>
      </c>
      <c r="G216" s="134" t="s">
        <v>136</v>
      </c>
      <c r="H216" s="135">
        <v>4.8</v>
      </c>
      <c r="I216" s="136">
        <v>9</v>
      </c>
      <c r="J216" s="137">
        <f>ROUND(I216*H216,2)</f>
        <v>43.2</v>
      </c>
      <c r="K216" s="133" t="s">
        <v>137</v>
      </c>
      <c r="L216" s="31"/>
      <c r="M216" s="138" t="s">
        <v>3</v>
      </c>
      <c r="N216" s="139" t="s">
        <v>40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138</v>
      </c>
      <c r="AT216" s="142" t="s">
        <v>133</v>
      </c>
      <c r="AU216" s="142" t="s">
        <v>79</v>
      </c>
      <c r="AY216" s="16" t="s">
        <v>131</v>
      </c>
      <c r="BE216" s="143">
        <f>IF(N216="základní",J216,0)</f>
        <v>43.2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6" t="s">
        <v>76</v>
      </c>
      <c r="BK216" s="143">
        <f>ROUND(I216*H216,2)</f>
        <v>43.2</v>
      </c>
      <c r="BL216" s="16" t="s">
        <v>138</v>
      </c>
      <c r="BM216" s="142" t="s">
        <v>739</v>
      </c>
    </row>
    <row r="217" spans="2:47" s="1" customFormat="1" ht="12">
      <c r="B217" s="31"/>
      <c r="D217" s="144" t="s">
        <v>140</v>
      </c>
      <c r="F217" s="145" t="s">
        <v>740</v>
      </c>
      <c r="I217" s="146"/>
      <c r="L217" s="31"/>
      <c r="M217" s="147"/>
      <c r="T217" s="52"/>
      <c r="AT217" s="16" t="s">
        <v>140</v>
      </c>
      <c r="AU217" s="16" t="s">
        <v>79</v>
      </c>
    </row>
    <row r="218" spans="2:51" s="12" customFormat="1" ht="12">
      <c r="B218" s="148"/>
      <c r="D218" s="149" t="s">
        <v>142</v>
      </c>
      <c r="E218" s="150" t="s">
        <v>3</v>
      </c>
      <c r="F218" s="151" t="s">
        <v>741</v>
      </c>
      <c r="H218" s="152">
        <v>4.8</v>
      </c>
      <c r="I218" s="153"/>
      <c r="L218" s="148"/>
      <c r="M218" s="154"/>
      <c r="T218" s="155"/>
      <c r="AT218" s="150" t="s">
        <v>142</v>
      </c>
      <c r="AU218" s="150" t="s">
        <v>79</v>
      </c>
      <c r="AV218" s="12" t="s">
        <v>79</v>
      </c>
      <c r="AW218" s="12" t="s">
        <v>31</v>
      </c>
      <c r="AX218" s="12" t="s">
        <v>76</v>
      </c>
      <c r="AY218" s="150" t="s">
        <v>131</v>
      </c>
    </row>
    <row r="219" spans="2:65" s="1" customFormat="1" ht="44.25" customHeight="1">
      <c r="B219" s="130"/>
      <c r="C219" s="131" t="s">
        <v>307</v>
      </c>
      <c r="D219" s="131" t="s">
        <v>133</v>
      </c>
      <c r="E219" s="132" t="s">
        <v>742</v>
      </c>
      <c r="F219" s="133" t="s">
        <v>743</v>
      </c>
      <c r="G219" s="134" t="s">
        <v>199</v>
      </c>
      <c r="H219" s="135">
        <v>0.36</v>
      </c>
      <c r="I219" s="136">
        <v>2650</v>
      </c>
      <c r="J219" s="137">
        <f>ROUND(I219*H219,2)</f>
        <v>954</v>
      </c>
      <c r="K219" s="133" t="s">
        <v>137</v>
      </c>
      <c r="L219" s="31"/>
      <c r="M219" s="138" t="s">
        <v>3</v>
      </c>
      <c r="N219" s="139" t="s">
        <v>40</v>
      </c>
      <c r="P219" s="140">
        <f>O219*H219</f>
        <v>0</v>
      </c>
      <c r="Q219" s="140">
        <v>0</v>
      </c>
      <c r="R219" s="140">
        <f>Q219*H219</f>
        <v>0</v>
      </c>
      <c r="S219" s="140">
        <v>0</v>
      </c>
      <c r="T219" s="141">
        <f>S219*H219</f>
        <v>0</v>
      </c>
      <c r="AR219" s="142" t="s">
        <v>138</v>
      </c>
      <c r="AT219" s="142" t="s">
        <v>133</v>
      </c>
      <c r="AU219" s="142" t="s">
        <v>79</v>
      </c>
      <c r="AY219" s="16" t="s">
        <v>131</v>
      </c>
      <c r="BE219" s="143">
        <f>IF(N219="základní",J219,0)</f>
        <v>954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6" t="s">
        <v>76</v>
      </c>
      <c r="BK219" s="143">
        <f>ROUND(I219*H219,2)</f>
        <v>954</v>
      </c>
      <c r="BL219" s="16" t="s">
        <v>138</v>
      </c>
      <c r="BM219" s="142" t="s">
        <v>744</v>
      </c>
    </row>
    <row r="220" spans="2:47" s="1" customFormat="1" ht="12">
      <c r="B220" s="31"/>
      <c r="D220" s="144" t="s">
        <v>140</v>
      </c>
      <c r="F220" s="145" t="s">
        <v>745</v>
      </c>
      <c r="I220" s="146"/>
      <c r="L220" s="31"/>
      <c r="M220" s="147"/>
      <c r="T220" s="52"/>
      <c r="AT220" s="16" t="s">
        <v>140</v>
      </c>
      <c r="AU220" s="16" t="s">
        <v>79</v>
      </c>
    </row>
    <row r="221" spans="2:51" s="12" customFormat="1" ht="12">
      <c r="B221" s="148"/>
      <c r="D221" s="149" t="s">
        <v>142</v>
      </c>
      <c r="E221" s="150" t="s">
        <v>3</v>
      </c>
      <c r="F221" s="151" t="s">
        <v>746</v>
      </c>
      <c r="H221" s="152">
        <v>0.36</v>
      </c>
      <c r="I221" s="153"/>
      <c r="L221" s="148"/>
      <c r="M221" s="154"/>
      <c r="T221" s="155"/>
      <c r="AT221" s="150" t="s">
        <v>142</v>
      </c>
      <c r="AU221" s="150" t="s">
        <v>79</v>
      </c>
      <c r="AV221" s="12" t="s">
        <v>79</v>
      </c>
      <c r="AW221" s="12" t="s">
        <v>31</v>
      </c>
      <c r="AX221" s="12" t="s">
        <v>76</v>
      </c>
      <c r="AY221" s="150" t="s">
        <v>131</v>
      </c>
    </row>
    <row r="222" spans="2:65" s="1" customFormat="1" ht="24.2" customHeight="1">
      <c r="B222" s="130"/>
      <c r="C222" s="131" t="s">
        <v>311</v>
      </c>
      <c r="D222" s="131" t="s">
        <v>133</v>
      </c>
      <c r="E222" s="132" t="s">
        <v>747</v>
      </c>
      <c r="F222" s="133" t="s">
        <v>748</v>
      </c>
      <c r="G222" s="134" t="s">
        <v>136</v>
      </c>
      <c r="H222" s="135">
        <v>1.44</v>
      </c>
      <c r="I222" s="136">
        <v>100</v>
      </c>
      <c r="J222" s="137">
        <f>ROUND(I222*H222,2)</f>
        <v>144</v>
      </c>
      <c r="K222" s="133" t="s">
        <v>137</v>
      </c>
      <c r="L222" s="31"/>
      <c r="M222" s="138" t="s">
        <v>3</v>
      </c>
      <c r="N222" s="139" t="s">
        <v>40</v>
      </c>
      <c r="P222" s="140">
        <f>O222*H222</f>
        <v>0</v>
      </c>
      <c r="Q222" s="140">
        <v>0.00639</v>
      </c>
      <c r="R222" s="140">
        <f>Q222*H222</f>
        <v>0.009201599999999999</v>
      </c>
      <c r="S222" s="140">
        <v>0</v>
      </c>
      <c r="T222" s="141">
        <f>S222*H222</f>
        <v>0</v>
      </c>
      <c r="AR222" s="142" t="s">
        <v>138</v>
      </c>
      <c r="AT222" s="142" t="s">
        <v>133</v>
      </c>
      <c r="AU222" s="142" t="s">
        <v>79</v>
      </c>
      <c r="AY222" s="16" t="s">
        <v>131</v>
      </c>
      <c r="BE222" s="143">
        <f>IF(N222="základní",J222,0)</f>
        <v>144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6" t="s">
        <v>76</v>
      </c>
      <c r="BK222" s="143">
        <f>ROUND(I222*H222,2)</f>
        <v>144</v>
      </c>
      <c r="BL222" s="16" t="s">
        <v>138</v>
      </c>
      <c r="BM222" s="142" t="s">
        <v>749</v>
      </c>
    </row>
    <row r="223" spans="2:47" s="1" customFormat="1" ht="12">
      <c r="B223" s="31"/>
      <c r="D223" s="144" t="s">
        <v>140</v>
      </c>
      <c r="F223" s="145" t="s">
        <v>750</v>
      </c>
      <c r="I223" s="146"/>
      <c r="L223" s="31"/>
      <c r="M223" s="147"/>
      <c r="T223" s="52"/>
      <c r="AT223" s="16" t="s">
        <v>140</v>
      </c>
      <c r="AU223" s="16" t="s">
        <v>79</v>
      </c>
    </row>
    <row r="224" spans="2:51" s="12" customFormat="1" ht="12">
      <c r="B224" s="148"/>
      <c r="D224" s="149" t="s">
        <v>142</v>
      </c>
      <c r="E224" s="150" t="s">
        <v>3</v>
      </c>
      <c r="F224" s="151" t="s">
        <v>751</v>
      </c>
      <c r="H224" s="152">
        <v>1.44</v>
      </c>
      <c r="I224" s="153"/>
      <c r="L224" s="148"/>
      <c r="M224" s="154"/>
      <c r="T224" s="155"/>
      <c r="AT224" s="150" t="s">
        <v>142</v>
      </c>
      <c r="AU224" s="150" t="s">
        <v>79</v>
      </c>
      <c r="AV224" s="12" t="s">
        <v>79</v>
      </c>
      <c r="AW224" s="12" t="s">
        <v>31</v>
      </c>
      <c r="AX224" s="12" t="s">
        <v>76</v>
      </c>
      <c r="AY224" s="150" t="s">
        <v>131</v>
      </c>
    </row>
    <row r="225" spans="2:63" s="11" customFormat="1" ht="22.9" customHeight="1">
      <c r="B225" s="118"/>
      <c r="D225" s="119" t="s">
        <v>68</v>
      </c>
      <c r="E225" s="128" t="s">
        <v>160</v>
      </c>
      <c r="F225" s="128" t="s">
        <v>316</v>
      </c>
      <c r="I225" s="121"/>
      <c r="J225" s="129">
        <f>BK225</f>
        <v>129560.7</v>
      </c>
      <c r="L225" s="118"/>
      <c r="M225" s="123"/>
      <c r="P225" s="124">
        <f>SUM(P226:P250)</f>
        <v>0</v>
      </c>
      <c r="R225" s="124">
        <f>SUM(R226:R250)</f>
        <v>91.25055959999999</v>
      </c>
      <c r="T225" s="125">
        <f>SUM(T226:T250)</f>
        <v>0</v>
      </c>
      <c r="AR225" s="119" t="s">
        <v>76</v>
      </c>
      <c r="AT225" s="126" t="s">
        <v>68</v>
      </c>
      <c r="AU225" s="126" t="s">
        <v>76</v>
      </c>
      <c r="AY225" s="119" t="s">
        <v>131</v>
      </c>
      <c r="BK225" s="127">
        <f>SUM(BK226:BK250)</f>
        <v>129560.7</v>
      </c>
    </row>
    <row r="226" spans="2:65" s="1" customFormat="1" ht="37.9" customHeight="1">
      <c r="B226" s="130"/>
      <c r="C226" s="131" t="s">
        <v>317</v>
      </c>
      <c r="D226" s="131" t="s">
        <v>133</v>
      </c>
      <c r="E226" s="132" t="s">
        <v>325</v>
      </c>
      <c r="F226" s="133" t="s">
        <v>326</v>
      </c>
      <c r="G226" s="134" t="s">
        <v>136</v>
      </c>
      <c r="H226" s="135">
        <v>167.6</v>
      </c>
      <c r="I226" s="136">
        <v>200</v>
      </c>
      <c r="J226" s="137">
        <f>ROUND(I226*H226,2)</f>
        <v>33520</v>
      </c>
      <c r="K226" s="133" t="s">
        <v>137</v>
      </c>
      <c r="L226" s="31"/>
      <c r="M226" s="138" t="s">
        <v>3</v>
      </c>
      <c r="N226" s="139" t="s">
        <v>40</v>
      </c>
      <c r="P226" s="140">
        <f>O226*H226</f>
        <v>0</v>
      </c>
      <c r="Q226" s="140">
        <v>0.345</v>
      </c>
      <c r="R226" s="140">
        <f>Q226*H226</f>
        <v>57.821999999999996</v>
      </c>
      <c r="S226" s="140">
        <v>0</v>
      </c>
      <c r="T226" s="141">
        <f>S226*H226</f>
        <v>0</v>
      </c>
      <c r="AR226" s="142" t="s">
        <v>138</v>
      </c>
      <c r="AT226" s="142" t="s">
        <v>133</v>
      </c>
      <c r="AU226" s="142" t="s">
        <v>79</v>
      </c>
      <c r="AY226" s="16" t="s">
        <v>131</v>
      </c>
      <c r="BE226" s="143">
        <f>IF(N226="základní",J226,0)</f>
        <v>33520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6" t="s">
        <v>76</v>
      </c>
      <c r="BK226" s="143">
        <f>ROUND(I226*H226,2)</f>
        <v>33520</v>
      </c>
      <c r="BL226" s="16" t="s">
        <v>138</v>
      </c>
      <c r="BM226" s="142" t="s">
        <v>752</v>
      </c>
    </row>
    <row r="227" spans="2:47" s="1" customFormat="1" ht="12">
      <c r="B227" s="31"/>
      <c r="D227" s="144" t="s">
        <v>140</v>
      </c>
      <c r="F227" s="145" t="s">
        <v>328</v>
      </c>
      <c r="I227" s="146"/>
      <c r="L227" s="31"/>
      <c r="M227" s="147"/>
      <c r="T227" s="52"/>
      <c r="AT227" s="16" t="s">
        <v>140</v>
      </c>
      <c r="AU227" s="16" t="s">
        <v>79</v>
      </c>
    </row>
    <row r="228" spans="2:51" s="12" customFormat="1" ht="12">
      <c r="B228" s="148"/>
      <c r="D228" s="149" t="s">
        <v>142</v>
      </c>
      <c r="E228" s="150" t="s">
        <v>3</v>
      </c>
      <c r="F228" s="151" t="s">
        <v>753</v>
      </c>
      <c r="H228" s="152">
        <v>83.8</v>
      </c>
      <c r="I228" s="153"/>
      <c r="L228" s="148"/>
      <c r="M228" s="154"/>
      <c r="T228" s="155"/>
      <c r="AT228" s="150" t="s">
        <v>142</v>
      </c>
      <c r="AU228" s="150" t="s">
        <v>79</v>
      </c>
      <c r="AV228" s="12" t="s">
        <v>79</v>
      </c>
      <c r="AW228" s="12" t="s">
        <v>31</v>
      </c>
      <c r="AX228" s="12" t="s">
        <v>69</v>
      </c>
      <c r="AY228" s="150" t="s">
        <v>131</v>
      </c>
    </row>
    <row r="229" spans="2:51" s="12" customFormat="1" ht="12">
      <c r="B229" s="148"/>
      <c r="D229" s="149" t="s">
        <v>142</v>
      </c>
      <c r="E229" s="150" t="s">
        <v>3</v>
      </c>
      <c r="F229" s="151" t="s">
        <v>754</v>
      </c>
      <c r="H229" s="152">
        <v>83.8</v>
      </c>
      <c r="I229" s="153"/>
      <c r="L229" s="148"/>
      <c r="M229" s="154"/>
      <c r="T229" s="155"/>
      <c r="AT229" s="150" t="s">
        <v>142</v>
      </c>
      <c r="AU229" s="150" t="s">
        <v>79</v>
      </c>
      <c r="AV229" s="12" t="s">
        <v>79</v>
      </c>
      <c r="AW229" s="12" t="s">
        <v>31</v>
      </c>
      <c r="AX229" s="12" t="s">
        <v>69</v>
      </c>
      <c r="AY229" s="150" t="s">
        <v>131</v>
      </c>
    </row>
    <row r="230" spans="2:51" s="13" customFormat="1" ht="12">
      <c r="B230" s="156"/>
      <c r="D230" s="149" t="s">
        <v>142</v>
      </c>
      <c r="E230" s="157" t="s">
        <v>3</v>
      </c>
      <c r="F230" s="158" t="s">
        <v>697</v>
      </c>
      <c r="H230" s="159">
        <v>167.6</v>
      </c>
      <c r="I230" s="160"/>
      <c r="L230" s="156"/>
      <c r="M230" s="161"/>
      <c r="T230" s="162"/>
      <c r="AT230" s="157" t="s">
        <v>142</v>
      </c>
      <c r="AU230" s="157" t="s">
        <v>79</v>
      </c>
      <c r="AV230" s="13" t="s">
        <v>138</v>
      </c>
      <c r="AW230" s="13" t="s">
        <v>31</v>
      </c>
      <c r="AX230" s="13" t="s">
        <v>76</v>
      </c>
      <c r="AY230" s="157" t="s">
        <v>131</v>
      </c>
    </row>
    <row r="231" spans="2:65" s="1" customFormat="1" ht="44.25" customHeight="1">
      <c r="B231" s="130"/>
      <c r="C231" s="131" t="s">
        <v>324</v>
      </c>
      <c r="D231" s="131" t="s">
        <v>133</v>
      </c>
      <c r="E231" s="132" t="s">
        <v>339</v>
      </c>
      <c r="F231" s="133" t="s">
        <v>340</v>
      </c>
      <c r="G231" s="134" t="s">
        <v>136</v>
      </c>
      <c r="H231" s="135">
        <v>251.4</v>
      </c>
      <c r="I231" s="136">
        <v>355</v>
      </c>
      <c r="J231" s="137">
        <f>ROUND(I231*H231,2)</f>
        <v>89247</v>
      </c>
      <c r="K231" s="133" t="s">
        <v>137</v>
      </c>
      <c r="L231" s="31"/>
      <c r="M231" s="138" t="s">
        <v>3</v>
      </c>
      <c r="N231" s="139" t="s">
        <v>40</v>
      </c>
      <c r="P231" s="140">
        <f>O231*H231</f>
        <v>0</v>
      </c>
      <c r="Q231" s="140">
        <v>0.12966</v>
      </c>
      <c r="R231" s="140">
        <f>Q231*H231</f>
        <v>32.596524</v>
      </c>
      <c r="S231" s="140">
        <v>0</v>
      </c>
      <c r="T231" s="141">
        <f>S231*H231</f>
        <v>0</v>
      </c>
      <c r="AR231" s="142" t="s">
        <v>138</v>
      </c>
      <c r="AT231" s="142" t="s">
        <v>133</v>
      </c>
      <c r="AU231" s="142" t="s">
        <v>79</v>
      </c>
      <c r="AY231" s="16" t="s">
        <v>131</v>
      </c>
      <c r="BE231" s="143">
        <f>IF(N231="základní",J231,0)</f>
        <v>89247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6" t="s">
        <v>76</v>
      </c>
      <c r="BK231" s="143">
        <f>ROUND(I231*H231,2)</f>
        <v>89247</v>
      </c>
      <c r="BL231" s="16" t="s">
        <v>138</v>
      </c>
      <c r="BM231" s="142" t="s">
        <v>755</v>
      </c>
    </row>
    <row r="232" spans="2:47" s="1" customFormat="1" ht="12">
      <c r="B232" s="31"/>
      <c r="D232" s="144" t="s">
        <v>140</v>
      </c>
      <c r="F232" s="145" t="s">
        <v>342</v>
      </c>
      <c r="I232" s="146"/>
      <c r="L232" s="31"/>
      <c r="M232" s="147"/>
      <c r="T232" s="52"/>
      <c r="AT232" s="16" t="s">
        <v>140</v>
      </c>
      <c r="AU232" s="16" t="s">
        <v>79</v>
      </c>
    </row>
    <row r="233" spans="2:51" s="12" customFormat="1" ht="12">
      <c r="B233" s="148"/>
      <c r="D233" s="149" t="s">
        <v>142</v>
      </c>
      <c r="E233" s="150" t="s">
        <v>3</v>
      </c>
      <c r="F233" s="151" t="s">
        <v>756</v>
      </c>
      <c r="H233" s="152">
        <v>125.7</v>
      </c>
      <c r="I233" s="153"/>
      <c r="L233" s="148"/>
      <c r="M233" s="154"/>
      <c r="T233" s="155"/>
      <c r="AT233" s="150" t="s">
        <v>142</v>
      </c>
      <c r="AU233" s="150" t="s">
        <v>79</v>
      </c>
      <c r="AV233" s="12" t="s">
        <v>79</v>
      </c>
      <c r="AW233" s="12" t="s">
        <v>31</v>
      </c>
      <c r="AX233" s="12" t="s">
        <v>69</v>
      </c>
      <c r="AY233" s="150" t="s">
        <v>131</v>
      </c>
    </row>
    <row r="234" spans="2:51" s="12" customFormat="1" ht="12">
      <c r="B234" s="148"/>
      <c r="D234" s="149" t="s">
        <v>142</v>
      </c>
      <c r="E234" s="150" t="s">
        <v>3</v>
      </c>
      <c r="F234" s="151" t="s">
        <v>757</v>
      </c>
      <c r="H234" s="152">
        <v>125.7</v>
      </c>
      <c r="I234" s="153"/>
      <c r="L234" s="148"/>
      <c r="M234" s="154"/>
      <c r="T234" s="155"/>
      <c r="AT234" s="150" t="s">
        <v>142</v>
      </c>
      <c r="AU234" s="150" t="s">
        <v>79</v>
      </c>
      <c r="AV234" s="12" t="s">
        <v>79</v>
      </c>
      <c r="AW234" s="12" t="s">
        <v>31</v>
      </c>
      <c r="AX234" s="12" t="s">
        <v>69</v>
      </c>
      <c r="AY234" s="150" t="s">
        <v>131</v>
      </c>
    </row>
    <row r="235" spans="2:51" s="13" customFormat="1" ht="12">
      <c r="B235" s="156"/>
      <c r="D235" s="149" t="s">
        <v>142</v>
      </c>
      <c r="E235" s="157" t="s">
        <v>3</v>
      </c>
      <c r="F235" s="158" t="s">
        <v>697</v>
      </c>
      <c r="H235" s="159">
        <v>251.4</v>
      </c>
      <c r="I235" s="160"/>
      <c r="L235" s="156"/>
      <c r="M235" s="161"/>
      <c r="T235" s="162"/>
      <c r="AT235" s="157" t="s">
        <v>142</v>
      </c>
      <c r="AU235" s="157" t="s">
        <v>79</v>
      </c>
      <c r="AV235" s="13" t="s">
        <v>138</v>
      </c>
      <c r="AW235" s="13" t="s">
        <v>31</v>
      </c>
      <c r="AX235" s="13" t="s">
        <v>76</v>
      </c>
      <c r="AY235" s="157" t="s">
        <v>131</v>
      </c>
    </row>
    <row r="236" spans="2:65" s="1" customFormat="1" ht="24.2" customHeight="1">
      <c r="B236" s="130"/>
      <c r="C236" s="131" t="s">
        <v>331</v>
      </c>
      <c r="D236" s="131" t="s">
        <v>133</v>
      </c>
      <c r="E236" s="132" t="s">
        <v>346</v>
      </c>
      <c r="F236" s="133" t="s">
        <v>347</v>
      </c>
      <c r="G236" s="134" t="s">
        <v>136</v>
      </c>
      <c r="H236" s="135">
        <v>125.7</v>
      </c>
      <c r="I236" s="136">
        <v>18</v>
      </c>
      <c r="J236" s="137">
        <f>ROUND(I236*H236,2)</f>
        <v>2262.6</v>
      </c>
      <c r="K236" s="133" t="s">
        <v>137</v>
      </c>
      <c r="L236" s="31"/>
      <c r="M236" s="138" t="s">
        <v>3</v>
      </c>
      <c r="N236" s="139" t="s">
        <v>40</v>
      </c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138</v>
      </c>
      <c r="AT236" s="142" t="s">
        <v>133</v>
      </c>
      <c r="AU236" s="142" t="s">
        <v>79</v>
      </c>
      <c r="AY236" s="16" t="s">
        <v>131</v>
      </c>
      <c r="BE236" s="143">
        <f>IF(N236="základní",J236,0)</f>
        <v>2262.6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6" t="s">
        <v>76</v>
      </c>
      <c r="BK236" s="143">
        <f>ROUND(I236*H236,2)</f>
        <v>2262.6</v>
      </c>
      <c r="BL236" s="16" t="s">
        <v>138</v>
      </c>
      <c r="BM236" s="142" t="s">
        <v>758</v>
      </c>
    </row>
    <row r="237" spans="2:47" s="1" customFormat="1" ht="12">
      <c r="B237" s="31"/>
      <c r="D237" s="144" t="s">
        <v>140</v>
      </c>
      <c r="F237" s="145" t="s">
        <v>349</v>
      </c>
      <c r="I237" s="146"/>
      <c r="L237" s="31"/>
      <c r="M237" s="147"/>
      <c r="T237" s="52"/>
      <c r="AT237" s="16" t="s">
        <v>140</v>
      </c>
      <c r="AU237" s="16" t="s">
        <v>79</v>
      </c>
    </row>
    <row r="238" spans="2:51" s="12" customFormat="1" ht="12">
      <c r="B238" s="148"/>
      <c r="D238" s="149" t="s">
        <v>142</v>
      </c>
      <c r="E238" s="150" t="s">
        <v>3</v>
      </c>
      <c r="F238" s="151" t="s">
        <v>663</v>
      </c>
      <c r="H238" s="152">
        <v>125.7</v>
      </c>
      <c r="I238" s="153"/>
      <c r="L238" s="148"/>
      <c r="M238" s="154"/>
      <c r="T238" s="155"/>
      <c r="AT238" s="150" t="s">
        <v>142</v>
      </c>
      <c r="AU238" s="150" t="s">
        <v>79</v>
      </c>
      <c r="AV238" s="12" t="s">
        <v>79</v>
      </c>
      <c r="AW238" s="12" t="s">
        <v>31</v>
      </c>
      <c r="AX238" s="12" t="s">
        <v>76</v>
      </c>
      <c r="AY238" s="150" t="s">
        <v>131</v>
      </c>
    </row>
    <row r="239" spans="2:65" s="1" customFormat="1" ht="24.2" customHeight="1">
      <c r="B239" s="130"/>
      <c r="C239" s="131" t="s">
        <v>338</v>
      </c>
      <c r="D239" s="131" t="s">
        <v>133</v>
      </c>
      <c r="E239" s="132" t="s">
        <v>352</v>
      </c>
      <c r="F239" s="133" t="s">
        <v>353</v>
      </c>
      <c r="G239" s="134" t="s">
        <v>136</v>
      </c>
      <c r="H239" s="135">
        <v>125.7</v>
      </c>
      <c r="I239" s="136">
        <v>12</v>
      </c>
      <c r="J239" s="137">
        <f>ROUND(I239*H239,2)</f>
        <v>1508.4</v>
      </c>
      <c r="K239" s="133" t="s">
        <v>137</v>
      </c>
      <c r="L239" s="31"/>
      <c r="M239" s="138" t="s">
        <v>3</v>
      </c>
      <c r="N239" s="139" t="s">
        <v>40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138</v>
      </c>
      <c r="AT239" s="142" t="s">
        <v>133</v>
      </c>
      <c r="AU239" s="142" t="s">
        <v>79</v>
      </c>
      <c r="AY239" s="16" t="s">
        <v>131</v>
      </c>
      <c r="BE239" s="143">
        <f>IF(N239="základní",J239,0)</f>
        <v>1508.4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6" t="s">
        <v>76</v>
      </c>
      <c r="BK239" s="143">
        <f>ROUND(I239*H239,2)</f>
        <v>1508.4</v>
      </c>
      <c r="BL239" s="16" t="s">
        <v>138</v>
      </c>
      <c r="BM239" s="142" t="s">
        <v>759</v>
      </c>
    </row>
    <row r="240" spans="2:47" s="1" customFormat="1" ht="12">
      <c r="B240" s="31"/>
      <c r="D240" s="144" t="s">
        <v>140</v>
      </c>
      <c r="F240" s="145" t="s">
        <v>355</v>
      </c>
      <c r="I240" s="146"/>
      <c r="L240" s="31"/>
      <c r="M240" s="147"/>
      <c r="T240" s="52"/>
      <c r="AT240" s="16" t="s">
        <v>140</v>
      </c>
      <c r="AU240" s="16" t="s">
        <v>79</v>
      </c>
    </row>
    <row r="241" spans="2:51" s="12" customFormat="1" ht="12">
      <c r="B241" s="148"/>
      <c r="D241" s="149" t="s">
        <v>142</v>
      </c>
      <c r="E241" s="150" t="s">
        <v>3</v>
      </c>
      <c r="F241" s="151" t="s">
        <v>663</v>
      </c>
      <c r="H241" s="152">
        <v>125.7</v>
      </c>
      <c r="I241" s="153"/>
      <c r="L241" s="148"/>
      <c r="M241" s="154"/>
      <c r="T241" s="155"/>
      <c r="AT241" s="150" t="s">
        <v>142</v>
      </c>
      <c r="AU241" s="150" t="s">
        <v>79</v>
      </c>
      <c r="AV241" s="12" t="s">
        <v>79</v>
      </c>
      <c r="AW241" s="12" t="s">
        <v>31</v>
      </c>
      <c r="AX241" s="12" t="s">
        <v>76</v>
      </c>
      <c r="AY241" s="150" t="s">
        <v>131</v>
      </c>
    </row>
    <row r="242" spans="2:65" s="1" customFormat="1" ht="55.5" customHeight="1">
      <c r="B242" s="130"/>
      <c r="C242" s="131" t="s">
        <v>345</v>
      </c>
      <c r="D242" s="131" t="s">
        <v>133</v>
      </c>
      <c r="E242" s="132" t="s">
        <v>760</v>
      </c>
      <c r="F242" s="133" t="s">
        <v>761</v>
      </c>
      <c r="G242" s="134" t="s">
        <v>136</v>
      </c>
      <c r="H242" s="135">
        <v>0.96</v>
      </c>
      <c r="I242" s="136">
        <v>450</v>
      </c>
      <c r="J242" s="137">
        <f>ROUND(I242*H242,2)</f>
        <v>432</v>
      </c>
      <c r="K242" s="133" t="s">
        <v>137</v>
      </c>
      <c r="L242" s="31"/>
      <c r="M242" s="138" t="s">
        <v>3</v>
      </c>
      <c r="N242" s="139" t="s">
        <v>40</v>
      </c>
      <c r="P242" s="140">
        <f>O242*H242</f>
        <v>0</v>
      </c>
      <c r="Q242" s="140">
        <v>0.19536</v>
      </c>
      <c r="R242" s="140">
        <f>Q242*H242</f>
        <v>0.1875456</v>
      </c>
      <c r="S242" s="140">
        <v>0</v>
      </c>
      <c r="T242" s="141">
        <f>S242*H242</f>
        <v>0</v>
      </c>
      <c r="AR242" s="142" t="s">
        <v>138</v>
      </c>
      <c r="AT242" s="142" t="s">
        <v>133</v>
      </c>
      <c r="AU242" s="142" t="s">
        <v>79</v>
      </c>
      <c r="AY242" s="16" t="s">
        <v>131</v>
      </c>
      <c r="BE242" s="143">
        <f>IF(N242="základní",J242,0)</f>
        <v>432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6" t="s">
        <v>76</v>
      </c>
      <c r="BK242" s="143">
        <f>ROUND(I242*H242,2)</f>
        <v>432</v>
      </c>
      <c r="BL242" s="16" t="s">
        <v>138</v>
      </c>
      <c r="BM242" s="142" t="s">
        <v>762</v>
      </c>
    </row>
    <row r="243" spans="2:47" s="1" customFormat="1" ht="12">
      <c r="B243" s="31"/>
      <c r="D243" s="144" t="s">
        <v>140</v>
      </c>
      <c r="F243" s="145" t="s">
        <v>763</v>
      </c>
      <c r="I243" s="146"/>
      <c r="L243" s="31"/>
      <c r="M243" s="147"/>
      <c r="T243" s="52"/>
      <c r="AT243" s="16" t="s">
        <v>140</v>
      </c>
      <c r="AU243" s="16" t="s">
        <v>79</v>
      </c>
    </row>
    <row r="244" spans="2:51" s="12" customFormat="1" ht="12">
      <c r="B244" s="148"/>
      <c r="D244" s="149" t="s">
        <v>142</v>
      </c>
      <c r="E244" s="150" t="s">
        <v>3</v>
      </c>
      <c r="F244" s="151" t="s">
        <v>730</v>
      </c>
      <c r="H244" s="152">
        <v>0.96</v>
      </c>
      <c r="I244" s="153"/>
      <c r="L244" s="148"/>
      <c r="M244" s="154"/>
      <c r="T244" s="155"/>
      <c r="AT244" s="150" t="s">
        <v>142</v>
      </c>
      <c r="AU244" s="150" t="s">
        <v>79</v>
      </c>
      <c r="AV244" s="12" t="s">
        <v>79</v>
      </c>
      <c r="AW244" s="12" t="s">
        <v>31</v>
      </c>
      <c r="AX244" s="12" t="s">
        <v>76</v>
      </c>
      <c r="AY244" s="150" t="s">
        <v>131</v>
      </c>
    </row>
    <row r="245" spans="2:65" s="1" customFormat="1" ht="16.5" customHeight="1">
      <c r="B245" s="130"/>
      <c r="C245" s="163" t="s">
        <v>351</v>
      </c>
      <c r="D245" s="163" t="s">
        <v>265</v>
      </c>
      <c r="E245" s="164" t="s">
        <v>764</v>
      </c>
      <c r="F245" s="165" t="s">
        <v>765</v>
      </c>
      <c r="G245" s="166" t="s">
        <v>136</v>
      </c>
      <c r="H245" s="167">
        <v>0.97</v>
      </c>
      <c r="I245" s="168">
        <v>1310</v>
      </c>
      <c r="J245" s="169">
        <f>ROUND(I245*H245,2)</f>
        <v>1270.7</v>
      </c>
      <c r="K245" s="165" t="s">
        <v>137</v>
      </c>
      <c r="L245" s="170"/>
      <c r="M245" s="171" t="s">
        <v>3</v>
      </c>
      <c r="N245" s="172" t="s">
        <v>40</v>
      </c>
      <c r="P245" s="140">
        <f>O245*H245</f>
        <v>0</v>
      </c>
      <c r="Q245" s="140">
        <v>0.417</v>
      </c>
      <c r="R245" s="140">
        <f>Q245*H245</f>
        <v>0.40448999999999996</v>
      </c>
      <c r="S245" s="140">
        <v>0</v>
      </c>
      <c r="T245" s="141">
        <f>S245*H245</f>
        <v>0</v>
      </c>
      <c r="AR245" s="142" t="s">
        <v>179</v>
      </c>
      <c r="AT245" s="142" t="s">
        <v>265</v>
      </c>
      <c r="AU245" s="142" t="s">
        <v>79</v>
      </c>
      <c r="AY245" s="16" t="s">
        <v>131</v>
      </c>
      <c r="BE245" s="143">
        <f>IF(N245="základní",J245,0)</f>
        <v>1270.7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6" t="s">
        <v>76</v>
      </c>
      <c r="BK245" s="143">
        <f>ROUND(I245*H245,2)</f>
        <v>1270.7</v>
      </c>
      <c r="BL245" s="16" t="s">
        <v>138</v>
      </c>
      <c r="BM245" s="142" t="s">
        <v>766</v>
      </c>
    </row>
    <row r="246" spans="2:51" s="12" customFormat="1" ht="12">
      <c r="B246" s="148"/>
      <c r="D246" s="149" t="s">
        <v>142</v>
      </c>
      <c r="F246" s="151" t="s">
        <v>767</v>
      </c>
      <c r="H246" s="152">
        <v>0.97</v>
      </c>
      <c r="I246" s="153"/>
      <c r="L246" s="148"/>
      <c r="M246" s="154"/>
      <c r="T246" s="155"/>
      <c r="AT246" s="150" t="s">
        <v>142</v>
      </c>
      <c r="AU246" s="150" t="s">
        <v>79</v>
      </c>
      <c r="AV246" s="12" t="s">
        <v>79</v>
      </c>
      <c r="AW246" s="12" t="s">
        <v>4</v>
      </c>
      <c r="AX246" s="12" t="s">
        <v>76</v>
      </c>
      <c r="AY246" s="150" t="s">
        <v>131</v>
      </c>
    </row>
    <row r="247" spans="2:65" s="1" customFormat="1" ht="62.65" customHeight="1">
      <c r="B247" s="130"/>
      <c r="C247" s="131" t="s">
        <v>356</v>
      </c>
      <c r="D247" s="131" t="s">
        <v>133</v>
      </c>
      <c r="E247" s="132" t="s">
        <v>357</v>
      </c>
      <c r="F247" s="133" t="s">
        <v>358</v>
      </c>
      <c r="G247" s="134" t="s">
        <v>136</v>
      </c>
      <c r="H247" s="135">
        <v>6</v>
      </c>
      <c r="I247" s="136">
        <v>120</v>
      </c>
      <c r="J247" s="137">
        <f>ROUND(I247*H247,2)</f>
        <v>720</v>
      </c>
      <c r="K247" s="133" t="s">
        <v>137</v>
      </c>
      <c r="L247" s="31"/>
      <c r="M247" s="138" t="s">
        <v>3</v>
      </c>
      <c r="N247" s="139" t="s">
        <v>40</v>
      </c>
      <c r="P247" s="140">
        <f>O247*H247</f>
        <v>0</v>
      </c>
      <c r="Q247" s="140">
        <v>0.04</v>
      </c>
      <c r="R247" s="140">
        <f>Q247*H247</f>
        <v>0.24</v>
      </c>
      <c r="S247" s="140">
        <v>0</v>
      </c>
      <c r="T247" s="141">
        <f>S247*H247</f>
        <v>0</v>
      </c>
      <c r="AR247" s="142" t="s">
        <v>138</v>
      </c>
      <c r="AT247" s="142" t="s">
        <v>133</v>
      </c>
      <c r="AU247" s="142" t="s">
        <v>79</v>
      </c>
      <c r="AY247" s="16" t="s">
        <v>131</v>
      </c>
      <c r="BE247" s="143">
        <f>IF(N247="základní",J247,0)</f>
        <v>720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6" t="s">
        <v>76</v>
      </c>
      <c r="BK247" s="143">
        <f>ROUND(I247*H247,2)</f>
        <v>720</v>
      </c>
      <c r="BL247" s="16" t="s">
        <v>138</v>
      </c>
      <c r="BM247" s="142" t="s">
        <v>768</v>
      </c>
    </row>
    <row r="248" spans="2:47" s="1" customFormat="1" ht="12">
      <c r="B248" s="31"/>
      <c r="D248" s="144" t="s">
        <v>140</v>
      </c>
      <c r="F248" s="145" t="s">
        <v>360</v>
      </c>
      <c r="I248" s="146"/>
      <c r="L248" s="31"/>
      <c r="M248" s="147"/>
      <c r="T248" s="52"/>
      <c r="AT248" s="16" t="s">
        <v>140</v>
      </c>
      <c r="AU248" s="16" t="s">
        <v>79</v>
      </c>
    </row>
    <row r="249" spans="2:51" s="12" customFormat="1" ht="12">
      <c r="B249" s="148"/>
      <c r="D249" s="149" t="s">
        <v>142</v>
      </c>
      <c r="E249" s="150" t="s">
        <v>3</v>
      </c>
      <c r="F249" s="151" t="s">
        <v>544</v>
      </c>
      <c r="H249" s="152">
        <v>6</v>
      </c>
      <c r="I249" s="153"/>
      <c r="L249" s="148"/>
      <c r="M249" s="154"/>
      <c r="T249" s="155"/>
      <c r="AT249" s="150" t="s">
        <v>142</v>
      </c>
      <c r="AU249" s="150" t="s">
        <v>79</v>
      </c>
      <c r="AV249" s="12" t="s">
        <v>79</v>
      </c>
      <c r="AW249" s="12" t="s">
        <v>31</v>
      </c>
      <c r="AX249" s="12" t="s">
        <v>76</v>
      </c>
      <c r="AY249" s="150" t="s">
        <v>131</v>
      </c>
    </row>
    <row r="250" spans="2:65" s="1" customFormat="1" ht="24.2" customHeight="1">
      <c r="B250" s="130"/>
      <c r="C250" s="131" t="s">
        <v>361</v>
      </c>
      <c r="D250" s="131" t="s">
        <v>133</v>
      </c>
      <c r="E250" s="132" t="s">
        <v>769</v>
      </c>
      <c r="F250" s="133" t="s">
        <v>770</v>
      </c>
      <c r="G250" s="134" t="s">
        <v>303</v>
      </c>
      <c r="H250" s="135">
        <v>1</v>
      </c>
      <c r="I250" s="136">
        <v>600</v>
      </c>
      <c r="J250" s="137">
        <f>ROUND(I250*H250,2)</f>
        <v>600</v>
      </c>
      <c r="K250" s="133" t="s">
        <v>3</v>
      </c>
      <c r="L250" s="31"/>
      <c r="M250" s="138" t="s">
        <v>3</v>
      </c>
      <c r="N250" s="139" t="s">
        <v>40</v>
      </c>
      <c r="P250" s="140">
        <f>O250*H250</f>
        <v>0</v>
      </c>
      <c r="Q250" s="140">
        <v>0</v>
      </c>
      <c r="R250" s="140">
        <f>Q250*H250</f>
        <v>0</v>
      </c>
      <c r="S250" s="140">
        <v>0</v>
      </c>
      <c r="T250" s="141">
        <f>S250*H250</f>
        <v>0</v>
      </c>
      <c r="AR250" s="142" t="s">
        <v>138</v>
      </c>
      <c r="AT250" s="142" t="s">
        <v>133</v>
      </c>
      <c r="AU250" s="142" t="s">
        <v>79</v>
      </c>
      <c r="AY250" s="16" t="s">
        <v>131</v>
      </c>
      <c r="BE250" s="143">
        <f>IF(N250="základní",J250,0)</f>
        <v>600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6" t="s">
        <v>76</v>
      </c>
      <c r="BK250" s="143">
        <f>ROUND(I250*H250,2)</f>
        <v>600</v>
      </c>
      <c r="BL250" s="16" t="s">
        <v>138</v>
      </c>
      <c r="BM250" s="142" t="s">
        <v>771</v>
      </c>
    </row>
    <row r="251" spans="2:63" s="11" customFormat="1" ht="22.9" customHeight="1">
      <c r="B251" s="118"/>
      <c r="D251" s="119" t="s">
        <v>68</v>
      </c>
      <c r="E251" s="128" t="s">
        <v>179</v>
      </c>
      <c r="F251" s="128" t="s">
        <v>366</v>
      </c>
      <c r="I251" s="121"/>
      <c r="J251" s="129">
        <f>BK251</f>
        <v>161776.65</v>
      </c>
      <c r="L251" s="118"/>
      <c r="M251" s="123"/>
      <c r="P251" s="124">
        <f>SUM(P252:P335)</f>
        <v>0</v>
      </c>
      <c r="R251" s="124">
        <f>SUM(R252:R335)</f>
        <v>1.1207070999999997</v>
      </c>
      <c r="T251" s="125">
        <f>SUM(T252:T335)</f>
        <v>0.535875</v>
      </c>
      <c r="AR251" s="119" t="s">
        <v>76</v>
      </c>
      <c r="AT251" s="126" t="s">
        <v>68</v>
      </c>
      <c r="AU251" s="126" t="s">
        <v>76</v>
      </c>
      <c r="AY251" s="119" t="s">
        <v>131</v>
      </c>
      <c r="BK251" s="127">
        <f>SUM(BK252:BK335)</f>
        <v>161776.65</v>
      </c>
    </row>
    <row r="252" spans="2:65" s="1" customFormat="1" ht="24.2" customHeight="1">
      <c r="B252" s="130"/>
      <c r="C252" s="131" t="s">
        <v>367</v>
      </c>
      <c r="D252" s="131" t="s">
        <v>133</v>
      </c>
      <c r="E252" s="132" t="s">
        <v>772</v>
      </c>
      <c r="F252" s="133" t="s">
        <v>773</v>
      </c>
      <c r="G252" s="134" t="s">
        <v>303</v>
      </c>
      <c r="H252" s="135">
        <v>1</v>
      </c>
      <c r="I252" s="136">
        <v>1000</v>
      </c>
      <c r="J252" s="137">
        <f>ROUND(I252*H252,2)</f>
        <v>1000</v>
      </c>
      <c r="K252" s="133" t="s">
        <v>137</v>
      </c>
      <c r="L252" s="31"/>
      <c r="M252" s="138" t="s">
        <v>3</v>
      </c>
      <c r="N252" s="139" t="s">
        <v>40</v>
      </c>
      <c r="P252" s="140">
        <f>O252*H252</f>
        <v>0</v>
      </c>
      <c r="Q252" s="140">
        <v>0</v>
      </c>
      <c r="R252" s="140">
        <f>Q252*H252</f>
        <v>0</v>
      </c>
      <c r="S252" s="140">
        <v>0</v>
      </c>
      <c r="T252" s="141">
        <f>S252*H252</f>
        <v>0</v>
      </c>
      <c r="AR252" s="142" t="s">
        <v>138</v>
      </c>
      <c r="AT252" s="142" t="s">
        <v>133</v>
      </c>
      <c r="AU252" s="142" t="s">
        <v>79</v>
      </c>
      <c r="AY252" s="16" t="s">
        <v>131</v>
      </c>
      <c r="BE252" s="143">
        <f>IF(N252="základní",J252,0)</f>
        <v>1000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6" t="s">
        <v>76</v>
      </c>
      <c r="BK252" s="143">
        <f>ROUND(I252*H252,2)</f>
        <v>1000</v>
      </c>
      <c r="BL252" s="16" t="s">
        <v>138</v>
      </c>
      <c r="BM252" s="142" t="s">
        <v>774</v>
      </c>
    </row>
    <row r="253" spans="2:47" s="1" customFormat="1" ht="12">
      <c r="B253" s="31"/>
      <c r="D253" s="144" t="s">
        <v>140</v>
      </c>
      <c r="F253" s="145" t="s">
        <v>775</v>
      </c>
      <c r="I253" s="146"/>
      <c r="L253" s="31"/>
      <c r="M253" s="147"/>
      <c r="T253" s="52"/>
      <c r="AT253" s="16" t="s">
        <v>140</v>
      </c>
      <c r="AU253" s="16" t="s">
        <v>79</v>
      </c>
    </row>
    <row r="254" spans="2:51" s="12" customFormat="1" ht="12">
      <c r="B254" s="148"/>
      <c r="D254" s="149" t="s">
        <v>142</v>
      </c>
      <c r="E254" s="150" t="s">
        <v>3</v>
      </c>
      <c r="F254" s="151" t="s">
        <v>776</v>
      </c>
      <c r="H254" s="152">
        <v>1</v>
      </c>
      <c r="I254" s="153"/>
      <c r="L254" s="148"/>
      <c r="M254" s="154"/>
      <c r="T254" s="155"/>
      <c r="AT254" s="150" t="s">
        <v>142</v>
      </c>
      <c r="AU254" s="150" t="s">
        <v>79</v>
      </c>
      <c r="AV254" s="12" t="s">
        <v>79</v>
      </c>
      <c r="AW254" s="12" t="s">
        <v>31</v>
      </c>
      <c r="AX254" s="12" t="s">
        <v>76</v>
      </c>
      <c r="AY254" s="150" t="s">
        <v>131</v>
      </c>
    </row>
    <row r="255" spans="2:65" s="1" customFormat="1" ht="44.25" customHeight="1">
      <c r="B255" s="130"/>
      <c r="C255" s="131" t="s">
        <v>373</v>
      </c>
      <c r="D255" s="131" t="s">
        <v>133</v>
      </c>
      <c r="E255" s="132" t="s">
        <v>777</v>
      </c>
      <c r="F255" s="133" t="s">
        <v>778</v>
      </c>
      <c r="G255" s="134" t="s">
        <v>303</v>
      </c>
      <c r="H255" s="135">
        <v>4</v>
      </c>
      <c r="I255" s="136">
        <v>535</v>
      </c>
      <c r="J255" s="137">
        <f>ROUND(I255*H255,2)</f>
        <v>2140</v>
      </c>
      <c r="K255" s="133" t="s">
        <v>137</v>
      </c>
      <c r="L255" s="31"/>
      <c r="M255" s="138" t="s">
        <v>3</v>
      </c>
      <c r="N255" s="139" t="s">
        <v>40</v>
      </c>
      <c r="P255" s="140">
        <f>O255*H255</f>
        <v>0</v>
      </c>
      <c r="Q255" s="140">
        <v>0.00167</v>
      </c>
      <c r="R255" s="140">
        <f>Q255*H255</f>
        <v>0.00668</v>
      </c>
      <c r="S255" s="140">
        <v>0</v>
      </c>
      <c r="T255" s="141">
        <f>S255*H255</f>
        <v>0</v>
      </c>
      <c r="AR255" s="142" t="s">
        <v>138</v>
      </c>
      <c r="AT255" s="142" t="s">
        <v>133</v>
      </c>
      <c r="AU255" s="142" t="s">
        <v>79</v>
      </c>
      <c r="AY255" s="16" t="s">
        <v>131</v>
      </c>
      <c r="BE255" s="143">
        <f>IF(N255="základní",J255,0)</f>
        <v>2140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6" t="s">
        <v>76</v>
      </c>
      <c r="BK255" s="143">
        <f>ROUND(I255*H255,2)</f>
        <v>2140</v>
      </c>
      <c r="BL255" s="16" t="s">
        <v>138</v>
      </c>
      <c r="BM255" s="142" t="s">
        <v>779</v>
      </c>
    </row>
    <row r="256" spans="2:47" s="1" customFormat="1" ht="12">
      <c r="B256" s="31"/>
      <c r="D256" s="144" t="s">
        <v>140</v>
      </c>
      <c r="F256" s="145" t="s">
        <v>780</v>
      </c>
      <c r="I256" s="146"/>
      <c r="L256" s="31"/>
      <c r="M256" s="147"/>
      <c r="T256" s="52"/>
      <c r="AT256" s="16" t="s">
        <v>140</v>
      </c>
      <c r="AU256" s="16" t="s">
        <v>79</v>
      </c>
    </row>
    <row r="257" spans="2:51" s="12" customFormat="1" ht="12">
      <c r="B257" s="148"/>
      <c r="D257" s="149" t="s">
        <v>142</v>
      </c>
      <c r="E257" s="150" t="s">
        <v>3</v>
      </c>
      <c r="F257" s="151" t="s">
        <v>781</v>
      </c>
      <c r="H257" s="152">
        <v>4</v>
      </c>
      <c r="I257" s="153"/>
      <c r="L257" s="148"/>
      <c r="M257" s="154"/>
      <c r="T257" s="155"/>
      <c r="AT257" s="150" t="s">
        <v>142</v>
      </c>
      <c r="AU257" s="150" t="s">
        <v>79</v>
      </c>
      <c r="AV257" s="12" t="s">
        <v>79</v>
      </c>
      <c r="AW257" s="12" t="s">
        <v>31</v>
      </c>
      <c r="AX257" s="12" t="s">
        <v>76</v>
      </c>
      <c r="AY257" s="150" t="s">
        <v>131</v>
      </c>
    </row>
    <row r="258" spans="2:65" s="1" customFormat="1" ht="24.2" customHeight="1">
      <c r="B258" s="130"/>
      <c r="C258" s="163" t="s">
        <v>378</v>
      </c>
      <c r="D258" s="163" t="s">
        <v>265</v>
      </c>
      <c r="E258" s="164" t="s">
        <v>782</v>
      </c>
      <c r="F258" s="165" t="s">
        <v>783</v>
      </c>
      <c r="G258" s="166" t="s">
        <v>303</v>
      </c>
      <c r="H258" s="167">
        <v>1</v>
      </c>
      <c r="I258" s="168">
        <v>4120</v>
      </c>
      <c r="J258" s="169">
        <f>ROUND(I258*H258,2)</f>
        <v>4120</v>
      </c>
      <c r="K258" s="165" t="s">
        <v>137</v>
      </c>
      <c r="L258" s="170"/>
      <c r="M258" s="171" t="s">
        <v>3</v>
      </c>
      <c r="N258" s="172" t="s">
        <v>40</v>
      </c>
      <c r="P258" s="140">
        <f>O258*H258</f>
        <v>0</v>
      </c>
      <c r="Q258" s="140">
        <v>0.016</v>
      </c>
      <c r="R258" s="140">
        <f>Q258*H258</f>
        <v>0.016</v>
      </c>
      <c r="S258" s="140">
        <v>0</v>
      </c>
      <c r="T258" s="141">
        <f>S258*H258</f>
        <v>0</v>
      </c>
      <c r="AR258" s="142" t="s">
        <v>179</v>
      </c>
      <c r="AT258" s="142" t="s">
        <v>265</v>
      </c>
      <c r="AU258" s="142" t="s">
        <v>79</v>
      </c>
      <c r="AY258" s="16" t="s">
        <v>131</v>
      </c>
      <c r="BE258" s="143">
        <f>IF(N258="základní",J258,0)</f>
        <v>4120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6" t="s">
        <v>76</v>
      </c>
      <c r="BK258" s="143">
        <f>ROUND(I258*H258,2)</f>
        <v>4120</v>
      </c>
      <c r="BL258" s="16" t="s">
        <v>138</v>
      </c>
      <c r="BM258" s="142" t="s">
        <v>784</v>
      </c>
    </row>
    <row r="259" spans="2:65" s="1" customFormat="1" ht="24.2" customHeight="1">
      <c r="B259" s="130"/>
      <c r="C259" s="163" t="s">
        <v>382</v>
      </c>
      <c r="D259" s="163" t="s">
        <v>265</v>
      </c>
      <c r="E259" s="164" t="s">
        <v>785</v>
      </c>
      <c r="F259" s="165" t="s">
        <v>786</v>
      </c>
      <c r="G259" s="166" t="s">
        <v>303</v>
      </c>
      <c r="H259" s="167">
        <v>1</v>
      </c>
      <c r="I259" s="168">
        <v>1020</v>
      </c>
      <c r="J259" s="169">
        <f>ROUND(I259*H259,2)</f>
        <v>1020</v>
      </c>
      <c r="K259" s="165" t="s">
        <v>137</v>
      </c>
      <c r="L259" s="170"/>
      <c r="M259" s="171" t="s">
        <v>3</v>
      </c>
      <c r="N259" s="172" t="s">
        <v>40</v>
      </c>
      <c r="P259" s="140">
        <f>O259*H259</f>
        <v>0</v>
      </c>
      <c r="Q259" s="140">
        <v>0.004</v>
      </c>
      <c r="R259" s="140">
        <f>Q259*H259</f>
        <v>0.004</v>
      </c>
      <c r="S259" s="140">
        <v>0</v>
      </c>
      <c r="T259" s="141">
        <f>S259*H259</f>
        <v>0</v>
      </c>
      <c r="AR259" s="142" t="s">
        <v>179</v>
      </c>
      <c r="AT259" s="142" t="s">
        <v>265</v>
      </c>
      <c r="AU259" s="142" t="s">
        <v>79</v>
      </c>
      <c r="AY259" s="16" t="s">
        <v>131</v>
      </c>
      <c r="BE259" s="143">
        <f>IF(N259="základní",J259,0)</f>
        <v>1020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6" t="s">
        <v>76</v>
      </c>
      <c r="BK259" s="143">
        <f>ROUND(I259*H259,2)</f>
        <v>1020</v>
      </c>
      <c r="BL259" s="16" t="s">
        <v>138</v>
      </c>
      <c r="BM259" s="142" t="s">
        <v>787</v>
      </c>
    </row>
    <row r="260" spans="2:65" s="1" customFormat="1" ht="24.2" customHeight="1">
      <c r="B260" s="130"/>
      <c r="C260" s="163" t="s">
        <v>386</v>
      </c>
      <c r="D260" s="163" t="s">
        <v>265</v>
      </c>
      <c r="E260" s="164" t="s">
        <v>788</v>
      </c>
      <c r="F260" s="165" t="s">
        <v>789</v>
      </c>
      <c r="G260" s="166" t="s">
        <v>303</v>
      </c>
      <c r="H260" s="167">
        <v>2</v>
      </c>
      <c r="I260" s="168">
        <v>2470</v>
      </c>
      <c r="J260" s="169">
        <f>ROUND(I260*H260,2)</f>
        <v>4940</v>
      </c>
      <c r="K260" s="165" t="s">
        <v>137</v>
      </c>
      <c r="L260" s="170"/>
      <c r="M260" s="171" t="s">
        <v>3</v>
      </c>
      <c r="N260" s="172" t="s">
        <v>40</v>
      </c>
      <c r="P260" s="140">
        <f>O260*H260</f>
        <v>0</v>
      </c>
      <c r="Q260" s="140">
        <v>0.0087</v>
      </c>
      <c r="R260" s="140">
        <f>Q260*H260</f>
        <v>0.0174</v>
      </c>
      <c r="S260" s="140">
        <v>0</v>
      </c>
      <c r="T260" s="141">
        <f>S260*H260</f>
        <v>0</v>
      </c>
      <c r="AR260" s="142" t="s">
        <v>179</v>
      </c>
      <c r="AT260" s="142" t="s">
        <v>265</v>
      </c>
      <c r="AU260" s="142" t="s">
        <v>79</v>
      </c>
      <c r="AY260" s="16" t="s">
        <v>131</v>
      </c>
      <c r="BE260" s="143">
        <f>IF(N260="základní",J260,0)</f>
        <v>4940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6" t="s">
        <v>76</v>
      </c>
      <c r="BK260" s="143">
        <f>ROUND(I260*H260,2)</f>
        <v>4940</v>
      </c>
      <c r="BL260" s="16" t="s">
        <v>138</v>
      </c>
      <c r="BM260" s="142" t="s">
        <v>790</v>
      </c>
    </row>
    <row r="261" spans="2:65" s="1" customFormat="1" ht="44.25" customHeight="1">
      <c r="B261" s="130"/>
      <c r="C261" s="131" t="s">
        <v>392</v>
      </c>
      <c r="D261" s="131" t="s">
        <v>133</v>
      </c>
      <c r="E261" s="132" t="s">
        <v>791</v>
      </c>
      <c r="F261" s="133" t="s">
        <v>792</v>
      </c>
      <c r="G261" s="134" t="s">
        <v>303</v>
      </c>
      <c r="H261" s="135">
        <v>2</v>
      </c>
      <c r="I261" s="136">
        <v>695</v>
      </c>
      <c r="J261" s="137">
        <f>ROUND(I261*H261,2)</f>
        <v>1390</v>
      </c>
      <c r="K261" s="133" t="s">
        <v>137</v>
      </c>
      <c r="L261" s="31"/>
      <c r="M261" s="138" t="s">
        <v>3</v>
      </c>
      <c r="N261" s="139" t="s">
        <v>40</v>
      </c>
      <c r="P261" s="140">
        <f>O261*H261</f>
        <v>0</v>
      </c>
      <c r="Q261" s="140">
        <v>0.00171</v>
      </c>
      <c r="R261" s="140">
        <f>Q261*H261</f>
        <v>0.00342</v>
      </c>
      <c r="S261" s="140">
        <v>0</v>
      </c>
      <c r="T261" s="141">
        <f>S261*H261</f>
        <v>0</v>
      </c>
      <c r="AR261" s="142" t="s">
        <v>138</v>
      </c>
      <c r="AT261" s="142" t="s">
        <v>133</v>
      </c>
      <c r="AU261" s="142" t="s">
        <v>79</v>
      </c>
      <c r="AY261" s="16" t="s">
        <v>131</v>
      </c>
      <c r="BE261" s="143">
        <f>IF(N261="základní",J261,0)</f>
        <v>1390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6" t="s">
        <v>76</v>
      </c>
      <c r="BK261" s="143">
        <f>ROUND(I261*H261,2)</f>
        <v>1390</v>
      </c>
      <c r="BL261" s="16" t="s">
        <v>138</v>
      </c>
      <c r="BM261" s="142" t="s">
        <v>793</v>
      </c>
    </row>
    <row r="262" spans="2:47" s="1" customFormat="1" ht="12">
      <c r="B262" s="31"/>
      <c r="D262" s="144" t="s">
        <v>140</v>
      </c>
      <c r="F262" s="145" t="s">
        <v>794</v>
      </c>
      <c r="I262" s="146"/>
      <c r="L262" s="31"/>
      <c r="M262" s="147"/>
      <c r="T262" s="52"/>
      <c r="AT262" s="16" t="s">
        <v>140</v>
      </c>
      <c r="AU262" s="16" t="s">
        <v>79</v>
      </c>
    </row>
    <row r="263" spans="2:51" s="12" customFormat="1" ht="12">
      <c r="B263" s="148"/>
      <c r="D263" s="149" t="s">
        <v>142</v>
      </c>
      <c r="E263" s="150" t="s">
        <v>3</v>
      </c>
      <c r="F263" s="151" t="s">
        <v>795</v>
      </c>
      <c r="H263" s="152">
        <v>2</v>
      </c>
      <c r="I263" s="153"/>
      <c r="L263" s="148"/>
      <c r="M263" s="154"/>
      <c r="T263" s="155"/>
      <c r="AT263" s="150" t="s">
        <v>142</v>
      </c>
      <c r="AU263" s="150" t="s">
        <v>79</v>
      </c>
      <c r="AV263" s="12" t="s">
        <v>79</v>
      </c>
      <c r="AW263" s="12" t="s">
        <v>31</v>
      </c>
      <c r="AX263" s="12" t="s">
        <v>76</v>
      </c>
      <c r="AY263" s="150" t="s">
        <v>131</v>
      </c>
    </row>
    <row r="264" spans="2:65" s="1" customFormat="1" ht="24.2" customHeight="1">
      <c r="B264" s="130"/>
      <c r="C264" s="163" t="s">
        <v>396</v>
      </c>
      <c r="D264" s="163" t="s">
        <v>265</v>
      </c>
      <c r="E264" s="164" t="s">
        <v>796</v>
      </c>
      <c r="F264" s="165" t="s">
        <v>797</v>
      </c>
      <c r="G264" s="166" t="s">
        <v>303</v>
      </c>
      <c r="H264" s="167">
        <v>2</v>
      </c>
      <c r="I264" s="168">
        <v>5250</v>
      </c>
      <c r="J264" s="169">
        <f>ROUND(I264*H264,2)</f>
        <v>10500</v>
      </c>
      <c r="K264" s="165" t="s">
        <v>137</v>
      </c>
      <c r="L264" s="170"/>
      <c r="M264" s="171" t="s">
        <v>3</v>
      </c>
      <c r="N264" s="172" t="s">
        <v>40</v>
      </c>
      <c r="P264" s="140">
        <f>O264*H264</f>
        <v>0</v>
      </c>
      <c r="Q264" s="140">
        <v>0.0149</v>
      </c>
      <c r="R264" s="140">
        <f>Q264*H264</f>
        <v>0.0298</v>
      </c>
      <c r="S264" s="140">
        <v>0</v>
      </c>
      <c r="T264" s="141">
        <f>S264*H264</f>
        <v>0</v>
      </c>
      <c r="AR264" s="142" t="s">
        <v>179</v>
      </c>
      <c r="AT264" s="142" t="s">
        <v>265</v>
      </c>
      <c r="AU264" s="142" t="s">
        <v>79</v>
      </c>
      <c r="AY264" s="16" t="s">
        <v>131</v>
      </c>
      <c r="BE264" s="143">
        <f>IF(N264="základní",J264,0)</f>
        <v>10500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6" t="s">
        <v>76</v>
      </c>
      <c r="BK264" s="143">
        <f>ROUND(I264*H264,2)</f>
        <v>10500</v>
      </c>
      <c r="BL264" s="16" t="s">
        <v>138</v>
      </c>
      <c r="BM264" s="142" t="s">
        <v>798</v>
      </c>
    </row>
    <row r="265" spans="2:65" s="1" customFormat="1" ht="37.9" customHeight="1">
      <c r="B265" s="130"/>
      <c r="C265" s="131" t="s">
        <v>402</v>
      </c>
      <c r="D265" s="131" t="s">
        <v>133</v>
      </c>
      <c r="E265" s="132" t="s">
        <v>799</v>
      </c>
      <c r="F265" s="133" t="s">
        <v>800</v>
      </c>
      <c r="G265" s="134" t="s">
        <v>175</v>
      </c>
      <c r="H265" s="135">
        <v>114.35</v>
      </c>
      <c r="I265" s="136">
        <v>72</v>
      </c>
      <c r="J265" s="137">
        <f>ROUND(I265*H265,2)</f>
        <v>8233.2</v>
      </c>
      <c r="K265" s="133" t="s">
        <v>137</v>
      </c>
      <c r="L265" s="31"/>
      <c r="M265" s="138" t="s">
        <v>3</v>
      </c>
      <c r="N265" s="139" t="s">
        <v>40</v>
      </c>
      <c r="P265" s="140">
        <f>O265*H265</f>
        <v>0</v>
      </c>
      <c r="Q265" s="140">
        <v>0</v>
      </c>
      <c r="R265" s="140">
        <f>Q265*H265</f>
        <v>0</v>
      </c>
      <c r="S265" s="140">
        <v>0</v>
      </c>
      <c r="T265" s="141">
        <f>S265*H265</f>
        <v>0</v>
      </c>
      <c r="AR265" s="142" t="s">
        <v>138</v>
      </c>
      <c r="AT265" s="142" t="s">
        <v>133</v>
      </c>
      <c r="AU265" s="142" t="s">
        <v>79</v>
      </c>
      <c r="AY265" s="16" t="s">
        <v>131</v>
      </c>
      <c r="BE265" s="143">
        <f>IF(N265="základní",J265,0)</f>
        <v>8233.2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6" t="s">
        <v>76</v>
      </c>
      <c r="BK265" s="143">
        <f>ROUND(I265*H265,2)</f>
        <v>8233.2</v>
      </c>
      <c r="BL265" s="16" t="s">
        <v>138</v>
      </c>
      <c r="BM265" s="142" t="s">
        <v>801</v>
      </c>
    </row>
    <row r="266" spans="2:47" s="1" customFormat="1" ht="12">
      <c r="B266" s="31"/>
      <c r="D266" s="144" t="s">
        <v>140</v>
      </c>
      <c r="F266" s="145" t="s">
        <v>802</v>
      </c>
      <c r="I266" s="146"/>
      <c r="L266" s="31"/>
      <c r="M266" s="147"/>
      <c r="T266" s="52"/>
      <c r="AT266" s="16" t="s">
        <v>140</v>
      </c>
      <c r="AU266" s="16" t="s">
        <v>79</v>
      </c>
    </row>
    <row r="267" spans="2:51" s="12" customFormat="1" ht="12">
      <c r="B267" s="148"/>
      <c r="D267" s="149" t="s">
        <v>142</v>
      </c>
      <c r="E267" s="150" t="s">
        <v>3</v>
      </c>
      <c r="F267" s="151" t="s">
        <v>803</v>
      </c>
      <c r="H267" s="152">
        <v>114.35</v>
      </c>
      <c r="I267" s="153"/>
      <c r="L267" s="148"/>
      <c r="M267" s="154"/>
      <c r="T267" s="155"/>
      <c r="AT267" s="150" t="s">
        <v>142</v>
      </c>
      <c r="AU267" s="150" t="s">
        <v>79</v>
      </c>
      <c r="AV267" s="12" t="s">
        <v>79</v>
      </c>
      <c r="AW267" s="12" t="s">
        <v>31</v>
      </c>
      <c r="AX267" s="12" t="s">
        <v>76</v>
      </c>
      <c r="AY267" s="150" t="s">
        <v>131</v>
      </c>
    </row>
    <row r="268" spans="2:65" s="1" customFormat="1" ht="24.2" customHeight="1">
      <c r="B268" s="130"/>
      <c r="C268" s="163" t="s">
        <v>406</v>
      </c>
      <c r="D268" s="163" t="s">
        <v>265</v>
      </c>
      <c r="E268" s="164" t="s">
        <v>804</v>
      </c>
      <c r="F268" s="165" t="s">
        <v>805</v>
      </c>
      <c r="G268" s="166" t="s">
        <v>175</v>
      </c>
      <c r="H268" s="167">
        <v>116.065</v>
      </c>
      <c r="I268" s="168">
        <v>280</v>
      </c>
      <c r="J268" s="169">
        <f>ROUND(I268*H268,2)</f>
        <v>32498.2</v>
      </c>
      <c r="K268" s="165" t="s">
        <v>137</v>
      </c>
      <c r="L268" s="170"/>
      <c r="M268" s="171" t="s">
        <v>3</v>
      </c>
      <c r="N268" s="172" t="s">
        <v>40</v>
      </c>
      <c r="P268" s="140">
        <f>O268*H268</f>
        <v>0</v>
      </c>
      <c r="Q268" s="140">
        <v>0.00214</v>
      </c>
      <c r="R268" s="140">
        <f>Q268*H268</f>
        <v>0.2483791</v>
      </c>
      <c r="S268" s="140">
        <v>0</v>
      </c>
      <c r="T268" s="141">
        <f>S268*H268</f>
        <v>0</v>
      </c>
      <c r="AR268" s="142" t="s">
        <v>179</v>
      </c>
      <c r="AT268" s="142" t="s">
        <v>265</v>
      </c>
      <c r="AU268" s="142" t="s">
        <v>79</v>
      </c>
      <c r="AY268" s="16" t="s">
        <v>131</v>
      </c>
      <c r="BE268" s="143">
        <f>IF(N268="základní",J268,0)</f>
        <v>32498.2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6" t="s">
        <v>76</v>
      </c>
      <c r="BK268" s="143">
        <f>ROUND(I268*H268,2)</f>
        <v>32498.2</v>
      </c>
      <c r="BL268" s="16" t="s">
        <v>138</v>
      </c>
      <c r="BM268" s="142" t="s">
        <v>806</v>
      </c>
    </row>
    <row r="269" spans="2:51" s="12" customFormat="1" ht="12">
      <c r="B269" s="148"/>
      <c r="D269" s="149" t="s">
        <v>142</v>
      </c>
      <c r="F269" s="151" t="s">
        <v>807</v>
      </c>
      <c r="H269" s="152">
        <v>116.065</v>
      </c>
      <c r="I269" s="153"/>
      <c r="L269" s="148"/>
      <c r="M269" s="154"/>
      <c r="T269" s="155"/>
      <c r="AT269" s="150" t="s">
        <v>142</v>
      </c>
      <c r="AU269" s="150" t="s">
        <v>79</v>
      </c>
      <c r="AV269" s="12" t="s">
        <v>79</v>
      </c>
      <c r="AW269" s="12" t="s">
        <v>4</v>
      </c>
      <c r="AX269" s="12" t="s">
        <v>76</v>
      </c>
      <c r="AY269" s="150" t="s">
        <v>131</v>
      </c>
    </row>
    <row r="270" spans="2:65" s="1" customFormat="1" ht="24.2" customHeight="1">
      <c r="B270" s="130"/>
      <c r="C270" s="131" t="s">
        <v>410</v>
      </c>
      <c r="D270" s="131" t="s">
        <v>133</v>
      </c>
      <c r="E270" s="132" t="s">
        <v>808</v>
      </c>
      <c r="F270" s="133" t="s">
        <v>809</v>
      </c>
      <c r="G270" s="134" t="s">
        <v>175</v>
      </c>
      <c r="H270" s="135">
        <v>114.35</v>
      </c>
      <c r="I270" s="136">
        <v>30</v>
      </c>
      <c r="J270" s="137">
        <f>ROUND(I270*H270,2)</f>
        <v>3430.5</v>
      </c>
      <c r="K270" s="133" t="s">
        <v>137</v>
      </c>
      <c r="L270" s="31"/>
      <c r="M270" s="138" t="s">
        <v>3</v>
      </c>
      <c r="N270" s="139" t="s">
        <v>40</v>
      </c>
      <c r="P270" s="140">
        <f>O270*H270</f>
        <v>0</v>
      </c>
      <c r="Q270" s="140">
        <v>0</v>
      </c>
      <c r="R270" s="140">
        <f>Q270*H270</f>
        <v>0</v>
      </c>
      <c r="S270" s="140">
        <v>0.0025</v>
      </c>
      <c r="T270" s="141">
        <f>S270*H270</f>
        <v>0.285875</v>
      </c>
      <c r="AR270" s="142" t="s">
        <v>138</v>
      </c>
      <c r="AT270" s="142" t="s">
        <v>133</v>
      </c>
      <c r="AU270" s="142" t="s">
        <v>79</v>
      </c>
      <c r="AY270" s="16" t="s">
        <v>131</v>
      </c>
      <c r="BE270" s="143">
        <f>IF(N270="základní",J270,0)</f>
        <v>3430.5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6" t="s">
        <v>76</v>
      </c>
      <c r="BK270" s="143">
        <f>ROUND(I270*H270,2)</f>
        <v>3430.5</v>
      </c>
      <c r="BL270" s="16" t="s">
        <v>138</v>
      </c>
      <c r="BM270" s="142" t="s">
        <v>810</v>
      </c>
    </row>
    <row r="271" spans="2:47" s="1" customFormat="1" ht="12">
      <c r="B271" s="31"/>
      <c r="D271" s="144" t="s">
        <v>140</v>
      </c>
      <c r="F271" s="145" t="s">
        <v>811</v>
      </c>
      <c r="I271" s="146"/>
      <c r="L271" s="31"/>
      <c r="M271" s="147"/>
      <c r="T271" s="52"/>
      <c r="AT271" s="16" t="s">
        <v>140</v>
      </c>
      <c r="AU271" s="16" t="s">
        <v>79</v>
      </c>
    </row>
    <row r="272" spans="2:51" s="12" customFormat="1" ht="12">
      <c r="B272" s="148"/>
      <c r="D272" s="149" t="s">
        <v>142</v>
      </c>
      <c r="E272" s="150" t="s">
        <v>3</v>
      </c>
      <c r="F272" s="151" t="s">
        <v>812</v>
      </c>
      <c r="H272" s="152">
        <v>114.35</v>
      </c>
      <c r="I272" s="153"/>
      <c r="L272" s="148"/>
      <c r="M272" s="154"/>
      <c r="T272" s="155"/>
      <c r="AT272" s="150" t="s">
        <v>142</v>
      </c>
      <c r="AU272" s="150" t="s">
        <v>79</v>
      </c>
      <c r="AV272" s="12" t="s">
        <v>79</v>
      </c>
      <c r="AW272" s="12" t="s">
        <v>31</v>
      </c>
      <c r="AX272" s="12" t="s">
        <v>76</v>
      </c>
      <c r="AY272" s="150" t="s">
        <v>131</v>
      </c>
    </row>
    <row r="273" spans="2:65" s="1" customFormat="1" ht="44.25" customHeight="1">
      <c r="B273" s="130"/>
      <c r="C273" s="131" t="s">
        <v>416</v>
      </c>
      <c r="D273" s="131" t="s">
        <v>133</v>
      </c>
      <c r="E273" s="132" t="s">
        <v>813</v>
      </c>
      <c r="F273" s="133" t="s">
        <v>814</v>
      </c>
      <c r="G273" s="134" t="s">
        <v>303</v>
      </c>
      <c r="H273" s="135">
        <v>2</v>
      </c>
      <c r="I273" s="136">
        <v>157</v>
      </c>
      <c r="J273" s="137">
        <f>ROUND(I273*H273,2)</f>
        <v>314</v>
      </c>
      <c r="K273" s="133" t="s">
        <v>137</v>
      </c>
      <c r="L273" s="31"/>
      <c r="M273" s="138" t="s">
        <v>3</v>
      </c>
      <c r="N273" s="139" t="s">
        <v>40</v>
      </c>
      <c r="P273" s="140">
        <f>O273*H273</f>
        <v>0</v>
      </c>
      <c r="Q273" s="140">
        <v>0</v>
      </c>
      <c r="R273" s="140">
        <f>Q273*H273</f>
        <v>0</v>
      </c>
      <c r="S273" s="140">
        <v>0</v>
      </c>
      <c r="T273" s="141">
        <f>S273*H273</f>
        <v>0</v>
      </c>
      <c r="AR273" s="142" t="s">
        <v>138</v>
      </c>
      <c r="AT273" s="142" t="s">
        <v>133</v>
      </c>
      <c r="AU273" s="142" t="s">
        <v>79</v>
      </c>
      <c r="AY273" s="16" t="s">
        <v>131</v>
      </c>
      <c r="BE273" s="143">
        <f>IF(N273="základní",J273,0)</f>
        <v>314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6" t="s">
        <v>76</v>
      </c>
      <c r="BK273" s="143">
        <f>ROUND(I273*H273,2)</f>
        <v>314</v>
      </c>
      <c r="BL273" s="16" t="s">
        <v>138</v>
      </c>
      <c r="BM273" s="142" t="s">
        <v>815</v>
      </c>
    </row>
    <row r="274" spans="2:47" s="1" customFormat="1" ht="12">
      <c r="B274" s="31"/>
      <c r="D274" s="144" t="s">
        <v>140</v>
      </c>
      <c r="F274" s="145" t="s">
        <v>816</v>
      </c>
      <c r="I274" s="146"/>
      <c r="L274" s="31"/>
      <c r="M274" s="147"/>
      <c r="T274" s="52"/>
      <c r="AT274" s="16" t="s">
        <v>140</v>
      </c>
      <c r="AU274" s="16" t="s">
        <v>79</v>
      </c>
    </row>
    <row r="275" spans="2:51" s="12" customFormat="1" ht="12">
      <c r="B275" s="148"/>
      <c r="D275" s="149" t="s">
        <v>142</v>
      </c>
      <c r="E275" s="150" t="s">
        <v>3</v>
      </c>
      <c r="F275" s="151" t="s">
        <v>665</v>
      </c>
      <c r="H275" s="152">
        <v>2</v>
      </c>
      <c r="I275" s="153"/>
      <c r="L275" s="148"/>
      <c r="M275" s="154"/>
      <c r="T275" s="155"/>
      <c r="AT275" s="150" t="s">
        <v>142</v>
      </c>
      <c r="AU275" s="150" t="s">
        <v>79</v>
      </c>
      <c r="AV275" s="12" t="s">
        <v>79</v>
      </c>
      <c r="AW275" s="12" t="s">
        <v>31</v>
      </c>
      <c r="AX275" s="12" t="s">
        <v>76</v>
      </c>
      <c r="AY275" s="150" t="s">
        <v>131</v>
      </c>
    </row>
    <row r="276" spans="2:65" s="1" customFormat="1" ht="16.5" customHeight="1">
      <c r="B276" s="130"/>
      <c r="C276" s="163" t="s">
        <v>420</v>
      </c>
      <c r="D276" s="163" t="s">
        <v>265</v>
      </c>
      <c r="E276" s="164" t="s">
        <v>817</v>
      </c>
      <c r="F276" s="165" t="s">
        <v>818</v>
      </c>
      <c r="G276" s="166" t="s">
        <v>303</v>
      </c>
      <c r="H276" s="167">
        <v>2</v>
      </c>
      <c r="I276" s="168">
        <v>370</v>
      </c>
      <c r="J276" s="169">
        <f>ROUND(I276*H276,2)</f>
        <v>740</v>
      </c>
      <c r="K276" s="165" t="s">
        <v>137</v>
      </c>
      <c r="L276" s="170"/>
      <c r="M276" s="171" t="s">
        <v>3</v>
      </c>
      <c r="N276" s="172" t="s">
        <v>40</v>
      </c>
      <c r="P276" s="140">
        <f>O276*H276</f>
        <v>0</v>
      </c>
      <c r="Q276" s="140">
        <v>0.00039</v>
      </c>
      <c r="R276" s="140">
        <f>Q276*H276</f>
        <v>0.00078</v>
      </c>
      <c r="S276" s="140">
        <v>0</v>
      </c>
      <c r="T276" s="141">
        <f>S276*H276</f>
        <v>0</v>
      </c>
      <c r="AR276" s="142" t="s">
        <v>179</v>
      </c>
      <c r="AT276" s="142" t="s">
        <v>265</v>
      </c>
      <c r="AU276" s="142" t="s">
        <v>79</v>
      </c>
      <c r="AY276" s="16" t="s">
        <v>131</v>
      </c>
      <c r="BE276" s="143">
        <f>IF(N276="základní",J276,0)</f>
        <v>740</v>
      </c>
      <c r="BF276" s="143">
        <f>IF(N276="snížená",J276,0)</f>
        <v>0</v>
      </c>
      <c r="BG276" s="143">
        <f>IF(N276="zákl. přenesená",J276,0)</f>
        <v>0</v>
      </c>
      <c r="BH276" s="143">
        <f>IF(N276="sníž. přenesená",J276,0)</f>
        <v>0</v>
      </c>
      <c r="BI276" s="143">
        <f>IF(N276="nulová",J276,0)</f>
        <v>0</v>
      </c>
      <c r="BJ276" s="16" t="s">
        <v>76</v>
      </c>
      <c r="BK276" s="143">
        <f>ROUND(I276*H276,2)</f>
        <v>740</v>
      </c>
      <c r="BL276" s="16" t="s">
        <v>138</v>
      </c>
      <c r="BM276" s="142" t="s">
        <v>819</v>
      </c>
    </row>
    <row r="277" spans="2:65" s="1" customFormat="1" ht="37.9" customHeight="1">
      <c r="B277" s="130"/>
      <c r="C277" s="131" t="s">
        <v>425</v>
      </c>
      <c r="D277" s="131" t="s">
        <v>133</v>
      </c>
      <c r="E277" s="132" t="s">
        <v>820</v>
      </c>
      <c r="F277" s="133" t="s">
        <v>821</v>
      </c>
      <c r="G277" s="134" t="s">
        <v>303</v>
      </c>
      <c r="H277" s="135">
        <v>1</v>
      </c>
      <c r="I277" s="136">
        <v>150</v>
      </c>
      <c r="J277" s="137">
        <f>ROUND(I277*H277,2)</f>
        <v>150</v>
      </c>
      <c r="K277" s="133" t="s">
        <v>137</v>
      </c>
      <c r="L277" s="31"/>
      <c r="M277" s="138" t="s">
        <v>3</v>
      </c>
      <c r="N277" s="139" t="s">
        <v>40</v>
      </c>
      <c r="P277" s="140">
        <f>O277*H277</f>
        <v>0</v>
      </c>
      <c r="Q277" s="140">
        <v>0</v>
      </c>
      <c r="R277" s="140">
        <f>Q277*H277</f>
        <v>0</v>
      </c>
      <c r="S277" s="140">
        <v>0</v>
      </c>
      <c r="T277" s="141">
        <f>S277*H277</f>
        <v>0</v>
      </c>
      <c r="AR277" s="142" t="s">
        <v>138</v>
      </c>
      <c r="AT277" s="142" t="s">
        <v>133</v>
      </c>
      <c r="AU277" s="142" t="s">
        <v>79</v>
      </c>
      <c r="AY277" s="16" t="s">
        <v>131</v>
      </c>
      <c r="BE277" s="143">
        <f>IF(N277="základní",J277,0)</f>
        <v>150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6" t="s">
        <v>76</v>
      </c>
      <c r="BK277" s="143">
        <f>ROUND(I277*H277,2)</f>
        <v>150</v>
      </c>
      <c r="BL277" s="16" t="s">
        <v>138</v>
      </c>
      <c r="BM277" s="142" t="s">
        <v>822</v>
      </c>
    </row>
    <row r="278" spans="2:47" s="1" customFormat="1" ht="12">
      <c r="B278" s="31"/>
      <c r="D278" s="144" t="s">
        <v>140</v>
      </c>
      <c r="F278" s="145" t="s">
        <v>823</v>
      </c>
      <c r="I278" s="146"/>
      <c r="L278" s="31"/>
      <c r="M278" s="147"/>
      <c r="T278" s="52"/>
      <c r="AT278" s="16" t="s">
        <v>140</v>
      </c>
      <c r="AU278" s="16" t="s">
        <v>79</v>
      </c>
    </row>
    <row r="279" spans="2:51" s="12" customFormat="1" ht="12">
      <c r="B279" s="148"/>
      <c r="D279" s="149" t="s">
        <v>142</v>
      </c>
      <c r="E279" s="150" t="s">
        <v>3</v>
      </c>
      <c r="F279" s="151" t="s">
        <v>776</v>
      </c>
      <c r="H279" s="152">
        <v>1</v>
      </c>
      <c r="I279" s="153"/>
      <c r="L279" s="148"/>
      <c r="M279" s="154"/>
      <c r="T279" s="155"/>
      <c r="AT279" s="150" t="s">
        <v>142</v>
      </c>
      <c r="AU279" s="150" t="s">
        <v>79</v>
      </c>
      <c r="AV279" s="12" t="s">
        <v>79</v>
      </c>
      <c r="AW279" s="12" t="s">
        <v>31</v>
      </c>
      <c r="AX279" s="12" t="s">
        <v>76</v>
      </c>
      <c r="AY279" s="150" t="s">
        <v>131</v>
      </c>
    </row>
    <row r="280" spans="2:65" s="1" customFormat="1" ht="16.5" customHeight="1">
      <c r="B280" s="130"/>
      <c r="C280" s="163" t="s">
        <v>429</v>
      </c>
      <c r="D280" s="163" t="s">
        <v>265</v>
      </c>
      <c r="E280" s="164" t="s">
        <v>824</v>
      </c>
      <c r="F280" s="165" t="s">
        <v>825</v>
      </c>
      <c r="G280" s="166" t="s">
        <v>303</v>
      </c>
      <c r="H280" s="167">
        <v>1</v>
      </c>
      <c r="I280" s="168">
        <v>1000</v>
      </c>
      <c r="J280" s="169">
        <f>ROUND(I280*H280,2)</f>
        <v>1000</v>
      </c>
      <c r="K280" s="165" t="s">
        <v>137</v>
      </c>
      <c r="L280" s="170"/>
      <c r="M280" s="171" t="s">
        <v>3</v>
      </c>
      <c r="N280" s="172" t="s">
        <v>40</v>
      </c>
      <c r="P280" s="140">
        <f>O280*H280</f>
        <v>0</v>
      </c>
      <c r="Q280" s="140">
        <v>0.00072</v>
      </c>
      <c r="R280" s="140">
        <f>Q280*H280</f>
        <v>0.00072</v>
      </c>
      <c r="S280" s="140">
        <v>0</v>
      </c>
      <c r="T280" s="141">
        <f>S280*H280</f>
        <v>0</v>
      </c>
      <c r="AR280" s="142" t="s">
        <v>179</v>
      </c>
      <c r="AT280" s="142" t="s">
        <v>265</v>
      </c>
      <c r="AU280" s="142" t="s">
        <v>79</v>
      </c>
      <c r="AY280" s="16" t="s">
        <v>131</v>
      </c>
      <c r="BE280" s="143">
        <f>IF(N280="základní",J280,0)</f>
        <v>1000</v>
      </c>
      <c r="BF280" s="143">
        <f>IF(N280="snížená",J280,0)</f>
        <v>0</v>
      </c>
      <c r="BG280" s="143">
        <f>IF(N280="zákl. přenesená",J280,0)</f>
        <v>0</v>
      </c>
      <c r="BH280" s="143">
        <f>IF(N280="sníž. přenesená",J280,0)</f>
        <v>0</v>
      </c>
      <c r="BI280" s="143">
        <f>IF(N280="nulová",J280,0)</f>
        <v>0</v>
      </c>
      <c r="BJ280" s="16" t="s">
        <v>76</v>
      </c>
      <c r="BK280" s="143">
        <f>ROUND(I280*H280,2)</f>
        <v>1000</v>
      </c>
      <c r="BL280" s="16" t="s">
        <v>138</v>
      </c>
      <c r="BM280" s="142" t="s">
        <v>826</v>
      </c>
    </row>
    <row r="281" spans="2:65" s="1" customFormat="1" ht="37.9" customHeight="1">
      <c r="B281" s="130"/>
      <c r="C281" s="131" t="s">
        <v>433</v>
      </c>
      <c r="D281" s="131" t="s">
        <v>133</v>
      </c>
      <c r="E281" s="132" t="s">
        <v>827</v>
      </c>
      <c r="F281" s="133" t="s">
        <v>828</v>
      </c>
      <c r="G281" s="134" t="s">
        <v>303</v>
      </c>
      <c r="H281" s="135">
        <v>1</v>
      </c>
      <c r="I281" s="136">
        <v>157</v>
      </c>
      <c r="J281" s="137">
        <f>ROUND(I281*H281,2)</f>
        <v>157</v>
      </c>
      <c r="K281" s="133" t="s">
        <v>137</v>
      </c>
      <c r="L281" s="31"/>
      <c r="M281" s="138" t="s">
        <v>3</v>
      </c>
      <c r="N281" s="139" t="s">
        <v>40</v>
      </c>
      <c r="P281" s="140">
        <f>O281*H281</f>
        <v>0</v>
      </c>
      <c r="Q281" s="140">
        <v>0</v>
      </c>
      <c r="R281" s="140">
        <f>Q281*H281</f>
        <v>0</v>
      </c>
      <c r="S281" s="140">
        <v>0</v>
      </c>
      <c r="T281" s="141">
        <f>S281*H281</f>
        <v>0</v>
      </c>
      <c r="AR281" s="142" t="s">
        <v>138</v>
      </c>
      <c r="AT281" s="142" t="s">
        <v>133</v>
      </c>
      <c r="AU281" s="142" t="s">
        <v>79</v>
      </c>
      <c r="AY281" s="16" t="s">
        <v>131</v>
      </c>
      <c r="BE281" s="143">
        <f>IF(N281="základní",J281,0)</f>
        <v>157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6" t="s">
        <v>76</v>
      </c>
      <c r="BK281" s="143">
        <f>ROUND(I281*H281,2)</f>
        <v>157</v>
      </c>
      <c r="BL281" s="16" t="s">
        <v>138</v>
      </c>
      <c r="BM281" s="142" t="s">
        <v>829</v>
      </c>
    </row>
    <row r="282" spans="2:47" s="1" customFormat="1" ht="12">
      <c r="B282" s="31"/>
      <c r="D282" s="144" t="s">
        <v>140</v>
      </c>
      <c r="F282" s="145" t="s">
        <v>830</v>
      </c>
      <c r="I282" s="146"/>
      <c r="L282" s="31"/>
      <c r="M282" s="147"/>
      <c r="T282" s="52"/>
      <c r="AT282" s="16" t="s">
        <v>140</v>
      </c>
      <c r="AU282" s="16" t="s">
        <v>79</v>
      </c>
    </row>
    <row r="283" spans="2:51" s="12" customFormat="1" ht="12">
      <c r="B283" s="148"/>
      <c r="D283" s="149" t="s">
        <v>142</v>
      </c>
      <c r="E283" s="150" t="s">
        <v>3</v>
      </c>
      <c r="F283" s="151" t="s">
        <v>831</v>
      </c>
      <c r="H283" s="152">
        <v>1</v>
      </c>
      <c r="I283" s="153"/>
      <c r="L283" s="148"/>
      <c r="M283" s="154"/>
      <c r="T283" s="155"/>
      <c r="AT283" s="150" t="s">
        <v>142</v>
      </c>
      <c r="AU283" s="150" t="s">
        <v>79</v>
      </c>
      <c r="AV283" s="12" t="s">
        <v>79</v>
      </c>
      <c r="AW283" s="12" t="s">
        <v>31</v>
      </c>
      <c r="AX283" s="12" t="s">
        <v>76</v>
      </c>
      <c r="AY283" s="150" t="s">
        <v>131</v>
      </c>
    </row>
    <row r="284" spans="2:65" s="1" customFormat="1" ht="16.5" customHeight="1">
      <c r="B284" s="130"/>
      <c r="C284" s="163" t="s">
        <v>438</v>
      </c>
      <c r="D284" s="163" t="s">
        <v>265</v>
      </c>
      <c r="E284" s="164" t="s">
        <v>832</v>
      </c>
      <c r="F284" s="165" t="s">
        <v>833</v>
      </c>
      <c r="G284" s="166" t="s">
        <v>303</v>
      </c>
      <c r="H284" s="167">
        <v>1</v>
      </c>
      <c r="I284" s="168">
        <v>1000</v>
      </c>
      <c r="J284" s="169">
        <f>ROUND(I284*H284,2)</f>
        <v>1000</v>
      </c>
      <c r="K284" s="165" t="s">
        <v>137</v>
      </c>
      <c r="L284" s="170"/>
      <c r="M284" s="171" t="s">
        <v>3</v>
      </c>
      <c r="N284" s="172" t="s">
        <v>40</v>
      </c>
      <c r="P284" s="140">
        <f>O284*H284</f>
        <v>0</v>
      </c>
      <c r="Q284" s="140">
        <v>0.00084</v>
      </c>
      <c r="R284" s="140">
        <f>Q284*H284</f>
        <v>0.00084</v>
      </c>
      <c r="S284" s="140">
        <v>0</v>
      </c>
      <c r="T284" s="141">
        <f>S284*H284</f>
        <v>0</v>
      </c>
      <c r="AR284" s="142" t="s">
        <v>179</v>
      </c>
      <c r="AT284" s="142" t="s">
        <v>265</v>
      </c>
      <c r="AU284" s="142" t="s">
        <v>79</v>
      </c>
      <c r="AY284" s="16" t="s">
        <v>131</v>
      </c>
      <c r="BE284" s="143">
        <f>IF(N284="základní",J284,0)</f>
        <v>1000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6" t="s">
        <v>76</v>
      </c>
      <c r="BK284" s="143">
        <f>ROUND(I284*H284,2)</f>
        <v>1000</v>
      </c>
      <c r="BL284" s="16" t="s">
        <v>138</v>
      </c>
      <c r="BM284" s="142" t="s">
        <v>834</v>
      </c>
    </row>
    <row r="285" spans="2:65" s="1" customFormat="1" ht="44.25" customHeight="1">
      <c r="B285" s="130"/>
      <c r="C285" s="131" t="s">
        <v>442</v>
      </c>
      <c r="D285" s="131" t="s">
        <v>133</v>
      </c>
      <c r="E285" s="132" t="s">
        <v>835</v>
      </c>
      <c r="F285" s="133" t="s">
        <v>836</v>
      </c>
      <c r="G285" s="134" t="s">
        <v>303</v>
      </c>
      <c r="H285" s="135">
        <v>1</v>
      </c>
      <c r="I285" s="136">
        <v>302</v>
      </c>
      <c r="J285" s="137">
        <f>ROUND(I285*H285,2)</f>
        <v>302</v>
      </c>
      <c r="K285" s="133" t="s">
        <v>137</v>
      </c>
      <c r="L285" s="31"/>
      <c r="M285" s="138" t="s">
        <v>3</v>
      </c>
      <c r="N285" s="139" t="s">
        <v>40</v>
      </c>
      <c r="P285" s="140">
        <f>O285*H285</f>
        <v>0</v>
      </c>
      <c r="Q285" s="140">
        <v>0</v>
      </c>
      <c r="R285" s="140">
        <f>Q285*H285</f>
        <v>0</v>
      </c>
      <c r="S285" s="140">
        <v>0</v>
      </c>
      <c r="T285" s="141">
        <f>S285*H285</f>
        <v>0</v>
      </c>
      <c r="AR285" s="142" t="s">
        <v>138</v>
      </c>
      <c r="AT285" s="142" t="s">
        <v>133</v>
      </c>
      <c r="AU285" s="142" t="s">
        <v>79</v>
      </c>
      <c r="AY285" s="16" t="s">
        <v>131</v>
      </c>
      <c r="BE285" s="143">
        <f>IF(N285="základní",J285,0)</f>
        <v>302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6" t="s">
        <v>76</v>
      </c>
      <c r="BK285" s="143">
        <f>ROUND(I285*H285,2)</f>
        <v>302</v>
      </c>
      <c r="BL285" s="16" t="s">
        <v>138</v>
      </c>
      <c r="BM285" s="142" t="s">
        <v>837</v>
      </c>
    </row>
    <row r="286" spans="2:47" s="1" customFormat="1" ht="12">
      <c r="B286" s="31"/>
      <c r="D286" s="144" t="s">
        <v>140</v>
      </c>
      <c r="F286" s="145" t="s">
        <v>838</v>
      </c>
      <c r="I286" s="146"/>
      <c r="L286" s="31"/>
      <c r="M286" s="147"/>
      <c r="T286" s="52"/>
      <c r="AT286" s="16" t="s">
        <v>140</v>
      </c>
      <c r="AU286" s="16" t="s">
        <v>79</v>
      </c>
    </row>
    <row r="287" spans="2:51" s="12" customFormat="1" ht="12">
      <c r="B287" s="148"/>
      <c r="D287" s="149" t="s">
        <v>142</v>
      </c>
      <c r="E287" s="150" t="s">
        <v>3</v>
      </c>
      <c r="F287" s="151" t="s">
        <v>831</v>
      </c>
      <c r="H287" s="152">
        <v>1</v>
      </c>
      <c r="I287" s="153"/>
      <c r="L287" s="148"/>
      <c r="M287" s="154"/>
      <c r="T287" s="155"/>
      <c r="AT287" s="150" t="s">
        <v>142</v>
      </c>
      <c r="AU287" s="150" t="s">
        <v>79</v>
      </c>
      <c r="AV287" s="12" t="s">
        <v>79</v>
      </c>
      <c r="AW287" s="12" t="s">
        <v>31</v>
      </c>
      <c r="AX287" s="12" t="s">
        <v>76</v>
      </c>
      <c r="AY287" s="150" t="s">
        <v>131</v>
      </c>
    </row>
    <row r="288" spans="2:65" s="1" customFormat="1" ht="16.5" customHeight="1">
      <c r="B288" s="130"/>
      <c r="C288" s="163" t="s">
        <v>448</v>
      </c>
      <c r="D288" s="163" t="s">
        <v>265</v>
      </c>
      <c r="E288" s="164" t="s">
        <v>839</v>
      </c>
      <c r="F288" s="165" t="s">
        <v>840</v>
      </c>
      <c r="G288" s="166" t="s">
        <v>303</v>
      </c>
      <c r="H288" s="167">
        <v>1</v>
      </c>
      <c r="I288" s="168">
        <v>2000</v>
      </c>
      <c r="J288" s="169">
        <f>ROUND(I288*H288,2)</f>
        <v>2000</v>
      </c>
      <c r="K288" s="165" t="s">
        <v>137</v>
      </c>
      <c r="L288" s="170"/>
      <c r="M288" s="171" t="s">
        <v>3</v>
      </c>
      <c r="N288" s="172" t="s">
        <v>40</v>
      </c>
      <c r="P288" s="140">
        <f>O288*H288</f>
        <v>0</v>
      </c>
      <c r="Q288" s="140">
        <v>0.00049</v>
      </c>
      <c r="R288" s="140">
        <f>Q288*H288</f>
        <v>0.00049</v>
      </c>
      <c r="S288" s="140">
        <v>0</v>
      </c>
      <c r="T288" s="141">
        <f>S288*H288</f>
        <v>0</v>
      </c>
      <c r="AR288" s="142" t="s">
        <v>179</v>
      </c>
      <c r="AT288" s="142" t="s">
        <v>265</v>
      </c>
      <c r="AU288" s="142" t="s">
        <v>79</v>
      </c>
      <c r="AY288" s="16" t="s">
        <v>131</v>
      </c>
      <c r="BE288" s="143">
        <f>IF(N288="základní",J288,0)</f>
        <v>2000</v>
      </c>
      <c r="BF288" s="143">
        <f>IF(N288="snížená",J288,0)</f>
        <v>0</v>
      </c>
      <c r="BG288" s="143">
        <f>IF(N288="zákl. přenesená",J288,0)</f>
        <v>0</v>
      </c>
      <c r="BH288" s="143">
        <f>IF(N288="sníž. přenesená",J288,0)</f>
        <v>0</v>
      </c>
      <c r="BI288" s="143">
        <f>IF(N288="nulová",J288,0)</f>
        <v>0</v>
      </c>
      <c r="BJ288" s="16" t="s">
        <v>76</v>
      </c>
      <c r="BK288" s="143">
        <f>ROUND(I288*H288,2)</f>
        <v>2000</v>
      </c>
      <c r="BL288" s="16" t="s">
        <v>138</v>
      </c>
      <c r="BM288" s="142" t="s">
        <v>841</v>
      </c>
    </row>
    <row r="289" spans="2:65" s="1" customFormat="1" ht="49.15" customHeight="1">
      <c r="B289" s="130"/>
      <c r="C289" s="131" t="s">
        <v>453</v>
      </c>
      <c r="D289" s="131" t="s">
        <v>133</v>
      </c>
      <c r="E289" s="132" t="s">
        <v>842</v>
      </c>
      <c r="F289" s="133" t="s">
        <v>843</v>
      </c>
      <c r="G289" s="134" t="s">
        <v>303</v>
      </c>
      <c r="H289" s="135">
        <v>2</v>
      </c>
      <c r="I289" s="136">
        <v>660</v>
      </c>
      <c r="J289" s="137">
        <f>ROUND(I289*H289,2)</f>
        <v>1320</v>
      </c>
      <c r="K289" s="133" t="s">
        <v>137</v>
      </c>
      <c r="L289" s="31"/>
      <c r="M289" s="138" t="s">
        <v>3</v>
      </c>
      <c r="N289" s="139" t="s">
        <v>40</v>
      </c>
      <c r="P289" s="140">
        <f>O289*H289</f>
        <v>0</v>
      </c>
      <c r="Q289" s="140">
        <v>0.00162</v>
      </c>
      <c r="R289" s="140">
        <f>Q289*H289</f>
        <v>0.00324</v>
      </c>
      <c r="S289" s="140">
        <v>0</v>
      </c>
      <c r="T289" s="141">
        <f>S289*H289</f>
        <v>0</v>
      </c>
      <c r="AR289" s="142" t="s">
        <v>138</v>
      </c>
      <c r="AT289" s="142" t="s">
        <v>133</v>
      </c>
      <c r="AU289" s="142" t="s">
        <v>79</v>
      </c>
      <c r="AY289" s="16" t="s">
        <v>131</v>
      </c>
      <c r="BE289" s="143">
        <f>IF(N289="základní",J289,0)</f>
        <v>1320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6" t="s">
        <v>76</v>
      </c>
      <c r="BK289" s="143">
        <f>ROUND(I289*H289,2)</f>
        <v>1320</v>
      </c>
      <c r="BL289" s="16" t="s">
        <v>138</v>
      </c>
      <c r="BM289" s="142" t="s">
        <v>844</v>
      </c>
    </row>
    <row r="290" spans="2:47" s="1" customFormat="1" ht="12">
      <c r="B290" s="31"/>
      <c r="D290" s="144" t="s">
        <v>140</v>
      </c>
      <c r="F290" s="145" t="s">
        <v>845</v>
      </c>
      <c r="I290" s="146"/>
      <c r="L290" s="31"/>
      <c r="M290" s="147"/>
      <c r="T290" s="52"/>
      <c r="AT290" s="16" t="s">
        <v>140</v>
      </c>
      <c r="AU290" s="16" t="s">
        <v>79</v>
      </c>
    </row>
    <row r="291" spans="2:51" s="12" customFormat="1" ht="12">
      <c r="B291" s="148"/>
      <c r="D291" s="149" t="s">
        <v>142</v>
      </c>
      <c r="E291" s="150" t="s">
        <v>3</v>
      </c>
      <c r="F291" s="151" t="s">
        <v>795</v>
      </c>
      <c r="H291" s="152">
        <v>2</v>
      </c>
      <c r="I291" s="153"/>
      <c r="L291" s="148"/>
      <c r="M291" s="154"/>
      <c r="T291" s="155"/>
      <c r="AT291" s="150" t="s">
        <v>142</v>
      </c>
      <c r="AU291" s="150" t="s">
        <v>79</v>
      </c>
      <c r="AV291" s="12" t="s">
        <v>79</v>
      </c>
      <c r="AW291" s="12" t="s">
        <v>31</v>
      </c>
      <c r="AX291" s="12" t="s">
        <v>76</v>
      </c>
      <c r="AY291" s="150" t="s">
        <v>131</v>
      </c>
    </row>
    <row r="292" spans="2:65" s="1" customFormat="1" ht="16.5" customHeight="1">
      <c r="B292" s="130"/>
      <c r="C292" s="163" t="s">
        <v>458</v>
      </c>
      <c r="D292" s="163" t="s">
        <v>265</v>
      </c>
      <c r="E292" s="164" t="s">
        <v>846</v>
      </c>
      <c r="F292" s="165" t="s">
        <v>847</v>
      </c>
      <c r="G292" s="166" t="s">
        <v>303</v>
      </c>
      <c r="H292" s="167">
        <v>2</v>
      </c>
      <c r="I292" s="168">
        <v>7400</v>
      </c>
      <c r="J292" s="169">
        <f>ROUND(I292*H292,2)</f>
        <v>14800</v>
      </c>
      <c r="K292" s="165" t="s">
        <v>137</v>
      </c>
      <c r="L292" s="170"/>
      <c r="M292" s="171" t="s">
        <v>3</v>
      </c>
      <c r="N292" s="172" t="s">
        <v>40</v>
      </c>
      <c r="P292" s="140">
        <f>O292*H292</f>
        <v>0</v>
      </c>
      <c r="Q292" s="140">
        <v>0.01847</v>
      </c>
      <c r="R292" s="140">
        <f>Q292*H292</f>
        <v>0.03694</v>
      </c>
      <c r="S292" s="140">
        <v>0</v>
      </c>
      <c r="T292" s="141">
        <f>S292*H292</f>
        <v>0</v>
      </c>
      <c r="AR292" s="142" t="s">
        <v>179</v>
      </c>
      <c r="AT292" s="142" t="s">
        <v>265</v>
      </c>
      <c r="AU292" s="142" t="s">
        <v>79</v>
      </c>
      <c r="AY292" s="16" t="s">
        <v>131</v>
      </c>
      <c r="BE292" s="143">
        <f>IF(N292="základní",J292,0)</f>
        <v>14800</v>
      </c>
      <c r="BF292" s="143">
        <f>IF(N292="snížená",J292,0)</f>
        <v>0</v>
      </c>
      <c r="BG292" s="143">
        <f>IF(N292="zákl. přenesená",J292,0)</f>
        <v>0</v>
      </c>
      <c r="BH292" s="143">
        <f>IF(N292="sníž. přenesená",J292,0)</f>
        <v>0</v>
      </c>
      <c r="BI292" s="143">
        <f>IF(N292="nulová",J292,0)</f>
        <v>0</v>
      </c>
      <c r="BJ292" s="16" t="s">
        <v>76</v>
      </c>
      <c r="BK292" s="143">
        <f>ROUND(I292*H292,2)</f>
        <v>14800</v>
      </c>
      <c r="BL292" s="16" t="s">
        <v>138</v>
      </c>
      <c r="BM292" s="142" t="s">
        <v>848</v>
      </c>
    </row>
    <row r="293" spans="2:65" s="1" customFormat="1" ht="24.2" customHeight="1">
      <c r="B293" s="130"/>
      <c r="C293" s="163" t="s">
        <v>463</v>
      </c>
      <c r="D293" s="163" t="s">
        <v>265</v>
      </c>
      <c r="E293" s="164" t="s">
        <v>849</v>
      </c>
      <c r="F293" s="165" t="s">
        <v>850</v>
      </c>
      <c r="G293" s="166" t="s">
        <v>303</v>
      </c>
      <c r="H293" s="167">
        <v>2</v>
      </c>
      <c r="I293" s="168">
        <v>2351</v>
      </c>
      <c r="J293" s="169">
        <f>ROUND(I293*H293,2)</f>
        <v>4702</v>
      </c>
      <c r="K293" s="165" t="s">
        <v>3</v>
      </c>
      <c r="L293" s="170"/>
      <c r="M293" s="171" t="s">
        <v>3</v>
      </c>
      <c r="N293" s="172" t="s">
        <v>40</v>
      </c>
      <c r="P293" s="140">
        <f>O293*H293</f>
        <v>0</v>
      </c>
      <c r="Q293" s="140">
        <v>0.00631</v>
      </c>
      <c r="R293" s="140">
        <f>Q293*H293</f>
        <v>0.01262</v>
      </c>
      <c r="S293" s="140">
        <v>0</v>
      </c>
      <c r="T293" s="141">
        <f>S293*H293</f>
        <v>0</v>
      </c>
      <c r="AR293" s="142" t="s">
        <v>179</v>
      </c>
      <c r="AT293" s="142" t="s">
        <v>265</v>
      </c>
      <c r="AU293" s="142" t="s">
        <v>79</v>
      </c>
      <c r="AY293" s="16" t="s">
        <v>131</v>
      </c>
      <c r="BE293" s="143">
        <f>IF(N293="základní",J293,0)</f>
        <v>4702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6" t="s">
        <v>76</v>
      </c>
      <c r="BK293" s="143">
        <f>ROUND(I293*H293,2)</f>
        <v>4702</v>
      </c>
      <c r="BL293" s="16" t="s">
        <v>138</v>
      </c>
      <c r="BM293" s="142" t="s">
        <v>851</v>
      </c>
    </row>
    <row r="294" spans="2:65" s="1" customFormat="1" ht="24.2" customHeight="1">
      <c r="B294" s="130"/>
      <c r="C294" s="131" t="s">
        <v>467</v>
      </c>
      <c r="D294" s="131" t="s">
        <v>133</v>
      </c>
      <c r="E294" s="132" t="s">
        <v>852</v>
      </c>
      <c r="F294" s="133" t="s">
        <v>853</v>
      </c>
      <c r="G294" s="134" t="s">
        <v>303</v>
      </c>
      <c r="H294" s="135">
        <v>1</v>
      </c>
      <c r="I294" s="136">
        <v>570</v>
      </c>
      <c r="J294" s="137">
        <f>ROUND(I294*H294,2)</f>
        <v>570</v>
      </c>
      <c r="K294" s="133" t="s">
        <v>137</v>
      </c>
      <c r="L294" s="31"/>
      <c r="M294" s="138" t="s">
        <v>3</v>
      </c>
      <c r="N294" s="139" t="s">
        <v>40</v>
      </c>
      <c r="P294" s="140">
        <f>O294*H294</f>
        <v>0</v>
      </c>
      <c r="Q294" s="140">
        <v>0.00136</v>
      </c>
      <c r="R294" s="140">
        <f>Q294*H294</f>
        <v>0.00136</v>
      </c>
      <c r="S294" s="140">
        <v>0</v>
      </c>
      <c r="T294" s="141">
        <f>S294*H294</f>
        <v>0</v>
      </c>
      <c r="AR294" s="142" t="s">
        <v>138</v>
      </c>
      <c r="AT294" s="142" t="s">
        <v>133</v>
      </c>
      <c r="AU294" s="142" t="s">
        <v>79</v>
      </c>
      <c r="AY294" s="16" t="s">
        <v>131</v>
      </c>
      <c r="BE294" s="143">
        <f>IF(N294="základní",J294,0)</f>
        <v>570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6" t="s">
        <v>76</v>
      </c>
      <c r="BK294" s="143">
        <f>ROUND(I294*H294,2)</f>
        <v>570</v>
      </c>
      <c r="BL294" s="16" t="s">
        <v>138</v>
      </c>
      <c r="BM294" s="142" t="s">
        <v>854</v>
      </c>
    </row>
    <row r="295" spans="2:47" s="1" customFormat="1" ht="12">
      <c r="B295" s="31"/>
      <c r="D295" s="144" t="s">
        <v>140</v>
      </c>
      <c r="F295" s="145" t="s">
        <v>855</v>
      </c>
      <c r="I295" s="146"/>
      <c r="L295" s="31"/>
      <c r="M295" s="147"/>
      <c r="T295" s="52"/>
      <c r="AT295" s="16" t="s">
        <v>140</v>
      </c>
      <c r="AU295" s="16" t="s">
        <v>79</v>
      </c>
    </row>
    <row r="296" spans="2:51" s="12" customFormat="1" ht="12">
      <c r="B296" s="148"/>
      <c r="D296" s="149" t="s">
        <v>142</v>
      </c>
      <c r="E296" s="150" t="s">
        <v>3</v>
      </c>
      <c r="F296" s="151" t="s">
        <v>776</v>
      </c>
      <c r="H296" s="152">
        <v>1</v>
      </c>
      <c r="I296" s="153"/>
      <c r="L296" s="148"/>
      <c r="M296" s="154"/>
      <c r="T296" s="155"/>
      <c r="AT296" s="150" t="s">
        <v>142</v>
      </c>
      <c r="AU296" s="150" t="s">
        <v>79</v>
      </c>
      <c r="AV296" s="12" t="s">
        <v>79</v>
      </c>
      <c r="AW296" s="12" t="s">
        <v>31</v>
      </c>
      <c r="AX296" s="12" t="s">
        <v>76</v>
      </c>
      <c r="AY296" s="150" t="s">
        <v>131</v>
      </c>
    </row>
    <row r="297" spans="2:65" s="1" customFormat="1" ht="24.2" customHeight="1">
      <c r="B297" s="130"/>
      <c r="C297" s="163" t="s">
        <v>472</v>
      </c>
      <c r="D297" s="163" t="s">
        <v>265</v>
      </c>
      <c r="E297" s="164" t="s">
        <v>856</v>
      </c>
      <c r="F297" s="165" t="s">
        <v>857</v>
      </c>
      <c r="G297" s="166" t="s">
        <v>303</v>
      </c>
      <c r="H297" s="167">
        <v>1</v>
      </c>
      <c r="I297" s="168">
        <v>14100</v>
      </c>
      <c r="J297" s="169">
        <f>ROUND(I297*H297,2)</f>
        <v>14100</v>
      </c>
      <c r="K297" s="165" t="s">
        <v>137</v>
      </c>
      <c r="L297" s="170"/>
      <c r="M297" s="171" t="s">
        <v>3</v>
      </c>
      <c r="N297" s="172" t="s">
        <v>40</v>
      </c>
      <c r="P297" s="140">
        <f>O297*H297</f>
        <v>0</v>
      </c>
      <c r="Q297" s="140">
        <v>0.0325</v>
      </c>
      <c r="R297" s="140">
        <f>Q297*H297</f>
        <v>0.0325</v>
      </c>
      <c r="S297" s="140">
        <v>0</v>
      </c>
      <c r="T297" s="141">
        <f>S297*H297</f>
        <v>0</v>
      </c>
      <c r="AR297" s="142" t="s">
        <v>179</v>
      </c>
      <c r="AT297" s="142" t="s">
        <v>265</v>
      </c>
      <c r="AU297" s="142" t="s">
        <v>79</v>
      </c>
      <c r="AY297" s="16" t="s">
        <v>131</v>
      </c>
      <c r="BE297" s="143">
        <f>IF(N297="základní",J297,0)</f>
        <v>14100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6" t="s">
        <v>76</v>
      </c>
      <c r="BK297" s="143">
        <f>ROUND(I297*H297,2)</f>
        <v>14100</v>
      </c>
      <c r="BL297" s="16" t="s">
        <v>138</v>
      </c>
      <c r="BM297" s="142" t="s">
        <v>858</v>
      </c>
    </row>
    <row r="298" spans="2:65" s="1" customFormat="1" ht="37.9" customHeight="1">
      <c r="B298" s="130"/>
      <c r="C298" s="131" t="s">
        <v>476</v>
      </c>
      <c r="D298" s="131" t="s">
        <v>133</v>
      </c>
      <c r="E298" s="132" t="s">
        <v>859</v>
      </c>
      <c r="F298" s="133" t="s">
        <v>860</v>
      </c>
      <c r="G298" s="134" t="s">
        <v>303</v>
      </c>
      <c r="H298" s="135">
        <v>4</v>
      </c>
      <c r="I298" s="136">
        <v>625</v>
      </c>
      <c r="J298" s="137">
        <f>ROUND(I298*H298,2)</f>
        <v>2500</v>
      </c>
      <c r="K298" s="133" t="s">
        <v>137</v>
      </c>
      <c r="L298" s="31"/>
      <c r="M298" s="138" t="s">
        <v>3</v>
      </c>
      <c r="N298" s="139" t="s">
        <v>40</v>
      </c>
      <c r="P298" s="140">
        <f>O298*H298</f>
        <v>0</v>
      </c>
      <c r="Q298" s="140">
        <v>0.00176</v>
      </c>
      <c r="R298" s="140">
        <f>Q298*H298</f>
        <v>0.00704</v>
      </c>
      <c r="S298" s="140">
        <v>0</v>
      </c>
      <c r="T298" s="141">
        <f>S298*H298</f>
        <v>0</v>
      </c>
      <c r="AR298" s="142" t="s">
        <v>138</v>
      </c>
      <c r="AT298" s="142" t="s">
        <v>133</v>
      </c>
      <c r="AU298" s="142" t="s">
        <v>79</v>
      </c>
      <c r="AY298" s="16" t="s">
        <v>131</v>
      </c>
      <c r="BE298" s="143">
        <f>IF(N298="základní",J298,0)</f>
        <v>2500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6" t="s">
        <v>76</v>
      </c>
      <c r="BK298" s="143">
        <f>ROUND(I298*H298,2)</f>
        <v>2500</v>
      </c>
      <c r="BL298" s="16" t="s">
        <v>138</v>
      </c>
      <c r="BM298" s="142" t="s">
        <v>861</v>
      </c>
    </row>
    <row r="299" spans="2:47" s="1" customFormat="1" ht="12">
      <c r="B299" s="31"/>
      <c r="D299" s="144" t="s">
        <v>140</v>
      </c>
      <c r="F299" s="145" t="s">
        <v>862</v>
      </c>
      <c r="I299" s="146"/>
      <c r="L299" s="31"/>
      <c r="M299" s="147"/>
      <c r="T299" s="52"/>
      <c r="AT299" s="16" t="s">
        <v>140</v>
      </c>
      <c r="AU299" s="16" t="s">
        <v>79</v>
      </c>
    </row>
    <row r="300" spans="2:51" s="12" customFormat="1" ht="12">
      <c r="B300" s="148"/>
      <c r="D300" s="149" t="s">
        <v>142</v>
      </c>
      <c r="E300" s="150" t="s">
        <v>3</v>
      </c>
      <c r="F300" s="151" t="s">
        <v>863</v>
      </c>
      <c r="H300" s="152">
        <v>4</v>
      </c>
      <c r="I300" s="153"/>
      <c r="L300" s="148"/>
      <c r="M300" s="154"/>
      <c r="T300" s="155"/>
      <c r="AT300" s="150" t="s">
        <v>142</v>
      </c>
      <c r="AU300" s="150" t="s">
        <v>79</v>
      </c>
      <c r="AV300" s="12" t="s">
        <v>79</v>
      </c>
      <c r="AW300" s="12" t="s">
        <v>31</v>
      </c>
      <c r="AX300" s="12" t="s">
        <v>76</v>
      </c>
      <c r="AY300" s="150" t="s">
        <v>131</v>
      </c>
    </row>
    <row r="301" spans="2:65" s="1" customFormat="1" ht="24.2" customHeight="1">
      <c r="B301" s="130"/>
      <c r="C301" s="163" t="s">
        <v>481</v>
      </c>
      <c r="D301" s="163" t="s">
        <v>265</v>
      </c>
      <c r="E301" s="164" t="s">
        <v>864</v>
      </c>
      <c r="F301" s="165" t="s">
        <v>865</v>
      </c>
      <c r="G301" s="166" t="s">
        <v>303</v>
      </c>
      <c r="H301" s="167">
        <v>4</v>
      </c>
      <c r="I301" s="168">
        <v>7022</v>
      </c>
      <c r="J301" s="169">
        <f>ROUND(I301*H301,2)</f>
        <v>28088</v>
      </c>
      <c r="K301" s="165" t="s">
        <v>137</v>
      </c>
      <c r="L301" s="170"/>
      <c r="M301" s="171" t="s">
        <v>3</v>
      </c>
      <c r="N301" s="172" t="s">
        <v>40</v>
      </c>
      <c r="P301" s="140">
        <f>O301*H301</f>
        <v>0</v>
      </c>
      <c r="Q301" s="140">
        <v>0.008</v>
      </c>
      <c r="R301" s="140">
        <f>Q301*H301</f>
        <v>0.032</v>
      </c>
      <c r="S301" s="140">
        <v>0</v>
      </c>
      <c r="T301" s="141">
        <f>S301*H301</f>
        <v>0</v>
      </c>
      <c r="AR301" s="142" t="s">
        <v>179</v>
      </c>
      <c r="AT301" s="142" t="s">
        <v>265</v>
      </c>
      <c r="AU301" s="142" t="s">
        <v>79</v>
      </c>
      <c r="AY301" s="16" t="s">
        <v>131</v>
      </c>
      <c r="BE301" s="143">
        <f>IF(N301="základní",J301,0)</f>
        <v>28088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6" t="s">
        <v>76</v>
      </c>
      <c r="BK301" s="143">
        <f>ROUND(I301*H301,2)</f>
        <v>28088</v>
      </c>
      <c r="BL301" s="16" t="s">
        <v>138</v>
      </c>
      <c r="BM301" s="142" t="s">
        <v>866</v>
      </c>
    </row>
    <row r="302" spans="2:65" s="1" customFormat="1" ht="16.5" customHeight="1">
      <c r="B302" s="130"/>
      <c r="C302" s="131" t="s">
        <v>486</v>
      </c>
      <c r="D302" s="131" t="s">
        <v>133</v>
      </c>
      <c r="E302" s="132" t="s">
        <v>867</v>
      </c>
      <c r="F302" s="133" t="s">
        <v>868</v>
      </c>
      <c r="G302" s="134" t="s">
        <v>175</v>
      </c>
      <c r="H302" s="135">
        <v>114.35</v>
      </c>
      <c r="I302" s="136">
        <v>10</v>
      </c>
      <c r="J302" s="137">
        <f>ROUND(I302*H302,2)</f>
        <v>1143.5</v>
      </c>
      <c r="K302" s="133" t="s">
        <v>137</v>
      </c>
      <c r="L302" s="31"/>
      <c r="M302" s="138" t="s">
        <v>3</v>
      </c>
      <c r="N302" s="139" t="s">
        <v>40</v>
      </c>
      <c r="P302" s="140">
        <f>O302*H302</f>
        <v>0</v>
      </c>
      <c r="Q302" s="140">
        <v>0</v>
      </c>
      <c r="R302" s="140">
        <f>Q302*H302</f>
        <v>0</v>
      </c>
      <c r="S302" s="140">
        <v>0</v>
      </c>
      <c r="T302" s="141">
        <f>S302*H302</f>
        <v>0</v>
      </c>
      <c r="AR302" s="142" t="s">
        <v>138</v>
      </c>
      <c r="AT302" s="142" t="s">
        <v>133</v>
      </c>
      <c r="AU302" s="142" t="s">
        <v>79</v>
      </c>
      <c r="AY302" s="16" t="s">
        <v>131</v>
      </c>
      <c r="BE302" s="143">
        <f>IF(N302="základní",J302,0)</f>
        <v>1143.5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6" t="s">
        <v>76</v>
      </c>
      <c r="BK302" s="143">
        <f>ROUND(I302*H302,2)</f>
        <v>1143.5</v>
      </c>
      <c r="BL302" s="16" t="s">
        <v>138</v>
      </c>
      <c r="BM302" s="142" t="s">
        <v>869</v>
      </c>
    </row>
    <row r="303" spans="2:47" s="1" customFormat="1" ht="12">
      <c r="B303" s="31"/>
      <c r="D303" s="144" t="s">
        <v>140</v>
      </c>
      <c r="F303" s="145" t="s">
        <v>870</v>
      </c>
      <c r="I303" s="146"/>
      <c r="L303" s="31"/>
      <c r="M303" s="147"/>
      <c r="T303" s="52"/>
      <c r="AT303" s="16" t="s">
        <v>140</v>
      </c>
      <c r="AU303" s="16" t="s">
        <v>79</v>
      </c>
    </row>
    <row r="304" spans="2:51" s="12" customFormat="1" ht="12">
      <c r="B304" s="148"/>
      <c r="D304" s="149" t="s">
        <v>142</v>
      </c>
      <c r="E304" s="150" t="s">
        <v>3</v>
      </c>
      <c r="F304" s="151" t="s">
        <v>803</v>
      </c>
      <c r="H304" s="152">
        <v>114.35</v>
      </c>
      <c r="I304" s="153"/>
      <c r="L304" s="148"/>
      <c r="M304" s="154"/>
      <c r="T304" s="155"/>
      <c r="AT304" s="150" t="s">
        <v>142</v>
      </c>
      <c r="AU304" s="150" t="s">
        <v>79</v>
      </c>
      <c r="AV304" s="12" t="s">
        <v>79</v>
      </c>
      <c r="AW304" s="12" t="s">
        <v>31</v>
      </c>
      <c r="AX304" s="12" t="s">
        <v>76</v>
      </c>
      <c r="AY304" s="150" t="s">
        <v>131</v>
      </c>
    </row>
    <row r="305" spans="2:65" s="1" customFormat="1" ht="24.2" customHeight="1">
      <c r="B305" s="130"/>
      <c r="C305" s="131" t="s">
        <v>490</v>
      </c>
      <c r="D305" s="131" t="s">
        <v>133</v>
      </c>
      <c r="E305" s="132" t="s">
        <v>871</v>
      </c>
      <c r="F305" s="133" t="s">
        <v>872</v>
      </c>
      <c r="G305" s="134" t="s">
        <v>175</v>
      </c>
      <c r="H305" s="135">
        <v>114.35</v>
      </c>
      <c r="I305" s="136">
        <v>30</v>
      </c>
      <c r="J305" s="137">
        <f>ROUND(I305*H305,2)</f>
        <v>3430.5</v>
      </c>
      <c r="K305" s="133" t="s">
        <v>137</v>
      </c>
      <c r="L305" s="31"/>
      <c r="M305" s="138" t="s">
        <v>3</v>
      </c>
      <c r="N305" s="139" t="s">
        <v>40</v>
      </c>
      <c r="P305" s="140">
        <f>O305*H305</f>
        <v>0</v>
      </c>
      <c r="Q305" s="140">
        <v>0</v>
      </c>
      <c r="R305" s="140">
        <f>Q305*H305</f>
        <v>0</v>
      </c>
      <c r="S305" s="140">
        <v>0</v>
      </c>
      <c r="T305" s="141">
        <f>S305*H305</f>
        <v>0</v>
      </c>
      <c r="AR305" s="142" t="s">
        <v>138</v>
      </c>
      <c r="AT305" s="142" t="s">
        <v>133</v>
      </c>
      <c r="AU305" s="142" t="s">
        <v>79</v>
      </c>
      <c r="AY305" s="16" t="s">
        <v>131</v>
      </c>
      <c r="BE305" s="143">
        <f>IF(N305="základní",J305,0)</f>
        <v>3430.5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6" t="s">
        <v>76</v>
      </c>
      <c r="BK305" s="143">
        <f>ROUND(I305*H305,2)</f>
        <v>3430.5</v>
      </c>
      <c r="BL305" s="16" t="s">
        <v>138</v>
      </c>
      <c r="BM305" s="142" t="s">
        <v>873</v>
      </c>
    </row>
    <row r="306" spans="2:47" s="1" customFormat="1" ht="12">
      <c r="B306" s="31"/>
      <c r="D306" s="144" t="s">
        <v>140</v>
      </c>
      <c r="F306" s="145" t="s">
        <v>874</v>
      </c>
      <c r="I306" s="146"/>
      <c r="L306" s="31"/>
      <c r="M306" s="147"/>
      <c r="T306" s="52"/>
      <c r="AT306" s="16" t="s">
        <v>140</v>
      </c>
      <c r="AU306" s="16" t="s">
        <v>79</v>
      </c>
    </row>
    <row r="307" spans="2:51" s="12" customFormat="1" ht="12">
      <c r="B307" s="148"/>
      <c r="D307" s="149" t="s">
        <v>142</v>
      </c>
      <c r="E307" s="150" t="s">
        <v>3</v>
      </c>
      <c r="F307" s="151" t="s">
        <v>812</v>
      </c>
      <c r="H307" s="152">
        <v>114.35</v>
      </c>
      <c r="I307" s="153"/>
      <c r="L307" s="148"/>
      <c r="M307" s="154"/>
      <c r="T307" s="155"/>
      <c r="AT307" s="150" t="s">
        <v>142</v>
      </c>
      <c r="AU307" s="150" t="s">
        <v>79</v>
      </c>
      <c r="AV307" s="12" t="s">
        <v>79</v>
      </c>
      <c r="AW307" s="12" t="s">
        <v>31</v>
      </c>
      <c r="AX307" s="12" t="s">
        <v>76</v>
      </c>
      <c r="AY307" s="150" t="s">
        <v>131</v>
      </c>
    </row>
    <row r="308" spans="2:65" s="1" customFormat="1" ht="24.2" customHeight="1">
      <c r="B308" s="130"/>
      <c r="C308" s="131" t="s">
        <v>496</v>
      </c>
      <c r="D308" s="131" t="s">
        <v>133</v>
      </c>
      <c r="E308" s="132" t="s">
        <v>875</v>
      </c>
      <c r="F308" s="133" t="s">
        <v>876</v>
      </c>
      <c r="G308" s="134" t="s">
        <v>303</v>
      </c>
      <c r="H308" s="135">
        <v>5</v>
      </c>
      <c r="I308" s="136">
        <v>100</v>
      </c>
      <c r="J308" s="137">
        <f>ROUND(I308*H308,2)</f>
        <v>500</v>
      </c>
      <c r="K308" s="133" t="s">
        <v>137</v>
      </c>
      <c r="L308" s="31"/>
      <c r="M308" s="138" t="s">
        <v>3</v>
      </c>
      <c r="N308" s="139" t="s">
        <v>40</v>
      </c>
      <c r="P308" s="140">
        <f>O308*H308</f>
        <v>0</v>
      </c>
      <c r="Q308" s="140">
        <v>0</v>
      </c>
      <c r="R308" s="140">
        <f>Q308*H308</f>
        <v>0</v>
      </c>
      <c r="S308" s="140">
        <v>0.05</v>
      </c>
      <c r="T308" s="141">
        <f>S308*H308</f>
        <v>0.25</v>
      </c>
      <c r="AR308" s="142" t="s">
        <v>138</v>
      </c>
      <c r="AT308" s="142" t="s">
        <v>133</v>
      </c>
      <c r="AU308" s="142" t="s">
        <v>79</v>
      </c>
      <c r="AY308" s="16" t="s">
        <v>131</v>
      </c>
      <c r="BE308" s="143">
        <f>IF(N308="základní",J308,0)</f>
        <v>500</v>
      </c>
      <c r="BF308" s="143">
        <f>IF(N308="snížená",J308,0)</f>
        <v>0</v>
      </c>
      <c r="BG308" s="143">
        <f>IF(N308="zákl. přenesená",J308,0)</f>
        <v>0</v>
      </c>
      <c r="BH308" s="143">
        <f>IF(N308="sníž. přenesená",J308,0)</f>
        <v>0</v>
      </c>
      <c r="BI308" s="143">
        <f>IF(N308="nulová",J308,0)</f>
        <v>0</v>
      </c>
      <c r="BJ308" s="16" t="s">
        <v>76</v>
      </c>
      <c r="BK308" s="143">
        <f>ROUND(I308*H308,2)</f>
        <v>500</v>
      </c>
      <c r="BL308" s="16" t="s">
        <v>138</v>
      </c>
      <c r="BM308" s="142" t="s">
        <v>877</v>
      </c>
    </row>
    <row r="309" spans="2:47" s="1" customFormat="1" ht="12">
      <c r="B309" s="31"/>
      <c r="D309" s="144" t="s">
        <v>140</v>
      </c>
      <c r="F309" s="145" t="s">
        <v>878</v>
      </c>
      <c r="I309" s="146"/>
      <c r="L309" s="31"/>
      <c r="M309" s="147"/>
      <c r="T309" s="52"/>
      <c r="AT309" s="16" t="s">
        <v>140</v>
      </c>
      <c r="AU309" s="16" t="s">
        <v>79</v>
      </c>
    </row>
    <row r="310" spans="2:51" s="12" customFormat="1" ht="12">
      <c r="B310" s="148"/>
      <c r="D310" s="149" t="s">
        <v>142</v>
      </c>
      <c r="E310" s="150" t="s">
        <v>3</v>
      </c>
      <c r="F310" s="151" t="s">
        <v>879</v>
      </c>
      <c r="H310" s="152">
        <v>5</v>
      </c>
      <c r="I310" s="153"/>
      <c r="L310" s="148"/>
      <c r="M310" s="154"/>
      <c r="T310" s="155"/>
      <c r="AT310" s="150" t="s">
        <v>142</v>
      </c>
      <c r="AU310" s="150" t="s">
        <v>79</v>
      </c>
      <c r="AV310" s="12" t="s">
        <v>79</v>
      </c>
      <c r="AW310" s="12" t="s">
        <v>31</v>
      </c>
      <c r="AX310" s="12" t="s">
        <v>76</v>
      </c>
      <c r="AY310" s="150" t="s">
        <v>131</v>
      </c>
    </row>
    <row r="311" spans="2:65" s="1" customFormat="1" ht="16.5" customHeight="1">
      <c r="B311" s="130"/>
      <c r="C311" s="131" t="s">
        <v>501</v>
      </c>
      <c r="D311" s="131" t="s">
        <v>133</v>
      </c>
      <c r="E311" s="132" t="s">
        <v>880</v>
      </c>
      <c r="F311" s="133" t="s">
        <v>881</v>
      </c>
      <c r="G311" s="134" t="s">
        <v>303</v>
      </c>
      <c r="H311" s="135">
        <v>2</v>
      </c>
      <c r="I311" s="136">
        <v>300</v>
      </c>
      <c r="J311" s="137">
        <f>ROUND(I311*H311,2)</f>
        <v>600</v>
      </c>
      <c r="K311" s="133" t="s">
        <v>137</v>
      </c>
      <c r="L311" s="31"/>
      <c r="M311" s="138" t="s">
        <v>3</v>
      </c>
      <c r="N311" s="139" t="s">
        <v>40</v>
      </c>
      <c r="P311" s="140">
        <f>O311*H311</f>
        <v>0</v>
      </c>
      <c r="Q311" s="140">
        <v>0.12303</v>
      </c>
      <c r="R311" s="140">
        <f>Q311*H311</f>
        <v>0.24606</v>
      </c>
      <c r="S311" s="140">
        <v>0</v>
      </c>
      <c r="T311" s="141">
        <f>S311*H311</f>
        <v>0</v>
      </c>
      <c r="AR311" s="142" t="s">
        <v>138</v>
      </c>
      <c r="AT311" s="142" t="s">
        <v>133</v>
      </c>
      <c r="AU311" s="142" t="s">
        <v>79</v>
      </c>
      <c r="AY311" s="16" t="s">
        <v>131</v>
      </c>
      <c r="BE311" s="143">
        <f>IF(N311="základní",J311,0)</f>
        <v>600</v>
      </c>
      <c r="BF311" s="143">
        <f>IF(N311="snížená",J311,0)</f>
        <v>0</v>
      </c>
      <c r="BG311" s="143">
        <f>IF(N311="zákl. přenesená",J311,0)</f>
        <v>0</v>
      </c>
      <c r="BH311" s="143">
        <f>IF(N311="sníž. přenesená",J311,0)</f>
        <v>0</v>
      </c>
      <c r="BI311" s="143">
        <f>IF(N311="nulová",J311,0)</f>
        <v>0</v>
      </c>
      <c r="BJ311" s="16" t="s">
        <v>76</v>
      </c>
      <c r="BK311" s="143">
        <f>ROUND(I311*H311,2)</f>
        <v>600</v>
      </c>
      <c r="BL311" s="16" t="s">
        <v>138</v>
      </c>
      <c r="BM311" s="142" t="s">
        <v>882</v>
      </c>
    </row>
    <row r="312" spans="2:47" s="1" customFormat="1" ht="12">
      <c r="B312" s="31"/>
      <c r="D312" s="144" t="s">
        <v>140</v>
      </c>
      <c r="F312" s="145" t="s">
        <v>883</v>
      </c>
      <c r="I312" s="146"/>
      <c r="L312" s="31"/>
      <c r="M312" s="147"/>
      <c r="T312" s="52"/>
      <c r="AT312" s="16" t="s">
        <v>140</v>
      </c>
      <c r="AU312" s="16" t="s">
        <v>79</v>
      </c>
    </row>
    <row r="313" spans="2:51" s="12" customFormat="1" ht="12">
      <c r="B313" s="148"/>
      <c r="D313" s="149" t="s">
        <v>142</v>
      </c>
      <c r="E313" s="150" t="s">
        <v>3</v>
      </c>
      <c r="F313" s="151" t="s">
        <v>795</v>
      </c>
      <c r="H313" s="152">
        <v>2</v>
      </c>
      <c r="I313" s="153"/>
      <c r="L313" s="148"/>
      <c r="M313" s="154"/>
      <c r="T313" s="155"/>
      <c r="AT313" s="150" t="s">
        <v>142</v>
      </c>
      <c r="AU313" s="150" t="s">
        <v>79</v>
      </c>
      <c r="AV313" s="12" t="s">
        <v>79</v>
      </c>
      <c r="AW313" s="12" t="s">
        <v>31</v>
      </c>
      <c r="AX313" s="12" t="s">
        <v>76</v>
      </c>
      <c r="AY313" s="150" t="s">
        <v>131</v>
      </c>
    </row>
    <row r="314" spans="2:65" s="1" customFormat="1" ht="24.2" customHeight="1">
      <c r="B314" s="130"/>
      <c r="C314" s="163" t="s">
        <v>505</v>
      </c>
      <c r="D314" s="163" t="s">
        <v>265</v>
      </c>
      <c r="E314" s="164" t="s">
        <v>884</v>
      </c>
      <c r="F314" s="165" t="s">
        <v>885</v>
      </c>
      <c r="G314" s="166" t="s">
        <v>303</v>
      </c>
      <c r="H314" s="167">
        <v>2</v>
      </c>
      <c r="I314" s="168">
        <v>1060</v>
      </c>
      <c r="J314" s="169">
        <f>ROUND(I314*H314,2)</f>
        <v>2120</v>
      </c>
      <c r="K314" s="165" t="s">
        <v>137</v>
      </c>
      <c r="L314" s="170"/>
      <c r="M314" s="171" t="s">
        <v>3</v>
      </c>
      <c r="N314" s="172" t="s">
        <v>40</v>
      </c>
      <c r="P314" s="140">
        <f>O314*H314</f>
        <v>0</v>
      </c>
      <c r="Q314" s="140">
        <v>0.0133</v>
      </c>
      <c r="R314" s="140">
        <f>Q314*H314</f>
        <v>0.0266</v>
      </c>
      <c r="S314" s="140">
        <v>0</v>
      </c>
      <c r="T314" s="141">
        <f>S314*H314</f>
        <v>0</v>
      </c>
      <c r="AR314" s="142" t="s">
        <v>179</v>
      </c>
      <c r="AT314" s="142" t="s">
        <v>265</v>
      </c>
      <c r="AU314" s="142" t="s">
        <v>79</v>
      </c>
      <c r="AY314" s="16" t="s">
        <v>131</v>
      </c>
      <c r="BE314" s="143">
        <f>IF(N314="základní",J314,0)</f>
        <v>2120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6" t="s">
        <v>76</v>
      </c>
      <c r="BK314" s="143">
        <f>ROUND(I314*H314,2)</f>
        <v>2120</v>
      </c>
      <c r="BL314" s="16" t="s">
        <v>138</v>
      </c>
      <c r="BM314" s="142" t="s">
        <v>886</v>
      </c>
    </row>
    <row r="315" spans="2:65" s="1" customFormat="1" ht="24.2" customHeight="1">
      <c r="B315" s="130"/>
      <c r="C315" s="163" t="s">
        <v>511</v>
      </c>
      <c r="D315" s="163" t="s">
        <v>265</v>
      </c>
      <c r="E315" s="164" t="s">
        <v>887</v>
      </c>
      <c r="F315" s="165" t="s">
        <v>888</v>
      </c>
      <c r="G315" s="166" t="s">
        <v>303</v>
      </c>
      <c r="H315" s="167">
        <v>2</v>
      </c>
      <c r="I315" s="168">
        <v>286</v>
      </c>
      <c r="J315" s="169">
        <f>ROUND(I315*H315,2)</f>
        <v>572</v>
      </c>
      <c r="K315" s="165" t="s">
        <v>137</v>
      </c>
      <c r="L315" s="170"/>
      <c r="M315" s="171" t="s">
        <v>3</v>
      </c>
      <c r="N315" s="172" t="s">
        <v>40</v>
      </c>
      <c r="P315" s="140">
        <f>O315*H315</f>
        <v>0</v>
      </c>
      <c r="Q315" s="140">
        <v>0.0003</v>
      </c>
      <c r="R315" s="140">
        <f>Q315*H315</f>
        <v>0.0006</v>
      </c>
      <c r="S315" s="140">
        <v>0</v>
      </c>
      <c r="T315" s="141">
        <f>S315*H315</f>
        <v>0</v>
      </c>
      <c r="AR315" s="142" t="s">
        <v>179</v>
      </c>
      <c r="AT315" s="142" t="s">
        <v>265</v>
      </c>
      <c r="AU315" s="142" t="s">
        <v>79</v>
      </c>
      <c r="AY315" s="16" t="s">
        <v>131</v>
      </c>
      <c r="BE315" s="143">
        <f>IF(N315="základní",J315,0)</f>
        <v>572</v>
      </c>
      <c r="BF315" s="143">
        <f>IF(N315="snížená",J315,0)</f>
        <v>0</v>
      </c>
      <c r="BG315" s="143">
        <f>IF(N315="zákl. přenesená",J315,0)</f>
        <v>0</v>
      </c>
      <c r="BH315" s="143">
        <f>IF(N315="sníž. přenesená",J315,0)</f>
        <v>0</v>
      </c>
      <c r="BI315" s="143">
        <f>IF(N315="nulová",J315,0)</f>
        <v>0</v>
      </c>
      <c r="BJ315" s="16" t="s">
        <v>76</v>
      </c>
      <c r="BK315" s="143">
        <f>ROUND(I315*H315,2)</f>
        <v>572</v>
      </c>
      <c r="BL315" s="16" t="s">
        <v>138</v>
      </c>
      <c r="BM315" s="142" t="s">
        <v>889</v>
      </c>
    </row>
    <row r="316" spans="2:65" s="1" customFormat="1" ht="16.5" customHeight="1">
      <c r="B316" s="130"/>
      <c r="C316" s="131" t="s">
        <v>516</v>
      </c>
      <c r="D316" s="131" t="s">
        <v>133</v>
      </c>
      <c r="E316" s="132" t="s">
        <v>890</v>
      </c>
      <c r="F316" s="133" t="s">
        <v>891</v>
      </c>
      <c r="G316" s="134" t="s">
        <v>303</v>
      </c>
      <c r="H316" s="135">
        <v>1</v>
      </c>
      <c r="I316" s="136">
        <v>300</v>
      </c>
      <c r="J316" s="137">
        <f>ROUND(I316*H316,2)</f>
        <v>300</v>
      </c>
      <c r="K316" s="133" t="s">
        <v>137</v>
      </c>
      <c r="L316" s="31"/>
      <c r="M316" s="138" t="s">
        <v>3</v>
      </c>
      <c r="N316" s="139" t="s">
        <v>40</v>
      </c>
      <c r="P316" s="140">
        <f>O316*H316</f>
        <v>0</v>
      </c>
      <c r="Q316" s="140">
        <v>0.32906</v>
      </c>
      <c r="R316" s="140">
        <f>Q316*H316</f>
        <v>0.32906</v>
      </c>
      <c r="S316" s="140">
        <v>0</v>
      </c>
      <c r="T316" s="141">
        <f>S316*H316</f>
        <v>0</v>
      </c>
      <c r="AR316" s="142" t="s">
        <v>138</v>
      </c>
      <c r="AT316" s="142" t="s">
        <v>133</v>
      </c>
      <c r="AU316" s="142" t="s">
        <v>79</v>
      </c>
      <c r="AY316" s="16" t="s">
        <v>131</v>
      </c>
      <c r="BE316" s="143">
        <f>IF(N316="základní",J316,0)</f>
        <v>300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6" t="s">
        <v>76</v>
      </c>
      <c r="BK316" s="143">
        <f>ROUND(I316*H316,2)</f>
        <v>300</v>
      </c>
      <c r="BL316" s="16" t="s">
        <v>138</v>
      </c>
      <c r="BM316" s="142" t="s">
        <v>892</v>
      </c>
    </row>
    <row r="317" spans="2:47" s="1" customFormat="1" ht="12">
      <c r="B317" s="31"/>
      <c r="D317" s="144" t="s">
        <v>140</v>
      </c>
      <c r="F317" s="145" t="s">
        <v>893</v>
      </c>
      <c r="I317" s="146"/>
      <c r="L317" s="31"/>
      <c r="M317" s="147"/>
      <c r="T317" s="52"/>
      <c r="AT317" s="16" t="s">
        <v>140</v>
      </c>
      <c r="AU317" s="16" t="s">
        <v>79</v>
      </c>
    </row>
    <row r="318" spans="2:51" s="12" customFormat="1" ht="12">
      <c r="B318" s="148"/>
      <c r="D318" s="149" t="s">
        <v>142</v>
      </c>
      <c r="E318" s="150" t="s">
        <v>3</v>
      </c>
      <c r="F318" s="151" t="s">
        <v>776</v>
      </c>
      <c r="H318" s="152">
        <v>1</v>
      </c>
      <c r="I318" s="153"/>
      <c r="L318" s="148"/>
      <c r="M318" s="154"/>
      <c r="T318" s="155"/>
      <c r="AT318" s="150" t="s">
        <v>142</v>
      </c>
      <c r="AU318" s="150" t="s">
        <v>79</v>
      </c>
      <c r="AV318" s="12" t="s">
        <v>79</v>
      </c>
      <c r="AW318" s="12" t="s">
        <v>31</v>
      </c>
      <c r="AX318" s="12" t="s">
        <v>76</v>
      </c>
      <c r="AY318" s="150" t="s">
        <v>131</v>
      </c>
    </row>
    <row r="319" spans="2:65" s="1" customFormat="1" ht="16.5" customHeight="1">
      <c r="B319" s="130"/>
      <c r="C319" s="163" t="s">
        <v>522</v>
      </c>
      <c r="D319" s="163" t="s">
        <v>265</v>
      </c>
      <c r="E319" s="164" t="s">
        <v>894</v>
      </c>
      <c r="F319" s="165" t="s">
        <v>895</v>
      </c>
      <c r="G319" s="166" t="s">
        <v>303</v>
      </c>
      <c r="H319" s="167">
        <v>1</v>
      </c>
      <c r="I319" s="168">
        <v>2250</v>
      </c>
      <c r="J319" s="169">
        <f>ROUND(I319*H319,2)</f>
        <v>2250</v>
      </c>
      <c r="K319" s="165" t="s">
        <v>137</v>
      </c>
      <c r="L319" s="170"/>
      <c r="M319" s="171" t="s">
        <v>3</v>
      </c>
      <c r="N319" s="172" t="s">
        <v>40</v>
      </c>
      <c r="P319" s="140">
        <f>O319*H319</f>
        <v>0</v>
      </c>
      <c r="Q319" s="140">
        <v>0.0295</v>
      </c>
      <c r="R319" s="140">
        <f>Q319*H319</f>
        <v>0.0295</v>
      </c>
      <c r="S319" s="140">
        <v>0</v>
      </c>
      <c r="T319" s="141">
        <f>S319*H319</f>
        <v>0</v>
      </c>
      <c r="AR319" s="142" t="s">
        <v>179</v>
      </c>
      <c r="AT319" s="142" t="s">
        <v>265</v>
      </c>
      <c r="AU319" s="142" t="s">
        <v>79</v>
      </c>
      <c r="AY319" s="16" t="s">
        <v>131</v>
      </c>
      <c r="BE319" s="143">
        <f>IF(N319="základní",J319,0)</f>
        <v>2250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6" t="s">
        <v>76</v>
      </c>
      <c r="BK319" s="143">
        <f>ROUND(I319*H319,2)</f>
        <v>2250</v>
      </c>
      <c r="BL319" s="16" t="s">
        <v>138</v>
      </c>
      <c r="BM319" s="142" t="s">
        <v>896</v>
      </c>
    </row>
    <row r="320" spans="2:65" s="1" customFormat="1" ht="24.2" customHeight="1">
      <c r="B320" s="130"/>
      <c r="C320" s="163" t="s">
        <v>528</v>
      </c>
      <c r="D320" s="163" t="s">
        <v>265</v>
      </c>
      <c r="E320" s="164" t="s">
        <v>897</v>
      </c>
      <c r="F320" s="165" t="s">
        <v>898</v>
      </c>
      <c r="G320" s="166" t="s">
        <v>303</v>
      </c>
      <c r="H320" s="167">
        <v>1</v>
      </c>
      <c r="I320" s="168">
        <v>530</v>
      </c>
      <c r="J320" s="169">
        <f>ROUND(I320*H320,2)</f>
        <v>530</v>
      </c>
      <c r="K320" s="165" t="s">
        <v>137</v>
      </c>
      <c r="L320" s="170"/>
      <c r="M320" s="171" t="s">
        <v>3</v>
      </c>
      <c r="N320" s="172" t="s">
        <v>40</v>
      </c>
      <c r="P320" s="140">
        <f>O320*H320</f>
        <v>0</v>
      </c>
      <c r="Q320" s="140">
        <v>0.0025</v>
      </c>
      <c r="R320" s="140">
        <f>Q320*H320</f>
        <v>0.0025</v>
      </c>
      <c r="S320" s="140">
        <v>0</v>
      </c>
      <c r="T320" s="141">
        <f>S320*H320</f>
        <v>0</v>
      </c>
      <c r="AR320" s="142" t="s">
        <v>179</v>
      </c>
      <c r="AT320" s="142" t="s">
        <v>265</v>
      </c>
      <c r="AU320" s="142" t="s">
        <v>79</v>
      </c>
      <c r="AY320" s="16" t="s">
        <v>131</v>
      </c>
      <c r="BE320" s="143">
        <f>IF(N320="základní",J320,0)</f>
        <v>530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6" t="s">
        <v>76</v>
      </c>
      <c r="BK320" s="143">
        <f>ROUND(I320*H320,2)</f>
        <v>530</v>
      </c>
      <c r="BL320" s="16" t="s">
        <v>138</v>
      </c>
      <c r="BM320" s="142" t="s">
        <v>899</v>
      </c>
    </row>
    <row r="321" spans="2:65" s="1" customFormat="1" ht="33" customHeight="1">
      <c r="B321" s="130"/>
      <c r="C321" s="131" t="s">
        <v>533</v>
      </c>
      <c r="D321" s="131" t="s">
        <v>133</v>
      </c>
      <c r="E321" s="132" t="s">
        <v>900</v>
      </c>
      <c r="F321" s="133" t="s">
        <v>901</v>
      </c>
      <c r="G321" s="134" t="s">
        <v>303</v>
      </c>
      <c r="H321" s="135">
        <v>1</v>
      </c>
      <c r="I321" s="136">
        <v>300</v>
      </c>
      <c r="J321" s="137">
        <f>ROUND(I321*H321,2)</f>
        <v>300</v>
      </c>
      <c r="K321" s="133" t="s">
        <v>137</v>
      </c>
      <c r="L321" s="31"/>
      <c r="M321" s="138" t="s">
        <v>3</v>
      </c>
      <c r="N321" s="139" t="s">
        <v>40</v>
      </c>
      <c r="P321" s="140">
        <f>O321*H321</f>
        <v>0</v>
      </c>
      <c r="Q321" s="140">
        <v>0.00016</v>
      </c>
      <c r="R321" s="140">
        <f>Q321*H321</f>
        <v>0.00016</v>
      </c>
      <c r="S321" s="140">
        <v>0</v>
      </c>
      <c r="T321" s="141">
        <f>S321*H321</f>
        <v>0</v>
      </c>
      <c r="AR321" s="142" t="s">
        <v>138</v>
      </c>
      <c r="AT321" s="142" t="s">
        <v>133</v>
      </c>
      <c r="AU321" s="142" t="s">
        <v>79</v>
      </c>
      <c r="AY321" s="16" t="s">
        <v>131</v>
      </c>
      <c r="BE321" s="143">
        <f>IF(N321="základní",J321,0)</f>
        <v>300</v>
      </c>
      <c r="BF321" s="143">
        <f>IF(N321="snížená",J321,0)</f>
        <v>0</v>
      </c>
      <c r="BG321" s="143">
        <f>IF(N321="zákl. přenesená",J321,0)</f>
        <v>0</v>
      </c>
      <c r="BH321" s="143">
        <f>IF(N321="sníž. přenesená",J321,0)</f>
        <v>0</v>
      </c>
      <c r="BI321" s="143">
        <f>IF(N321="nulová",J321,0)</f>
        <v>0</v>
      </c>
      <c r="BJ321" s="16" t="s">
        <v>76</v>
      </c>
      <c r="BK321" s="143">
        <f>ROUND(I321*H321,2)</f>
        <v>300</v>
      </c>
      <c r="BL321" s="16" t="s">
        <v>138</v>
      </c>
      <c r="BM321" s="142" t="s">
        <v>902</v>
      </c>
    </row>
    <row r="322" spans="2:47" s="1" customFormat="1" ht="12">
      <c r="B322" s="31"/>
      <c r="D322" s="144" t="s">
        <v>140</v>
      </c>
      <c r="F322" s="145" t="s">
        <v>903</v>
      </c>
      <c r="I322" s="146"/>
      <c r="L322" s="31"/>
      <c r="M322" s="147"/>
      <c r="T322" s="52"/>
      <c r="AT322" s="16" t="s">
        <v>140</v>
      </c>
      <c r="AU322" s="16" t="s">
        <v>79</v>
      </c>
    </row>
    <row r="323" spans="2:51" s="12" customFormat="1" ht="12">
      <c r="B323" s="148"/>
      <c r="D323" s="149" t="s">
        <v>142</v>
      </c>
      <c r="E323" s="150" t="s">
        <v>3</v>
      </c>
      <c r="F323" s="151" t="s">
        <v>904</v>
      </c>
      <c r="H323" s="152">
        <v>1</v>
      </c>
      <c r="I323" s="153"/>
      <c r="L323" s="148"/>
      <c r="M323" s="154"/>
      <c r="T323" s="155"/>
      <c r="AT323" s="150" t="s">
        <v>142</v>
      </c>
      <c r="AU323" s="150" t="s">
        <v>79</v>
      </c>
      <c r="AV323" s="12" t="s">
        <v>79</v>
      </c>
      <c r="AW323" s="12" t="s">
        <v>31</v>
      </c>
      <c r="AX323" s="12" t="s">
        <v>76</v>
      </c>
      <c r="AY323" s="150" t="s">
        <v>131</v>
      </c>
    </row>
    <row r="324" spans="2:65" s="1" customFormat="1" ht="24.2" customHeight="1">
      <c r="B324" s="130"/>
      <c r="C324" s="131" t="s">
        <v>539</v>
      </c>
      <c r="D324" s="131" t="s">
        <v>133</v>
      </c>
      <c r="E324" s="132" t="s">
        <v>905</v>
      </c>
      <c r="F324" s="133" t="s">
        <v>906</v>
      </c>
      <c r="G324" s="134" t="s">
        <v>303</v>
      </c>
      <c r="H324" s="135">
        <v>1</v>
      </c>
      <c r="I324" s="136">
        <v>1870</v>
      </c>
      <c r="J324" s="137">
        <f>ROUND(I324*H324,2)</f>
        <v>1870</v>
      </c>
      <c r="K324" s="133" t="s">
        <v>3</v>
      </c>
      <c r="L324" s="31"/>
      <c r="M324" s="138" t="s">
        <v>3</v>
      </c>
      <c r="N324" s="139" t="s">
        <v>40</v>
      </c>
      <c r="P324" s="140">
        <f>O324*H324</f>
        <v>0</v>
      </c>
      <c r="Q324" s="140">
        <v>0</v>
      </c>
      <c r="R324" s="140">
        <f>Q324*H324</f>
        <v>0</v>
      </c>
      <c r="S324" s="140">
        <v>0</v>
      </c>
      <c r="T324" s="141">
        <f>S324*H324</f>
        <v>0</v>
      </c>
      <c r="AR324" s="142" t="s">
        <v>138</v>
      </c>
      <c r="AT324" s="142" t="s">
        <v>133</v>
      </c>
      <c r="AU324" s="142" t="s">
        <v>79</v>
      </c>
      <c r="AY324" s="16" t="s">
        <v>131</v>
      </c>
      <c r="BE324" s="143">
        <f>IF(N324="základní",J324,0)</f>
        <v>1870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6" t="s">
        <v>76</v>
      </c>
      <c r="BK324" s="143">
        <f>ROUND(I324*H324,2)</f>
        <v>1870</v>
      </c>
      <c r="BL324" s="16" t="s">
        <v>138</v>
      </c>
      <c r="BM324" s="142" t="s">
        <v>907</v>
      </c>
    </row>
    <row r="325" spans="2:51" s="12" customFormat="1" ht="12">
      <c r="B325" s="148"/>
      <c r="D325" s="149" t="s">
        <v>142</v>
      </c>
      <c r="E325" s="150" t="s">
        <v>3</v>
      </c>
      <c r="F325" s="151" t="s">
        <v>904</v>
      </c>
      <c r="H325" s="152">
        <v>1</v>
      </c>
      <c r="I325" s="153"/>
      <c r="L325" s="148"/>
      <c r="M325" s="154"/>
      <c r="T325" s="155"/>
      <c r="AT325" s="150" t="s">
        <v>142</v>
      </c>
      <c r="AU325" s="150" t="s">
        <v>79</v>
      </c>
      <c r="AV325" s="12" t="s">
        <v>79</v>
      </c>
      <c r="AW325" s="12" t="s">
        <v>31</v>
      </c>
      <c r="AX325" s="12" t="s">
        <v>76</v>
      </c>
      <c r="AY325" s="150" t="s">
        <v>131</v>
      </c>
    </row>
    <row r="326" spans="2:65" s="1" customFormat="1" ht="16.5" customHeight="1">
      <c r="B326" s="130"/>
      <c r="C326" s="131" t="s">
        <v>545</v>
      </c>
      <c r="D326" s="131" t="s">
        <v>133</v>
      </c>
      <c r="E326" s="132" t="s">
        <v>908</v>
      </c>
      <c r="F326" s="133" t="s">
        <v>909</v>
      </c>
      <c r="G326" s="134" t="s">
        <v>175</v>
      </c>
      <c r="H326" s="135">
        <v>114.35</v>
      </c>
      <c r="I326" s="136">
        <v>35</v>
      </c>
      <c r="J326" s="137">
        <f>ROUND(I326*H326,2)</f>
        <v>4002.25</v>
      </c>
      <c r="K326" s="133" t="s">
        <v>137</v>
      </c>
      <c r="L326" s="31"/>
      <c r="M326" s="138" t="s">
        <v>3</v>
      </c>
      <c r="N326" s="139" t="s">
        <v>40</v>
      </c>
      <c r="P326" s="140">
        <f>O326*H326</f>
        <v>0</v>
      </c>
      <c r="Q326" s="140">
        <v>0.00019</v>
      </c>
      <c r="R326" s="140">
        <f>Q326*H326</f>
        <v>0.0217265</v>
      </c>
      <c r="S326" s="140">
        <v>0</v>
      </c>
      <c r="T326" s="141">
        <f>S326*H326</f>
        <v>0</v>
      </c>
      <c r="AR326" s="142" t="s">
        <v>138</v>
      </c>
      <c r="AT326" s="142" t="s">
        <v>133</v>
      </c>
      <c r="AU326" s="142" t="s">
        <v>79</v>
      </c>
      <c r="AY326" s="16" t="s">
        <v>131</v>
      </c>
      <c r="BE326" s="143">
        <f>IF(N326="základní",J326,0)</f>
        <v>4002.25</v>
      </c>
      <c r="BF326" s="143">
        <f>IF(N326="snížená",J326,0)</f>
        <v>0</v>
      </c>
      <c r="BG326" s="143">
        <f>IF(N326="zákl. přenesená",J326,0)</f>
        <v>0</v>
      </c>
      <c r="BH326" s="143">
        <f>IF(N326="sníž. přenesená",J326,0)</f>
        <v>0</v>
      </c>
      <c r="BI326" s="143">
        <f>IF(N326="nulová",J326,0)</f>
        <v>0</v>
      </c>
      <c r="BJ326" s="16" t="s">
        <v>76</v>
      </c>
      <c r="BK326" s="143">
        <f>ROUND(I326*H326,2)</f>
        <v>4002.25</v>
      </c>
      <c r="BL326" s="16" t="s">
        <v>138</v>
      </c>
      <c r="BM326" s="142" t="s">
        <v>910</v>
      </c>
    </row>
    <row r="327" spans="2:47" s="1" customFormat="1" ht="12">
      <c r="B327" s="31"/>
      <c r="D327" s="144" t="s">
        <v>140</v>
      </c>
      <c r="F327" s="145" t="s">
        <v>911</v>
      </c>
      <c r="I327" s="146"/>
      <c r="L327" s="31"/>
      <c r="M327" s="147"/>
      <c r="T327" s="52"/>
      <c r="AT327" s="16" t="s">
        <v>140</v>
      </c>
      <c r="AU327" s="16" t="s">
        <v>79</v>
      </c>
    </row>
    <row r="328" spans="2:51" s="12" customFormat="1" ht="12">
      <c r="B328" s="148"/>
      <c r="D328" s="149" t="s">
        <v>142</v>
      </c>
      <c r="E328" s="150" t="s">
        <v>3</v>
      </c>
      <c r="F328" s="151" t="s">
        <v>812</v>
      </c>
      <c r="H328" s="152">
        <v>114.35</v>
      </c>
      <c r="I328" s="153"/>
      <c r="L328" s="148"/>
      <c r="M328" s="154"/>
      <c r="T328" s="155"/>
      <c r="AT328" s="150" t="s">
        <v>142</v>
      </c>
      <c r="AU328" s="150" t="s">
        <v>79</v>
      </c>
      <c r="AV328" s="12" t="s">
        <v>79</v>
      </c>
      <c r="AW328" s="12" t="s">
        <v>31</v>
      </c>
      <c r="AX328" s="12" t="s">
        <v>76</v>
      </c>
      <c r="AY328" s="150" t="s">
        <v>131</v>
      </c>
    </row>
    <row r="329" spans="2:65" s="1" customFormat="1" ht="21.75" customHeight="1">
      <c r="B329" s="130"/>
      <c r="C329" s="131" t="s">
        <v>552</v>
      </c>
      <c r="D329" s="131" t="s">
        <v>133</v>
      </c>
      <c r="E329" s="132" t="s">
        <v>506</v>
      </c>
      <c r="F329" s="133" t="s">
        <v>507</v>
      </c>
      <c r="G329" s="134" t="s">
        <v>175</v>
      </c>
      <c r="H329" s="135">
        <v>114.35</v>
      </c>
      <c r="I329" s="136">
        <v>10</v>
      </c>
      <c r="J329" s="137">
        <f>ROUND(I329*H329,2)</f>
        <v>1143.5</v>
      </c>
      <c r="K329" s="133" t="s">
        <v>137</v>
      </c>
      <c r="L329" s="31"/>
      <c r="M329" s="138" t="s">
        <v>3</v>
      </c>
      <c r="N329" s="139" t="s">
        <v>40</v>
      </c>
      <c r="P329" s="140">
        <f>O329*H329</f>
        <v>0</v>
      </c>
      <c r="Q329" s="140">
        <v>9E-05</v>
      </c>
      <c r="R329" s="140">
        <f>Q329*H329</f>
        <v>0.0102915</v>
      </c>
      <c r="S329" s="140">
        <v>0</v>
      </c>
      <c r="T329" s="141">
        <f>S329*H329</f>
        <v>0</v>
      </c>
      <c r="AR329" s="142" t="s">
        <v>138</v>
      </c>
      <c r="AT329" s="142" t="s">
        <v>133</v>
      </c>
      <c r="AU329" s="142" t="s">
        <v>79</v>
      </c>
      <c r="AY329" s="16" t="s">
        <v>131</v>
      </c>
      <c r="BE329" s="143">
        <f>IF(N329="základní",J329,0)</f>
        <v>1143.5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6" t="s">
        <v>76</v>
      </c>
      <c r="BK329" s="143">
        <f>ROUND(I329*H329,2)</f>
        <v>1143.5</v>
      </c>
      <c r="BL329" s="16" t="s">
        <v>138</v>
      </c>
      <c r="BM329" s="142" t="s">
        <v>912</v>
      </c>
    </row>
    <row r="330" spans="2:47" s="1" customFormat="1" ht="12">
      <c r="B330" s="31"/>
      <c r="D330" s="144" t="s">
        <v>140</v>
      </c>
      <c r="F330" s="145" t="s">
        <v>509</v>
      </c>
      <c r="I330" s="146"/>
      <c r="L330" s="31"/>
      <c r="M330" s="147"/>
      <c r="T330" s="52"/>
      <c r="AT330" s="16" t="s">
        <v>140</v>
      </c>
      <c r="AU330" s="16" t="s">
        <v>79</v>
      </c>
    </row>
    <row r="331" spans="2:51" s="12" customFormat="1" ht="12">
      <c r="B331" s="148"/>
      <c r="D331" s="149" t="s">
        <v>142</v>
      </c>
      <c r="E331" s="150" t="s">
        <v>3</v>
      </c>
      <c r="F331" s="151" t="s">
        <v>812</v>
      </c>
      <c r="H331" s="152">
        <v>114.35</v>
      </c>
      <c r="I331" s="153"/>
      <c r="L331" s="148"/>
      <c r="M331" s="154"/>
      <c r="T331" s="155"/>
      <c r="AT331" s="150" t="s">
        <v>142</v>
      </c>
      <c r="AU331" s="150" t="s">
        <v>79</v>
      </c>
      <c r="AV331" s="12" t="s">
        <v>79</v>
      </c>
      <c r="AW331" s="12" t="s">
        <v>31</v>
      </c>
      <c r="AX331" s="12" t="s">
        <v>76</v>
      </c>
      <c r="AY331" s="150" t="s">
        <v>131</v>
      </c>
    </row>
    <row r="332" spans="2:65" s="1" customFormat="1" ht="24.2" customHeight="1">
      <c r="B332" s="130"/>
      <c r="C332" s="131" t="s">
        <v>558</v>
      </c>
      <c r="D332" s="131" t="s">
        <v>133</v>
      </c>
      <c r="E332" s="132" t="s">
        <v>913</v>
      </c>
      <c r="F332" s="133" t="s">
        <v>914</v>
      </c>
      <c r="G332" s="134" t="s">
        <v>303</v>
      </c>
      <c r="H332" s="135">
        <v>1</v>
      </c>
      <c r="I332" s="136">
        <v>500</v>
      </c>
      <c r="J332" s="137">
        <f>ROUND(I332*H332,2)</f>
        <v>500</v>
      </c>
      <c r="K332" s="133" t="s">
        <v>3</v>
      </c>
      <c r="L332" s="31"/>
      <c r="M332" s="138" t="s">
        <v>3</v>
      </c>
      <c r="N332" s="139" t="s">
        <v>40</v>
      </c>
      <c r="P332" s="140">
        <f>O332*H332</f>
        <v>0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138</v>
      </c>
      <c r="AT332" s="142" t="s">
        <v>133</v>
      </c>
      <c r="AU332" s="142" t="s">
        <v>79</v>
      </c>
      <c r="AY332" s="16" t="s">
        <v>131</v>
      </c>
      <c r="BE332" s="143">
        <f>IF(N332="základní",J332,0)</f>
        <v>500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6" t="s">
        <v>76</v>
      </c>
      <c r="BK332" s="143">
        <f>ROUND(I332*H332,2)</f>
        <v>500</v>
      </c>
      <c r="BL332" s="16" t="s">
        <v>138</v>
      </c>
      <c r="BM332" s="142" t="s">
        <v>915</v>
      </c>
    </row>
    <row r="333" spans="2:51" s="12" customFormat="1" ht="12">
      <c r="B333" s="148"/>
      <c r="D333" s="149" t="s">
        <v>142</v>
      </c>
      <c r="E333" s="150" t="s">
        <v>3</v>
      </c>
      <c r="F333" s="151" t="s">
        <v>916</v>
      </c>
      <c r="H333" s="152">
        <v>1</v>
      </c>
      <c r="I333" s="153"/>
      <c r="L333" s="148"/>
      <c r="M333" s="154"/>
      <c r="T333" s="155"/>
      <c r="AT333" s="150" t="s">
        <v>142</v>
      </c>
      <c r="AU333" s="150" t="s">
        <v>79</v>
      </c>
      <c r="AV333" s="12" t="s">
        <v>79</v>
      </c>
      <c r="AW333" s="12" t="s">
        <v>31</v>
      </c>
      <c r="AX333" s="12" t="s">
        <v>76</v>
      </c>
      <c r="AY333" s="150" t="s">
        <v>131</v>
      </c>
    </row>
    <row r="334" spans="2:65" s="1" customFormat="1" ht="24.2" customHeight="1">
      <c r="B334" s="130"/>
      <c r="C334" s="131" t="s">
        <v>563</v>
      </c>
      <c r="D334" s="131" t="s">
        <v>133</v>
      </c>
      <c r="E334" s="132" t="s">
        <v>917</v>
      </c>
      <c r="F334" s="133" t="s">
        <v>918</v>
      </c>
      <c r="G334" s="134" t="s">
        <v>919</v>
      </c>
      <c r="H334" s="135">
        <v>5</v>
      </c>
      <c r="I334" s="136">
        <v>300</v>
      </c>
      <c r="J334" s="137">
        <f>ROUND(I334*H334,2)</f>
        <v>1500</v>
      </c>
      <c r="K334" s="133" t="s">
        <v>3</v>
      </c>
      <c r="L334" s="31"/>
      <c r="M334" s="138" t="s">
        <v>3</v>
      </c>
      <c r="N334" s="139" t="s">
        <v>40</v>
      </c>
      <c r="P334" s="140">
        <f>O334*H334</f>
        <v>0</v>
      </c>
      <c r="Q334" s="140">
        <v>0</v>
      </c>
      <c r="R334" s="140">
        <f>Q334*H334</f>
        <v>0</v>
      </c>
      <c r="S334" s="140">
        <v>0</v>
      </c>
      <c r="T334" s="141">
        <f>S334*H334</f>
        <v>0</v>
      </c>
      <c r="AR334" s="142" t="s">
        <v>138</v>
      </c>
      <c r="AT334" s="142" t="s">
        <v>133</v>
      </c>
      <c r="AU334" s="142" t="s">
        <v>79</v>
      </c>
      <c r="AY334" s="16" t="s">
        <v>131</v>
      </c>
      <c r="BE334" s="143">
        <f>IF(N334="základní",J334,0)</f>
        <v>1500</v>
      </c>
      <c r="BF334" s="143">
        <f>IF(N334="snížená",J334,0)</f>
        <v>0</v>
      </c>
      <c r="BG334" s="143">
        <f>IF(N334="zákl. přenesená",J334,0)</f>
        <v>0</v>
      </c>
      <c r="BH334" s="143">
        <f>IF(N334="sníž. přenesená",J334,0)</f>
        <v>0</v>
      </c>
      <c r="BI334" s="143">
        <f>IF(N334="nulová",J334,0)</f>
        <v>0</v>
      </c>
      <c r="BJ334" s="16" t="s">
        <v>76</v>
      </c>
      <c r="BK334" s="143">
        <f>ROUND(I334*H334,2)</f>
        <v>1500</v>
      </c>
      <c r="BL334" s="16" t="s">
        <v>138</v>
      </c>
      <c r="BM334" s="142" t="s">
        <v>920</v>
      </c>
    </row>
    <row r="335" spans="2:51" s="12" customFormat="1" ht="12">
      <c r="B335" s="148"/>
      <c r="D335" s="149" t="s">
        <v>142</v>
      </c>
      <c r="E335" s="150" t="s">
        <v>3</v>
      </c>
      <c r="F335" s="151" t="s">
        <v>879</v>
      </c>
      <c r="H335" s="152">
        <v>5</v>
      </c>
      <c r="I335" s="153"/>
      <c r="L335" s="148"/>
      <c r="M335" s="154"/>
      <c r="T335" s="155"/>
      <c r="AT335" s="150" t="s">
        <v>142</v>
      </c>
      <c r="AU335" s="150" t="s">
        <v>79</v>
      </c>
      <c r="AV335" s="12" t="s">
        <v>79</v>
      </c>
      <c r="AW335" s="12" t="s">
        <v>31</v>
      </c>
      <c r="AX335" s="12" t="s">
        <v>76</v>
      </c>
      <c r="AY335" s="150" t="s">
        <v>131</v>
      </c>
    </row>
    <row r="336" spans="2:63" s="11" customFormat="1" ht="22.9" customHeight="1">
      <c r="B336" s="118"/>
      <c r="D336" s="119" t="s">
        <v>68</v>
      </c>
      <c r="E336" s="128" t="s">
        <v>185</v>
      </c>
      <c r="F336" s="128" t="s">
        <v>510</v>
      </c>
      <c r="I336" s="121"/>
      <c r="J336" s="129">
        <f>BK336</f>
        <v>18793</v>
      </c>
      <c r="L336" s="118"/>
      <c r="M336" s="123"/>
      <c r="P336" s="124">
        <f>SUM(P337:P357)</f>
        <v>0</v>
      </c>
      <c r="R336" s="124">
        <f>SUM(R337:R357)</f>
        <v>2.196779</v>
      </c>
      <c r="T336" s="125">
        <f>SUM(T337:T357)</f>
        <v>0</v>
      </c>
      <c r="AR336" s="119" t="s">
        <v>76</v>
      </c>
      <c r="AT336" s="126" t="s">
        <v>68</v>
      </c>
      <c r="AU336" s="126" t="s">
        <v>76</v>
      </c>
      <c r="AY336" s="119" t="s">
        <v>131</v>
      </c>
      <c r="BK336" s="127">
        <f>SUM(BK337:BK357)</f>
        <v>18793</v>
      </c>
    </row>
    <row r="337" spans="2:65" s="1" customFormat="1" ht="49.15" customHeight="1">
      <c r="B337" s="130"/>
      <c r="C337" s="131" t="s">
        <v>569</v>
      </c>
      <c r="D337" s="131" t="s">
        <v>133</v>
      </c>
      <c r="E337" s="132" t="s">
        <v>512</v>
      </c>
      <c r="F337" s="133" t="s">
        <v>513</v>
      </c>
      <c r="G337" s="134" t="s">
        <v>175</v>
      </c>
      <c r="H337" s="135">
        <v>2</v>
      </c>
      <c r="I337" s="136">
        <v>300</v>
      </c>
      <c r="J337" s="137">
        <f>ROUND(I337*H337,2)</f>
        <v>600</v>
      </c>
      <c r="K337" s="133" t="s">
        <v>137</v>
      </c>
      <c r="L337" s="31"/>
      <c r="M337" s="138" t="s">
        <v>3</v>
      </c>
      <c r="N337" s="139" t="s">
        <v>40</v>
      </c>
      <c r="P337" s="140">
        <f>O337*H337</f>
        <v>0</v>
      </c>
      <c r="Q337" s="140">
        <v>0.20219</v>
      </c>
      <c r="R337" s="140">
        <f>Q337*H337</f>
        <v>0.40438</v>
      </c>
      <c r="S337" s="140">
        <v>0</v>
      </c>
      <c r="T337" s="141">
        <f>S337*H337</f>
        <v>0</v>
      </c>
      <c r="AR337" s="142" t="s">
        <v>138</v>
      </c>
      <c r="AT337" s="142" t="s">
        <v>133</v>
      </c>
      <c r="AU337" s="142" t="s">
        <v>79</v>
      </c>
      <c r="AY337" s="16" t="s">
        <v>131</v>
      </c>
      <c r="BE337" s="143">
        <f>IF(N337="základní",J337,0)</f>
        <v>600</v>
      </c>
      <c r="BF337" s="143">
        <f>IF(N337="snížená",J337,0)</f>
        <v>0</v>
      </c>
      <c r="BG337" s="143">
        <f>IF(N337="zákl. přenesená",J337,0)</f>
        <v>0</v>
      </c>
      <c r="BH337" s="143">
        <f>IF(N337="sníž. přenesená",J337,0)</f>
        <v>0</v>
      </c>
      <c r="BI337" s="143">
        <f>IF(N337="nulová",J337,0)</f>
        <v>0</v>
      </c>
      <c r="BJ337" s="16" t="s">
        <v>76</v>
      </c>
      <c r="BK337" s="143">
        <f>ROUND(I337*H337,2)</f>
        <v>600</v>
      </c>
      <c r="BL337" s="16" t="s">
        <v>138</v>
      </c>
      <c r="BM337" s="142" t="s">
        <v>921</v>
      </c>
    </row>
    <row r="338" spans="2:47" s="1" customFormat="1" ht="12">
      <c r="B338" s="31"/>
      <c r="D338" s="144" t="s">
        <v>140</v>
      </c>
      <c r="F338" s="145" t="s">
        <v>515</v>
      </c>
      <c r="I338" s="146"/>
      <c r="L338" s="31"/>
      <c r="M338" s="147"/>
      <c r="T338" s="52"/>
      <c r="AT338" s="16" t="s">
        <v>140</v>
      </c>
      <c r="AU338" s="16" t="s">
        <v>79</v>
      </c>
    </row>
    <row r="339" spans="2:51" s="12" customFormat="1" ht="12">
      <c r="B339" s="148"/>
      <c r="D339" s="149" t="s">
        <v>142</v>
      </c>
      <c r="E339" s="150" t="s">
        <v>3</v>
      </c>
      <c r="F339" s="151" t="s">
        <v>665</v>
      </c>
      <c r="H339" s="152">
        <v>2</v>
      </c>
      <c r="I339" s="153"/>
      <c r="L339" s="148"/>
      <c r="M339" s="154"/>
      <c r="T339" s="155"/>
      <c r="AT339" s="150" t="s">
        <v>142</v>
      </c>
      <c r="AU339" s="150" t="s">
        <v>79</v>
      </c>
      <c r="AV339" s="12" t="s">
        <v>79</v>
      </c>
      <c r="AW339" s="12" t="s">
        <v>31</v>
      </c>
      <c r="AX339" s="12" t="s">
        <v>76</v>
      </c>
      <c r="AY339" s="150" t="s">
        <v>131</v>
      </c>
    </row>
    <row r="340" spans="2:65" s="1" customFormat="1" ht="49.15" customHeight="1">
      <c r="B340" s="130"/>
      <c r="C340" s="131" t="s">
        <v>575</v>
      </c>
      <c r="D340" s="131" t="s">
        <v>133</v>
      </c>
      <c r="E340" s="132" t="s">
        <v>922</v>
      </c>
      <c r="F340" s="133" t="s">
        <v>923</v>
      </c>
      <c r="G340" s="134" t="s">
        <v>175</v>
      </c>
      <c r="H340" s="135">
        <v>2</v>
      </c>
      <c r="I340" s="136">
        <v>300</v>
      </c>
      <c r="J340" s="137">
        <f>ROUND(I340*H340,2)</f>
        <v>600</v>
      </c>
      <c r="K340" s="133" t="s">
        <v>137</v>
      </c>
      <c r="L340" s="31"/>
      <c r="M340" s="138" t="s">
        <v>3</v>
      </c>
      <c r="N340" s="139" t="s">
        <v>40</v>
      </c>
      <c r="P340" s="140">
        <f>O340*H340</f>
        <v>0</v>
      </c>
      <c r="Q340" s="140">
        <v>0.1554</v>
      </c>
      <c r="R340" s="140">
        <f>Q340*H340</f>
        <v>0.3108</v>
      </c>
      <c r="S340" s="140">
        <v>0</v>
      </c>
      <c r="T340" s="141">
        <f>S340*H340</f>
        <v>0</v>
      </c>
      <c r="AR340" s="142" t="s">
        <v>138</v>
      </c>
      <c r="AT340" s="142" t="s">
        <v>133</v>
      </c>
      <c r="AU340" s="142" t="s">
        <v>79</v>
      </c>
      <c r="AY340" s="16" t="s">
        <v>131</v>
      </c>
      <c r="BE340" s="143">
        <f>IF(N340="základní",J340,0)</f>
        <v>600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6" t="s">
        <v>76</v>
      </c>
      <c r="BK340" s="143">
        <f>ROUND(I340*H340,2)</f>
        <v>600</v>
      </c>
      <c r="BL340" s="16" t="s">
        <v>138</v>
      </c>
      <c r="BM340" s="142" t="s">
        <v>924</v>
      </c>
    </row>
    <row r="341" spans="2:47" s="1" customFormat="1" ht="12">
      <c r="B341" s="31"/>
      <c r="D341" s="144" t="s">
        <v>140</v>
      </c>
      <c r="F341" s="145" t="s">
        <v>925</v>
      </c>
      <c r="I341" s="146"/>
      <c r="L341" s="31"/>
      <c r="M341" s="147"/>
      <c r="T341" s="52"/>
      <c r="AT341" s="16" t="s">
        <v>140</v>
      </c>
      <c r="AU341" s="16" t="s">
        <v>79</v>
      </c>
    </row>
    <row r="342" spans="2:51" s="12" customFormat="1" ht="12">
      <c r="B342" s="148"/>
      <c r="D342" s="149" t="s">
        <v>142</v>
      </c>
      <c r="E342" s="150" t="s">
        <v>3</v>
      </c>
      <c r="F342" s="151" t="s">
        <v>665</v>
      </c>
      <c r="H342" s="152">
        <v>2</v>
      </c>
      <c r="I342" s="153"/>
      <c r="L342" s="148"/>
      <c r="M342" s="154"/>
      <c r="T342" s="155"/>
      <c r="AT342" s="150" t="s">
        <v>142</v>
      </c>
      <c r="AU342" s="150" t="s">
        <v>79</v>
      </c>
      <c r="AV342" s="12" t="s">
        <v>79</v>
      </c>
      <c r="AW342" s="12" t="s">
        <v>31</v>
      </c>
      <c r="AX342" s="12" t="s">
        <v>76</v>
      </c>
      <c r="AY342" s="150" t="s">
        <v>131</v>
      </c>
    </row>
    <row r="343" spans="2:65" s="1" customFormat="1" ht="24.2" customHeight="1">
      <c r="B343" s="130"/>
      <c r="C343" s="131" t="s">
        <v>583</v>
      </c>
      <c r="D343" s="131" t="s">
        <v>133</v>
      </c>
      <c r="E343" s="132" t="s">
        <v>517</v>
      </c>
      <c r="F343" s="133" t="s">
        <v>518</v>
      </c>
      <c r="G343" s="134" t="s">
        <v>199</v>
      </c>
      <c r="H343" s="135">
        <v>0.6</v>
      </c>
      <c r="I343" s="136">
        <v>2650</v>
      </c>
      <c r="J343" s="137">
        <f>ROUND(I343*H343,2)</f>
        <v>1590</v>
      </c>
      <c r="K343" s="133" t="s">
        <v>137</v>
      </c>
      <c r="L343" s="31"/>
      <c r="M343" s="138" t="s">
        <v>3</v>
      </c>
      <c r="N343" s="139" t="s">
        <v>40</v>
      </c>
      <c r="P343" s="140">
        <f>O343*H343</f>
        <v>0</v>
      </c>
      <c r="Q343" s="140">
        <v>2.25634</v>
      </c>
      <c r="R343" s="140">
        <f>Q343*H343</f>
        <v>1.3538039999999998</v>
      </c>
      <c r="S343" s="140">
        <v>0</v>
      </c>
      <c r="T343" s="141">
        <f>S343*H343</f>
        <v>0</v>
      </c>
      <c r="AR343" s="142" t="s">
        <v>138</v>
      </c>
      <c r="AT343" s="142" t="s">
        <v>133</v>
      </c>
      <c r="AU343" s="142" t="s">
        <v>79</v>
      </c>
      <c r="AY343" s="16" t="s">
        <v>131</v>
      </c>
      <c r="BE343" s="143">
        <f>IF(N343="základní",J343,0)</f>
        <v>1590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6" t="s">
        <v>76</v>
      </c>
      <c r="BK343" s="143">
        <f>ROUND(I343*H343,2)</f>
        <v>1590</v>
      </c>
      <c r="BL343" s="16" t="s">
        <v>138</v>
      </c>
      <c r="BM343" s="142" t="s">
        <v>926</v>
      </c>
    </row>
    <row r="344" spans="2:47" s="1" customFormat="1" ht="12">
      <c r="B344" s="31"/>
      <c r="D344" s="144" t="s">
        <v>140</v>
      </c>
      <c r="F344" s="145" t="s">
        <v>520</v>
      </c>
      <c r="I344" s="146"/>
      <c r="L344" s="31"/>
      <c r="M344" s="147"/>
      <c r="T344" s="52"/>
      <c r="AT344" s="16" t="s">
        <v>140</v>
      </c>
      <c r="AU344" s="16" t="s">
        <v>79</v>
      </c>
    </row>
    <row r="345" spans="2:51" s="12" customFormat="1" ht="12">
      <c r="B345" s="148"/>
      <c r="D345" s="149" t="s">
        <v>142</v>
      </c>
      <c r="E345" s="150" t="s">
        <v>3</v>
      </c>
      <c r="F345" s="151" t="s">
        <v>927</v>
      </c>
      <c r="H345" s="152">
        <v>0.6</v>
      </c>
      <c r="I345" s="153"/>
      <c r="L345" s="148"/>
      <c r="M345" s="154"/>
      <c r="T345" s="155"/>
      <c r="AT345" s="150" t="s">
        <v>142</v>
      </c>
      <c r="AU345" s="150" t="s">
        <v>79</v>
      </c>
      <c r="AV345" s="12" t="s">
        <v>79</v>
      </c>
      <c r="AW345" s="12" t="s">
        <v>31</v>
      </c>
      <c r="AX345" s="12" t="s">
        <v>76</v>
      </c>
      <c r="AY345" s="150" t="s">
        <v>131</v>
      </c>
    </row>
    <row r="346" spans="2:65" s="1" customFormat="1" ht="62.65" customHeight="1">
      <c r="B346" s="130"/>
      <c r="C346" s="131" t="s">
        <v>928</v>
      </c>
      <c r="D346" s="131" t="s">
        <v>133</v>
      </c>
      <c r="E346" s="132" t="s">
        <v>523</v>
      </c>
      <c r="F346" s="133" t="s">
        <v>524</v>
      </c>
      <c r="G346" s="134" t="s">
        <v>175</v>
      </c>
      <c r="H346" s="135">
        <v>209.5</v>
      </c>
      <c r="I346" s="136">
        <v>45</v>
      </c>
      <c r="J346" s="137">
        <f>ROUND(I346*H346,2)</f>
        <v>9427.5</v>
      </c>
      <c r="K346" s="133" t="s">
        <v>137</v>
      </c>
      <c r="L346" s="31"/>
      <c r="M346" s="138" t="s">
        <v>3</v>
      </c>
      <c r="N346" s="139" t="s">
        <v>40</v>
      </c>
      <c r="P346" s="140">
        <f>O346*H346</f>
        <v>0</v>
      </c>
      <c r="Q346" s="140">
        <v>0.00061</v>
      </c>
      <c r="R346" s="140">
        <f>Q346*H346</f>
        <v>0.127795</v>
      </c>
      <c r="S346" s="140">
        <v>0</v>
      </c>
      <c r="T346" s="141">
        <f>S346*H346</f>
        <v>0</v>
      </c>
      <c r="AR346" s="142" t="s">
        <v>138</v>
      </c>
      <c r="AT346" s="142" t="s">
        <v>133</v>
      </c>
      <c r="AU346" s="142" t="s">
        <v>79</v>
      </c>
      <c r="AY346" s="16" t="s">
        <v>131</v>
      </c>
      <c r="BE346" s="143">
        <f>IF(N346="základní",J346,0)</f>
        <v>9427.5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6" t="s">
        <v>76</v>
      </c>
      <c r="BK346" s="143">
        <f>ROUND(I346*H346,2)</f>
        <v>9427.5</v>
      </c>
      <c r="BL346" s="16" t="s">
        <v>138</v>
      </c>
      <c r="BM346" s="142" t="s">
        <v>929</v>
      </c>
    </row>
    <row r="347" spans="2:47" s="1" customFormat="1" ht="12">
      <c r="B347" s="31"/>
      <c r="D347" s="144" t="s">
        <v>140</v>
      </c>
      <c r="F347" s="145" t="s">
        <v>526</v>
      </c>
      <c r="I347" s="146"/>
      <c r="L347" s="31"/>
      <c r="M347" s="147"/>
      <c r="T347" s="52"/>
      <c r="AT347" s="16" t="s">
        <v>140</v>
      </c>
      <c r="AU347" s="16" t="s">
        <v>79</v>
      </c>
    </row>
    <row r="348" spans="2:51" s="12" customFormat="1" ht="12">
      <c r="B348" s="148"/>
      <c r="D348" s="149" t="s">
        <v>142</v>
      </c>
      <c r="E348" s="150" t="s">
        <v>3</v>
      </c>
      <c r="F348" s="151" t="s">
        <v>930</v>
      </c>
      <c r="H348" s="152">
        <v>209.5</v>
      </c>
      <c r="I348" s="153"/>
      <c r="L348" s="148"/>
      <c r="M348" s="154"/>
      <c r="T348" s="155"/>
      <c r="AT348" s="150" t="s">
        <v>142</v>
      </c>
      <c r="AU348" s="150" t="s">
        <v>79</v>
      </c>
      <c r="AV348" s="12" t="s">
        <v>79</v>
      </c>
      <c r="AW348" s="12" t="s">
        <v>31</v>
      </c>
      <c r="AX348" s="12" t="s">
        <v>76</v>
      </c>
      <c r="AY348" s="150" t="s">
        <v>131</v>
      </c>
    </row>
    <row r="349" spans="2:65" s="1" customFormat="1" ht="24.2" customHeight="1">
      <c r="B349" s="130"/>
      <c r="C349" s="131" t="s">
        <v>931</v>
      </c>
      <c r="D349" s="131" t="s">
        <v>133</v>
      </c>
      <c r="E349" s="132" t="s">
        <v>529</v>
      </c>
      <c r="F349" s="133" t="s">
        <v>530</v>
      </c>
      <c r="G349" s="134" t="s">
        <v>175</v>
      </c>
      <c r="H349" s="135">
        <v>209.5</v>
      </c>
      <c r="I349" s="136">
        <v>29</v>
      </c>
      <c r="J349" s="137">
        <f>ROUND(I349*H349,2)</f>
        <v>6075.5</v>
      </c>
      <c r="K349" s="133" t="s">
        <v>137</v>
      </c>
      <c r="L349" s="31"/>
      <c r="M349" s="138" t="s">
        <v>3</v>
      </c>
      <c r="N349" s="139" t="s">
        <v>40</v>
      </c>
      <c r="P349" s="140">
        <f>O349*H349</f>
        <v>0</v>
      </c>
      <c r="Q349" s="140">
        <v>0</v>
      </c>
      <c r="R349" s="140">
        <f>Q349*H349</f>
        <v>0</v>
      </c>
      <c r="S349" s="140">
        <v>0</v>
      </c>
      <c r="T349" s="141">
        <f>S349*H349</f>
        <v>0</v>
      </c>
      <c r="AR349" s="142" t="s">
        <v>138</v>
      </c>
      <c r="AT349" s="142" t="s">
        <v>133</v>
      </c>
      <c r="AU349" s="142" t="s">
        <v>79</v>
      </c>
      <c r="AY349" s="16" t="s">
        <v>131</v>
      </c>
      <c r="BE349" s="143">
        <f>IF(N349="základní",J349,0)</f>
        <v>6075.5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6" t="s">
        <v>76</v>
      </c>
      <c r="BK349" s="143">
        <f>ROUND(I349*H349,2)</f>
        <v>6075.5</v>
      </c>
      <c r="BL349" s="16" t="s">
        <v>138</v>
      </c>
      <c r="BM349" s="142" t="s">
        <v>932</v>
      </c>
    </row>
    <row r="350" spans="2:47" s="1" customFormat="1" ht="12">
      <c r="B350" s="31"/>
      <c r="D350" s="144" t="s">
        <v>140</v>
      </c>
      <c r="F350" s="145" t="s">
        <v>532</v>
      </c>
      <c r="I350" s="146"/>
      <c r="L350" s="31"/>
      <c r="M350" s="147"/>
      <c r="T350" s="52"/>
      <c r="AT350" s="16" t="s">
        <v>140</v>
      </c>
      <c r="AU350" s="16" t="s">
        <v>79</v>
      </c>
    </row>
    <row r="351" spans="2:51" s="12" customFormat="1" ht="12">
      <c r="B351" s="148"/>
      <c r="D351" s="149" t="s">
        <v>142</v>
      </c>
      <c r="E351" s="150" t="s">
        <v>3</v>
      </c>
      <c r="F351" s="151" t="s">
        <v>930</v>
      </c>
      <c r="H351" s="152">
        <v>209.5</v>
      </c>
      <c r="I351" s="153"/>
      <c r="L351" s="148"/>
      <c r="M351" s="154"/>
      <c r="T351" s="155"/>
      <c r="AT351" s="150" t="s">
        <v>142</v>
      </c>
      <c r="AU351" s="150" t="s">
        <v>79</v>
      </c>
      <c r="AV351" s="12" t="s">
        <v>79</v>
      </c>
      <c r="AW351" s="12" t="s">
        <v>31</v>
      </c>
      <c r="AX351" s="12" t="s">
        <v>76</v>
      </c>
      <c r="AY351" s="150" t="s">
        <v>131</v>
      </c>
    </row>
    <row r="352" spans="2:65" s="1" customFormat="1" ht="78" customHeight="1">
      <c r="B352" s="130"/>
      <c r="C352" s="131" t="s">
        <v>933</v>
      </c>
      <c r="D352" s="131" t="s">
        <v>133</v>
      </c>
      <c r="E352" s="132" t="s">
        <v>534</v>
      </c>
      <c r="F352" s="133" t="s">
        <v>535</v>
      </c>
      <c r="G352" s="134" t="s">
        <v>175</v>
      </c>
      <c r="H352" s="135">
        <v>4</v>
      </c>
      <c r="I352" s="136">
        <v>35</v>
      </c>
      <c r="J352" s="137">
        <f>ROUND(I352*H352,2)</f>
        <v>140</v>
      </c>
      <c r="K352" s="133" t="s">
        <v>137</v>
      </c>
      <c r="L352" s="31"/>
      <c r="M352" s="138" t="s">
        <v>3</v>
      </c>
      <c r="N352" s="139" t="s">
        <v>40</v>
      </c>
      <c r="P352" s="140">
        <f>O352*H352</f>
        <v>0</v>
      </c>
      <c r="Q352" s="140">
        <v>0</v>
      </c>
      <c r="R352" s="140">
        <f>Q352*H352</f>
        <v>0</v>
      </c>
      <c r="S352" s="140">
        <v>0</v>
      </c>
      <c r="T352" s="141">
        <f>S352*H352</f>
        <v>0</v>
      </c>
      <c r="AR352" s="142" t="s">
        <v>138</v>
      </c>
      <c r="AT352" s="142" t="s">
        <v>133</v>
      </c>
      <c r="AU352" s="142" t="s">
        <v>79</v>
      </c>
      <c r="AY352" s="16" t="s">
        <v>131</v>
      </c>
      <c r="BE352" s="143">
        <f>IF(N352="základní",J352,0)</f>
        <v>140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6" t="s">
        <v>76</v>
      </c>
      <c r="BK352" s="143">
        <f>ROUND(I352*H352,2)</f>
        <v>140</v>
      </c>
      <c r="BL352" s="16" t="s">
        <v>138</v>
      </c>
      <c r="BM352" s="142" t="s">
        <v>934</v>
      </c>
    </row>
    <row r="353" spans="2:47" s="1" customFormat="1" ht="12">
      <c r="B353" s="31"/>
      <c r="D353" s="144" t="s">
        <v>140</v>
      </c>
      <c r="F353" s="145" t="s">
        <v>537</v>
      </c>
      <c r="I353" s="146"/>
      <c r="L353" s="31"/>
      <c r="M353" s="147"/>
      <c r="T353" s="52"/>
      <c r="AT353" s="16" t="s">
        <v>140</v>
      </c>
      <c r="AU353" s="16" t="s">
        <v>79</v>
      </c>
    </row>
    <row r="354" spans="2:51" s="12" customFormat="1" ht="12">
      <c r="B354" s="148"/>
      <c r="D354" s="149" t="s">
        <v>142</v>
      </c>
      <c r="E354" s="150" t="s">
        <v>3</v>
      </c>
      <c r="F354" s="151" t="s">
        <v>935</v>
      </c>
      <c r="H354" s="152">
        <v>4</v>
      </c>
      <c r="I354" s="153"/>
      <c r="L354" s="148"/>
      <c r="M354" s="154"/>
      <c r="T354" s="155"/>
      <c r="AT354" s="150" t="s">
        <v>142</v>
      </c>
      <c r="AU354" s="150" t="s">
        <v>79</v>
      </c>
      <c r="AV354" s="12" t="s">
        <v>79</v>
      </c>
      <c r="AW354" s="12" t="s">
        <v>31</v>
      </c>
      <c r="AX354" s="12" t="s">
        <v>76</v>
      </c>
      <c r="AY354" s="150" t="s">
        <v>131</v>
      </c>
    </row>
    <row r="355" spans="2:65" s="1" customFormat="1" ht="78" customHeight="1">
      <c r="B355" s="130"/>
      <c r="C355" s="131" t="s">
        <v>936</v>
      </c>
      <c r="D355" s="131" t="s">
        <v>133</v>
      </c>
      <c r="E355" s="132" t="s">
        <v>540</v>
      </c>
      <c r="F355" s="133" t="s">
        <v>541</v>
      </c>
      <c r="G355" s="134" t="s">
        <v>136</v>
      </c>
      <c r="H355" s="135">
        <v>6</v>
      </c>
      <c r="I355" s="136">
        <v>60</v>
      </c>
      <c r="J355" s="137">
        <f>ROUND(I355*H355,2)</f>
        <v>360</v>
      </c>
      <c r="K355" s="133" t="s">
        <v>137</v>
      </c>
      <c r="L355" s="31"/>
      <c r="M355" s="138" t="s">
        <v>3</v>
      </c>
      <c r="N355" s="139" t="s">
        <v>40</v>
      </c>
      <c r="P355" s="140">
        <f>O355*H355</f>
        <v>0</v>
      </c>
      <c r="Q355" s="140">
        <v>0</v>
      </c>
      <c r="R355" s="140">
        <f>Q355*H355</f>
        <v>0</v>
      </c>
      <c r="S355" s="140">
        <v>0</v>
      </c>
      <c r="T355" s="141">
        <f>S355*H355</f>
        <v>0</v>
      </c>
      <c r="AR355" s="142" t="s">
        <v>138</v>
      </c>
      <c r="AT355" s="142" t="s">
        <v>133</v>
      </c>
      <c r="AU355" s="142" t="s">
        <v>79</v>
      </c>
      <c r="AY355" s="16" t="s">
        <v>131</v>
      </c>
      <c r="BE355" s="143">
        <f>IF(N355="základní",J355,0)</f>
        <v>360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6" t="s">
        <v>76</v>
      </c>
      <c r="BK355" s="143">
        <f>ROUND(I355*H355,2)</f>
        <v>360</v>
      </c>
      <c r="BL355" s="16" t="s">
        <v>138</v>
      </c>
      <c r="BM355" s="142" t="s">
        <v>937</v>
      </c>
    </row>
    <row r="356" spans="2:47" s="1" customFormat="1" ht="12">
      <c r="B356" s="31"/>
      <c r="D356" s="144" t="s">
        <v>140</v>
      </c>
      <c r="F356" s="145" t="s">
        <v>543</v>
      </c>
      <c r="I356" s="146"/>
      <c r="L356" s="31"/>
      <c r="M356" s="147"/>
      <c r="T356" s="52"/>
      <c r="AT356" s="16" t="s">
        <v>140</v>
      </c>
      <c r="AU356" s="16" t="s">
        <v>79</v>
      </c>
    </row>
    <row r="357" spans="2:51" s="12" customFormat="1" ht="12">
      <c r="B357" s="148"/>
      <c r="D357" s="149" t="s">
        <v>142</v>
      </c>
      <c r="E357" s="150" t="s">
        <v>3</v>
      </c>
      <c r="F357" s="151" t="s">
        <v>544</v>
      </c>
      <c r="H357" s="152">
        <v>6</v>
      </c>
      <c r="I357" s="153"/>
      <c r="L357" s="148"/>
      <c r="M357" s="154"/>
      <c r="T357" s="155"/>
      <c r="AT357" s="150" t="s">
        <v>142</v>
      </c>
      <c r="AU357" s="150" t="s">
        <v>79</v>
      </c>
      <c r="AV357" s="12" t="s">
        <v>79</v>
      </c>
      <c r="AW357" s="12" t="s">
        <v>31</v>
      </c>
      <c r="AX357" s="12" t="s">
        <v>76</v>
      </c>
      <c r="AY357" s="150" t="s">
        <v>131</v>
      </c>
    </row>
    <row r="358" spans="2:63" s="11" customFormat="1" ht="22.9" customHeight="1">
      <c r="B358" s="118"/>
      <c r="D358" s="119" t="s">
        <v>68</v>
      </c>
      <c r="E358" s="128" t="s">
        <v>550</v>
      </c>
      <c r="F358" s="128" t="s">
        <v>551</v>
      </c>
      <c r="I358" s="121"/>
      <c r="J358" s="129">
        <f>BK358</f>
        <v>35593.42</v>
      </c>
      <c r="L358" s="118"/>
      <c r="M358" s="123"/>
      <c r="P358" s="124">
        <f>SUM(P359:P369)</f>
        <v>0</v>
      </c>
      <c r="R358" s="124">
        <f>SUM(R359:R369)</f>
        <v>0</v>
      </c>
      <c r="T358" s="125">
        <f>SUM(T359:T369)</f>
        <v>0</v>
      </c>
      <c r="AR358" s="119" t="s">
        <v>76</v>
      </c>
      <c r="AT358" s="126" t="s">
        <v>68</v>
      </c>
      <c r="AU358" s="126" t="s">
        <v>76</v>
      </c>
      <c r="AY358" s="119" t="s">
        <v>131</v>
      </c>
      <c r="BK358" s="127">
        <f>SUM(BK359:BK369)</f>
        <v>35593.42</v>
      </c>
    </row>
    <row r="359" spans="2:65" s="1" customFormat="1" ht="44.25" customHeight="1">
      <c r="B359" s="130"/>
      <c r="C359" s="131" t="s">
        <v>938</v>
      </c>
      <c r="D359" s="131" t="s">
        <v>133</v>
      </c>
      <c r="E359" s="132" t="s">
        <v>553</v>
      </c>
      <c r="F359" s="133" t="s">
        <v>554</v>
      </c>
      <c r="G359" s="134" t="s">
        <v>268</v>
      </c>
      <c r="H359" s="135">
        <v>2862.728</v>
      </c>
      <c r="I359" s="136">
        <v>2.5</v>
      </c>
      <c r="J359" s="137">
        <f>ROUND(I359*H359,2)</f>
        <v>7156.82</v>
      </c>
      <c r="K359" s="133" t="s">
        <v>137</v>
      </c>
      <c r="L359" s="31"/>
      <c r="M359" s="138" t="s">
        <v>3</v>
      </c>
      <c r="N359" s="139" t="s">
        <v>40</v>
      </c>
      <c r="P359" s="140">
        <f>O359*H359</f>
        <v>0</v>
      </c>
      <c r="Q359" s="140">
        <v>0</v>
      </c>
      <c r="R359" s="140">
        <f>Q359*H359</f>
        <v>0</v>
      </c>
      <c r="S359" s="140">
        <v>0</v>
      </c>
      <c r="T359" s="141">
        <f>S359*H359</f>
        <v>0</v>
      </c>
      <c r="AR359" s="142" t="s">
        <v>138</v>
      </c>
      <c r="AT359" s="142" t="s">
        <v>133</v>
      </c>
      <c r="AU359" s="142" t="s">
        <v>79</v>
      </c>
      <c r="AY359" s="16" t="s">
        <v>131</v>
      </c>
      <c r="BE359" s="143">
        <f>IF(N359="základní",J359,0)</f>
        <v>7156.82</v>
      </c>
      <c r="BF359" s="143">
        <f>IF(N359="snížená",J359,0)</f>
        <v>0</v>
      </c>
      <c r="BG359" s="143">
        <f>IF(N359="zákl. přenesená",J359,0)</f>
        <v>0</v>
      </c>
      <c r="BH359" s="143">
        <f>IF(N359="sníž. přenesená",J359,0)</f>
        <v>0</v>
      </c>
      <c r="BI359" s="143">
        <f>IF(N359="nulová",J359,0)</f>
        <v>0</v>
      </c>
      <c r="BJ359" s="16" t="s">
        <v>76</v>
      </c>
      <c r="BK359" s="143">
        <f>ROUND(I359*H359,2)</f>
        <v>7156.82</v>
      </c>
      <c r="BL359" s="16" t="s">
        <v>138</v>
      </c>
      <c r="BM359" s="142" t="s">
        <v>939</v>
      </c>
    </row>
    <row r="360" spans="2:47" s="1" customFormat="1" ht="12">
      <c r="B360" s="31"/>
      <c r="D360" s="144" t="s">
        <v>140</v>
      </c>
      <c r="F360" s="145" t="s">
        <v>556</v>
      </c>
      <c r="I360" s="146"/>
      <c r="L360" s="31"/>
      <c r="M360" s="147"/>
      <c r="T360" s="52"/>
      <c r="AT360" s="16" t="s">
        <v>140</v>
      </c>
      <c r="AU360" s="16" t="s">
        <v>79</v>
      </c>
    </row>
    <row r="361" spans="2:51" s="12" customFormat="1" ht="12">
      <c r="B361" s="148"/>
      <c r="D361" s="149" t="s">
        <v>142</v>
      </c>
      <c r="F361" s="151" t="s">
        <v>940</v>
      </c>
      <c r="H361" s="152">
        <v>2862.728</v>
      </c>
      <c r="I361" s="153"/>
      <c r="L361" s="148"/>
      <c r="M361" s="154"/>
      <c r="T361" s="155"/>
      <c r="AT361" s="150" t="s">
        <v>142</v>
      </c>
      <c r="AU361" s="150" t="s">
        <v>79</v>
      </c>
      <c r="AV361" s="12" t="s">
        <v>79</v>
      </c>
      <c r="AW361" s="12" t="s">
        <v>4</v>
      </c>
      <c r="AX361" s="12" t="s">
        <v>76</v>
      </c>
      <c r="AY361" s="150" t="s">
        <v>131</v>
      </c>
    </row>
    <row r="362" spans="2:65" s="1" customFormat="1" ht="37.9" customHeight="1">
      <c r="B362" s="130"/>
      <c r="C362" s="131" t="s">
        <v>941</v>
      </c>
      <c r="D362" s="131" t="s">
        <v>133</v>
      </c>
      <c r="E362" s="132" t="s">
        <v>559</v>
      </c>
      <c r="F362" s="133" t="s">
        <v>560</v>
      </c>
      <c r="G362" s="134" t="s">
        <v>268</v>
      </c>
      <c r="H362" s="135">
        <v>65.062</v>
      </c>
      <c r="I362" s="136">
        <v>200</v>
      </c>
      <c r="J362" s="137">
        <f>ROUND(I362*H362,2)</f>
        <v>13012.4</v>
      </c>
      <c r="K362" s="133" t="s">
        <v>137</v>
      </c>
      <c r="L362" s="31"/>
      <c r="M362" s="138" t="s">
        <v>3</v>
      </c>
      <c r="N362" s="139" t="s">
        <v>40</v>
      </c>
      <c r="P362" s="140">
        <f>O362*H362</f>
        <v>0</v>
      </c>
      <c r="Q362" s="140">
        <v>0</v>
      </c>
      <c r="R362" s="140">
        <f>Q362*H362</f>
        <v>0</v>
      </c>
      <c r="S362" s="140">
        <v>0</v>
      </c>
      <c r="T362" s="141">
        <f>S362*H362</f>
        <v>0</v>
      </c>
      <c r="AR362" s="142" t="s">
        <v>138</v>
      </c>
      <c r="AT362" s="142" t="s">
        <v>133</v>
      </c>
      <c r="AU362" s="142" t="s">
        <v>79</v>
      </c>
      <c r="AY362" s="16" t="s">
        <v>131</v>
      </c>
      <c r="BE362" s="143">
        <f>IF(N362="základní",J362,0)</f>
        <v>13012.4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6" t="s">
        <v>76</v>
      </c>
      <c r="BK362" s="143">
        <f>ROUND(I362*H362,2)</f>
        <v>13012.4</v>
      </c>
      <c r="BL362" s="16" t="s">
        <v>138</v>
      </c>
      <c r="BM362" s="142" t="s">
        <v>942</v>
      </c>
    </row>
    <row r="363" spans="2:47" s="1" customFormat="1" ht="12">
      <c r="B363" s="31"/>
      <c r="D363" s="144" t="s">
        <v>140</v>
      </c>
      <c r="F363" s="145" t="s">
        <v>562</v>
      </c>
      <c r="I363" s="146"/>
      <c r="L363" s="31"/>
      <c r="M363" s="147"/>
      <c r="T363" s="52"/>
      <c r="AT363" s="16" t="s">
        <v>140</v>
      </c>
      <c r="AU363" s="16" t="s">
        <v>79</v>
      </c>
    </row>
    <row r="364" spans="2:65" s="1" customFormat="1" ht="44.25" customHeight="1">
      <c r="B364" s="130"/>
      <c r="C364" s="131" t="s">
        <v>943</v>
      </c>
      <c r="D364" s="131" t="s">
        <v>133</v>
      </c>
      <c r="E364" s="132" t="s">
        <v>570</v>
      </c>
      <c r="F364" s="133" t="s">
        <v>571</v>
      </c>
      <c r="G364" s="134" t="s">
        <v>268</v>
      </c>
      <c r="H364" s="135">
        <v>27.654</v>
      </c>
      <c r="I364" s="136">
        <v>410</v>
      </c>
      <c r="J364" s="137">
        <f>ROUND(I364*H364,2)</f>
        <v>11338.14</v>
      </c>
      <c r="K364" s="133" t="s">
        <v>137</v>
      </c>
      <c r="L364" s="31"/>
      <c r="M364" s="138" t="s">
        <v>3</v>
      </c>
      <c r="N364" s="139" t="s">
        <v>40</v>
      </c>
      <c r="P364" s="140">
        <f>O364*H364</f>
        <v>0</v>
      </c>
      <c r="Q364" s="140">
        <v>0</v>
      </c>
      <c r="R364" s="140">
        <f>Q364*H364</f>
        <v>0</v>
      </c>
      <c r="S364" s="140">
        <v>0</v>
      </c>
      <c r="T364" s="141">
        <f>S364*H364</f>
        <v>0</v>
      </c>
      <c r="AR364" s="142" t="s">
        <v>138</v>
      </c>
      <c r="AT364" s="142" t="s">
        <v>133</v>
      </c>
      <c r="AU364" s="142" t="s">
        <v>79</v>
      </c>
      <c r="AY364" s="16" t="s">
        <v>131</v>
      </c>
      <c r="BE364" s="143">
        <f>IF(N364="základní",J364,0)</f>
        <v>11338.14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6" t="s">
        <v>76</v>
      </c>
      <c r="BK364" s="143">
        <f>ROUND(I364*H364,2)</f>
        <v>11338.14</v>
      </c>
      <c r="BL364" s="16" t="s">
        <v>138</v>
      </c>
      <c r="BM364" s="142" t="s">
        <v>944</v>
      </c>
    </row>
    <row r="365" spans="2:47" s="1" customFormat="1" ht="12">
      <c r="B365" s="31"/>
      <c r="D365" s="144" t="s">
        <v>140</v>
      </c>
      <c r="F365" s="145" t="s">
        <v>573</v>
      </c>
      <c r="I365" s="146"/>
      <c r="L365" s="31"/>
      <c r="M365" s="147"/>
      <c r="T365" s="52"/>
      <c r="AT365" s="16" t="s">
        <v>140</v>
      </c>
      <c r="AU365" s="16" t="s">
        <v>79</v>
      </c>
    </row>
    <row r="366" spans="2:65" s="1" customFormat="1" ht="44.25" customHeight="1">
      <c r="B366" s="130"/>
      <c r="C366" s="131" t="s">
        <v>945</v>
      </c>
      <c r="D366" s="131" t="s">
        <v>133</v>
      </c>
      <c r="E366" s="132" t="s">
        <v>576</v>
      </c>
      <c r="F366" s="133" t="s">
        <v>577</v>
      </c>
      <c r="G366" s="134" t="s">
        <v>268</v>
      </c>
      <c r="H366" s="135">
        <v>36.872</v>
      </c>
      <c r="I366" s="136">
        <v>105</v>
      </c>
      <c r="J366" s="137">
        <f>ROUND(I366*H366,2)</f>
        <v>3871.56</v>
      </c>
      <c r="K366" s="133" t="s">
        <v>137</v>
      </c>
      <c r="L366" s="31"/>
      <c r="M366" s="138" t="s">
        <v>3</v>
      </c>
      <c r="N366" s="139" t="s">
        <v>40</v>
      </c>
      <c r="P366" s="140">
        <f>O366*H366</f>
        <v>0</v>
      </c>
      <c r="Q366" s="140">
        <v>0</v>
      </c>
      <c r="R366" s="140">
        <f>Q366*H366</f>
        <v>0</v>
      </c>
      <c r="S366" s="140">
        <v>0</v>
      </c>
      <c r="T366" s="141">
        <f>S366*H366</f>
        <v>0</v>
      </c>
      <c r="AR366" s="142" t="s">
        <v>138</v>
      </c>
      <c r="AT366" s="142" t="s">
        <v>133</v>
      </c>
      <c r="AU366" s="142" t="s">
        <v>79</v>
      </c>
      <c r="AY366" s="16" t="s">
        <v>131</v>
      </c>
      <c r="BE366" s="143">
        <f>IF(N366="základní",J366,0)</f>
        <v>3871.56</v>
      </c>
      <c r="BF366" s="143">
        <f>IF(N366="snížená",J366,0)</f>
        <v>0</v>
      </c>
      <c r="BG366" s="143">
        <f>IF(N366="zákl. přenesená",J366,0)</f>
        <v>0</v>
      </c>
      <c r="BH366" s="143">
        <f>IF(N366="sníž. přenesená",J366,0)</f>
        <v>0</v>
      </c>
      <c r="BI366" s="143">
        <f>IF(N366="nulová",J366,0)</f>
        <v>0</v>
      </c>
      <c r="BJ366" s="16" t="s">
        <v>76</v>
      </c>
      <c r="BK366" s="143">
        <f>ROUND(I366*H366,2)</f>
        <v>3871.56</v>
      </c>
      <c r="BL366" s="16" t="s">
        <v>138</v>
      </c>
      <c r="BM366" s="142" t="s">
        <v>946</v>
      </c>
    </row>
    <row r="367" spans="2:47" s="1" customFormat="1" ht="12">
      <c r="B367" s="31"/>
      <c r="D367" s="144" t="s">
        <v>140</v>
      </c>
      <c r="F367" s="145" t="s">
        <v>579</v>
      </c>
      <c r="I367" s="146"/>
      <c r="L367" s="31"/>
      <c r="M367" s="147"/>
      <c r="T367" s="52"/>
      <c r="AT367" s="16" t="s">
        <v>140</v>
      </c>
      <c r="AU367" s="16" t="s">
        <v>79</v>
      </c>
    </row>
    <row r="368" spans="2:65" s="1" customFormat="1" ht="44.25" customHeight="1">
      <c r="B368" s="130"/>
      <c r="C368" s="131" t="s">
        <v>947</v>
      </c>
      <c r="D368" s="131" t="s">
        <v>133</v>
      </c>
      <c r="E368" s="132" t="s">
        <v>948</v>
      </c>
      <c r="F368" s="133" t="s">
        <v>949</v>
      </c>
      <c r="G368" s="134" t="s">
        <v>268</v>
      </c>
      <c r="H368" s="135">
        <v>0.286</v>
      </c>
      <c r="I368" s="136">
        <v>750</v>
      </c>
      <c r="J368" s="137">
        <f>ROUND(I368*H368,2)</f>
        <v>214.5</v>
      </c>
      <c r="K368" s="133" t="s">
        <v>137</v>
      </c>
      <c r="L368" s="31"/>
      <c r="M368" s="138" t="s">
        <v>3</v>
      </c>
      <c r="N368" s="139" t="s">
        <v>40</v>
      </c>
      <c r="P368" s="140">
        <f>O368*H368</f>
        <v>0</v>
      </c>
      <c r="Q368" s="140">
        <v>0</v>
      </c>
      <c r="R368" s="140">
        <f>Q368*H368</f>
        <v>0</v>
      </c>
      <c r="S368" s="140">
        <v>0</v>
      </c>
      <c r="T368" s="141">
        <f>S368*H368</f>
        <v>0</v>
      </c>
      <c r="AR368" s="142" t="s">
        <v>138</v>
      </c>
      <c r="AT368" s="142" t="s">
        <v>133</v>
      </c>
      <c r="AU368" s="142" t="s">
        <v>79</v>
      </c>
      <c r="AY368" s="16" t="s">
        <v>131</v>
      </c>
      <c r="BE368" s="143">
        <f>IF(N368="základní",J368,0)</f>
        <v>214.5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6" t="s">
        <v>76</v>
      </c>
      <c r="BK368" s="143">
        <f>ROUND(I368*H368,2)</f>
        <v>214.5</v>
      </c>
      <c r="BL368" s="16" t="s">
        <v>138</v>
      </c>
      <c r="BM368" s="142" t="s">
        <v>950</v>
      </c>
    </row>
    <row r="369" spans="2:47" s="1" customFormat="1" ht="12">
      <c r="B369" s="31"/>
      <c r="D369" s="144" t="s">
        <v>140</v>
      </c>
      <c r="F369" s="145" t="s">
        <v>951</v>
      </c>
      <c r="I369" s="146"/>
      <c r="L369" s="31"/>
      <c r="M369" s="147"/>
      <c r="T369" s="52"/>
      <c r="AT369" s="16" t="s">
        <v>140</v>
      </c>
      <c r="AU369" s="16" t="s">
        <v>79</v>
      </c>
    </row>
    <row r="370" spans="2:63" s="11" customFormat="1" ht="22.9" customHeight="1">
      <c r="B370" s="118"/>
      <c r="D370" s="119" t="s">
        <v>68</v>
      </c>
      <c r="E370" s="128" t="s">
        <v>581</v>
      </c>
      <c r="F370" s="128" t="s">
        <v>582</v>
      </c>
      <c r="I370" s="121"/>
      <c r="J370" s="129">
        <f>BK370</f>
        <v>34830.75</v>
      </c>
      <c r="L370" s="118"/>
      <c r="M370" s="123"/>
      <c r="P370" s="124">
        <f>SUM(P371:P372)</f>
        <v>0</v>
      </c>
      <c r="R370" s="124">
        <f>SUM(R371:R372)</f>
        <v>0</v>
      </c>
      <c r="T370" s="125">
        <f>SUM(T371:T372)</f>
        <v>0</v>
      </c>
      <c r="AR370" s="119" t="s">
        <v>76</v>
      </c>
      <c r="AT370" s="126" t="s">
        <v>68</v>
      </c>
      <c r="AU370" s="126" t="s">
        <v>76</v>
      </c>
      <c r="AY370" s="119" t="s">
        <v>131</v>
      </c>
      <c r="BK370" s="127">
        <f>SUM(BK371:BK372)</f>
        <v>34830.75</v>
      </c>
    </row>
    <row r="371" spans="2:65" s="1" customFormat="1" ht="49.15" customHeight="1">
      <c r="B371" s="130"/>
      <c r="C371" s="131" t="s">
        <v>952</v>
      </c>
      <c r="D371" s="131" t="s">
        <v>133</v>
      </c>
      <c r="E371" s="132" t="s">
        <v>584</v>
      </c>
      <c r="F371" s="133" t="s">
        <v>585</v>
      </c>
      <c r="G371" s="134" t="s">
        <v>268</v>
      </c>
      <c r="H371" s="135">
        <v>139.323</v>
      </c>
      <c r="I371" s="136">
        <v>250</v>
      </c>
      <c r="J371" s="137">
        <f>ROUND(I371*H371,2)</f>
        <v>34830.75</v>
      </c>
      <c r="K371" s="133" t="s">
        <v>137</v>
      </c>
      <c r="L371" s="31"/>
      <c r="M371" s="138" t="s">
        <v>3</v>
      </c>
      <c r="N371" s="139" t="s">
        <v>40</v>
      </c>
      <c r="P371" s="140">
        <f>O371*H371</f>
        <v>0</v>
      </c>
      <c r="Q371" s="140">
        <v>0</v>
      </c>
      <c r="R371" s="140">
        <f>Q371*H371</f>
        <v>0</v>
      </c>
      <c r="S371" s="140">
        <v>0</v>
      </c>
      <c r="T371" s="141">
        <f>S371*H371</f>
        <v>0</v>
      </c>
      <c r="AR371" s="142" t="s">
        <v>138</v>
      </c>
      <c r="AT371" s="142" t="s">
        <v>133</v>
      </c>
      <c r="AU371" s="142" t="s">
        <v>79</v>
      </c>
      <c r="AY371" s="16" t="s">
        <v>131</v>
      </c>
      <c r="BE371" s="143">
        <f>IF(N371="základní",J371,0)</f>
        <v>34830.75</v>
      </c>
      <c r="BF371" s="143">
        <f>IF(N371="snížená",J371,0)</f>
        <v>0</v>
      </c>
      <c r="BG371" s="143">
        <f>IF(N371="zákl. přenesená",J371,0)</f>
        <v>0</v>
      </c>
      <c r="BH371" s="143">
        <f>IF(N371="sníž. přenesená",J371,0)</f>
        <v>0</v>
      </c>
      <c r="BI371" s="143">
        <f>IF(N371="nulová",J371,0)</f>
        <v>0</v>
      </c>
      <c r="BJ371" s="16" t="s">
        <v>76</v>
      </c>
      <c r="BK371" s="143">
        <f>ROUND(I371*H371,2)</f>
        <v>34830.75</v>
      </c>
      <c r="BL371" s="16" t="s">
        <v>138</v>
      </c>
      <c r="BM371" s="142" t="s">
        <v>953</v>
      </c>
    </row>
    <row r="372" spans="2:47" s="1" customFormat="1" ht="12">
      <c r="B372" s="31"/>
      <c r="D372" s="144" t="s">
        <v>140</v>
      </c>
      <c r="F372" s="145" t="s">
        <v>587</v>
      </c>
      <c r="I372" s="146"/>
      <c r="L372" s="31"/>
      <c r="M372" s="173"/>
      <c r="N372" s="174"/>
      <c r="O372" s="174"/>
      <c r="P372" s="174"/>
      <c r="Q372" s="174"/>
      <c r="R372" s="174"/>
      <c r="S372" s="174"/>
      <c r="T372" s="175"/>
      <c r="AT372" s="16" t="s">
        <v>140</v>
      </c>
      <c r="AU372" s="16" t="s">
        <v>79</v>
      </c>
    </row>
    <row r="373" spans="2:12" s="1" customFormat="1" ht="6.95" customHeight="1">
      <c r="B373" s="40"/>
      <c r="C373" s="41"/>
      <c r="D373" s="41"/>
      <c r="E373" s="41"/>
      <c r="F373" s="41"/>
      <c r="G373" s="41"/>
      <c r="H373" s="41"/>
      <c r="I373" s="41"/>
      <c r="J373" s="41"/>
      <c r="K373" s="41"/>
      <c r="L373" s="31"/>
    </row>
  </sheetData>
  <autoFilter ref="C92:K37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13106093"/>
    <hyperlink ref="F100" r:id="rId2" display="https://podminky.urs.cz/item/CS_URS_2023_01/113107523"/>
    <hyperlink ref="F103" r:id="rId3" display="https://podminky.urs.cz/item/CS_URS_2023_01/113107542"/>
    <hyperlink ref="F106" r:id="rId4" display="https://podminky.urs.cz/item/CS_URS_2023_01/113201112"/>
    <hyperlink ref="F109" r:id="rId5" display="https://podminky.urs.cz/item/CS_URS_2023_01/113202111"/>
    <hyperlink ref="F112" r:id="rId6" display="https://podminky.urs.cz/item/CS_URS_2023_01/119001405"/>
    <hyperlink ref="F115" r:id="rId7" display="https://podminky.urs.cz/item/CS_URS_2023_01/119001412"/>
    <hyperlink ref="F118" r:id="rId8" display="https://podminky.urs.cz/item/CS_URS_2023_01/119001421"/>
    <hyperlink ref="F121" r:id="rId9" display="https://podminky.urs.cz/item/CS_URS_2023_01/121151103"/>
    <hyperlink ref="F124" r:id="rId10" display="https://podminky.urs.cz/item/CS_URS_2023_01/132254103"/>
    <hyperlink ref="F141" r:id="rId11" display="https://podminky.urs.cz/item/CS_URS_2023_01/132354103"/>
    <hyperlink ref="F158" r:id="rId12" display="https://podminky.urs.cz/item/CS_URS_2023_01/132454103"/>
    <hyperlink ref="F175" r:id="rId13" display="https://podminky.urs.cz/item/CS_URS_2023_01/139001101"/>
    <hyperlink ref="F178" r:id="rId14" display="https://podminky.urs.cz/item/CS_URS_2023_01/162351104"/>
    <hyperlink ref="F183" r:id="rId15" display="https://podminky.urs.cz/item/CS_URS_2023_01/171251201"/>
    <hyperlink ref="F188" r:id="rId16" display="https://podminky.urs.cz/item/CS_URS_2023_01/174151101"/>
    <hyperlink ref="F194" r:id="rId17" display="https://podminky.urs.cz/item/CS_URS_2023_01/175151101"/>
    <hyperlink ref="F199" r:id="rId18" display="https://podminky.urs.cz/item/CS_URS_2023_01/181351003"/>
    <hyperlink ref="F202" r:id="rId19" display="https://podminky.urs.cz/item/CS_URS_2023_01/181411131"/>
    <hyperlink ref="F208" r:id="rId20" display="https://podminky.urs.cz/item/CS_URS_2023_01/451317777"/>
    <hyperlink ref="F211" r:id="rId21" display="https://podminky.urs.cz/item/CS_URS_2023_01/451572111"/>
    <hyperlink ref="F214" r:id="rId22" display="https://podminky.urs.cz/item/CS_URS_2023_01/451577877"/>
    <hyperlink ref="F217" r:id="rId23" display="https://podminky.urs.cz/item/CS_URS_2023_01/451579877"/>
    <hyperlink ref="F220" r:id="rId24" display="https://podminky.urs.cz/item/CS_URS_2023_01/452313121"/>
    <hyperlink ref="F223" r:id="rId25" display="https://podminky.urs.cz/item/CS_URS_2023_01/452353101"/>
    <hyperlink ref="F227" r:id="rId26" display="https://podminky.urs.cz/item/CS_URS_2023_01/566901232"/>
    <hyperlink ref="F232" r:id="rId27" display="https://podminky.urs.cz/item/CS_URS_2023_01/572341111"/>
    <hyperlink ref="F237" r:id="rId28" display="https://podminky.urs.cz/item/CS_URS_2023_01/573191111"/>
    <hyperlink ref="F240" r:id="rId29" display="https://podminky.urs.cz/item/CS_URS_2023_01/573211112"/>
    <hyperlink ref="F243" r:id="rId30" display="https://podminky.urs.cz/item/CS_URS_2023_01/591141111"/>
    <hyperlink ref="F248" r:id="rId31" display="https://podminky.urs.cz/item/CS_URS_2023_01/593532111"/>
    <hyperlink ref="F253" r:id="rId32" display="https://podminky.urs.cz/item/CS_URS_2023_01/850245121"/>
    <hyperlink ref="F256" r:id="rId33" display="https://podminky.urs.cz/item/CS_URS_2023_01/857242122"/>
    <hyperlink ref="F262" r:id="rId34" display="https://podminky.urs.cz/item/CS_URS_2023_01/857244122"/>
    <hyperlink ref="F266" r:id="rId35" display="https://podminky.urs.cz/item/CS_URS_2023_01/871241211"/>
    <hyperlink ref="F271" r:id="rId36" display="https://podminky.urs.cz/item/CS_URS_2023_01/871251811"/>
    <hyperlink ref="F274" r:id="rId37" display="https://podminky.urs.cz/item/CS_URS_2023_01/877241101"/>
    <hyperlink ref="F278" r:id="rId38" display="https://podminky.urs.cz/item/CS_URS_2023_01/877241110"/>
    <hyperlink ref="F282" r:id="rId39" display="https://podminky.urs.cz/item/CS_URS_2023_01/877241112"/>
    <hyperlink ref="F286" r:id="rId40" display="https://podminky.urs.cz/item/CS_URS_2023_01/877241210"/>
    <hyperlink ref="F290" r:id="rId41" display="https://podminky.urs.cz/item/CS_URS_2023_01/891241112"/>
    <hyperlink ref="F295" r:id="rId42" display="https://podminky.urs.cz/item/CS_URS_2023_01/891247112"/>
    <hyperlink ref="F299" r:id="rId43" display="https://podminky.urs.cz/item/CS_URS_2023_01/891249951"/>
    <hyperlink ref="F303" r:id="rId44" display="https://podminky.urs.cz/item/CS_URS_2023_01/892241111"/>
    <hyperlink ref="F306" r:id="rId45" display="https://podminky.urs.cz/item/CS_URS_2023_01/892273122"/>
    <hyperlink ref="F309" r:id="rId46" display="https://podminky.urs.cz/item/CS_URS_2023_01/899101211"/>
    <hyperlink ref="F312" r:id="rId47" display="https://podminky.urs.cz/item/CS_URS_2023_01/899401112"/>
    <hyperlink ref="F317" r:id="rId48" display="https://podminky.urs.cz/item/CS_URS_2023_01/899401113"/>
    <hyperlink ref="F322" r:id="rId49" display="https://podminky.urs.cz/item/CS_URS_2023_01/899713111"/>
    <hyperlink ref="F327" r:id="rId50" display="https://podminky.urs.cz/item/CS_URS_2023_01/899721111"/>
    <hyperlink ref="F330" r:id="rId51" display="https://podminky.urs.cz/item/CS_URS_2023_01/899722113"/>
    <hyperlink ref="F338" r:id="rId52" display="https://podminky.urs.cz/item/CS_URS_2023_01/916131113"/>
    <hyperlink ref="F341" r:id="rId53" display="https://podminky.urs.cz/item/CS_URS_2023_01/916131213"/>
    <hyperlink ref="F344" r:id="rId54" display="https://podminky.urs.cz/item/CS_URS_2023_01/916991121"/>
    <hyperlink ref="F347" r:id="rId55" display="https://podminky.urs.cz/item/CS_URS_2023_01/919732211"/>
    <hyperlink ref="F350" r:id="rId56" display="https://podminky.urs.cz/item/CS_URS_2023_01/919735112"/>
    <hyperlink ref="F353" r:id="rId57" display="https://podminky.urs.cz/item/CS_URS_2023_01/979021113"/>
    <hyperlink ref="F356" r:id="rId58" display="https://podminky.urs.cz/item/CS_URS_2023_01/979051111"/>
    <hyperlink ref="F360" r:id="rId59" display="https://podminky.urs.cz/item/CS_URS_2023_01/997013509"/>
    <hyperlink ref="F363" r:id="rId60" display="https://podminky.urs.cz/item/CS_URS_2023_01/997013511"/>
    <hyperlink ref="F365" r:id="rId61" display="https://podminky.urs.cz/item/CS_URS_2023_01/997013645"/>
    <hyperlink ref="F367" r:id="rId62" display="https://podminky.urs.cz/item/CS_URS_2023_01/997013655"/>
    <hyperlink ref="F369" r:id="rId63" display="https://podminky.urs.cz/item/CS_URS_2023_01/997013813"/>
    <hyperlink ref="F372" r:id="rId64" display="https://podminky.urs.cz/item/CS_URS_2023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8"/>
  <sheetViews>
    <sheetView showGridLines="0" workbookViewId="0" topLeftCell="A1">
      <selection activeCell="I107" sqref="I10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5" t="s">
        <v>6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6" t="s">
        <v>95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99</v>
      </c>
      <c r="L4" s="19"/>
      <c r="M4" s="89" t="s">
        <v>11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17</v>
      </c>
      <c r="L6" s="19"/>
    </row>
    <row r="7" spans="2:12" ht="16.5" customHeight="1">
      <c r="B7" s="19"/>
      <c r="E7" s="298" t="str">
        <f>'Rekapitulace stavby'!K6</f>
        <v>Obnova vodovodu a kanalizace na parc.č.3039/3 v k.ú.Staré Hobzí</v>
      </c>
      <c r="F7" s="299"/>
      <c r="G7" s="299"/>
      <c r="H7" s="299"/>
      <c r="L7" s="19"/>
    </row>
    <row r="8" spans="2:12" ht="12" customHeight="1">
      <c r="B8" s="19"/>
      <c r="D8" s="26" t="s">
        <v>100</v>
      </c>
      <c r="L8" s="19"/>
    </row>
    <row r="9" spans="2:12" s="1" customFormat="1" ht="16.5" customHeight="1">
      <c r="B9" s="31"/>
      <c r="E9" s="298" t="s">
        <v>657</v>
      </c>
      <c r="F9" s="297"/>
      <c r="G9" s="297"/>
      <c r="H9" s="297"/>
      <c r="L9" s="31"/>
    </row>
    <row r="10" spans="2:12" s="1" customFormat="1" ht="12" customHeight="1">
      <c r="B10" s="31"/>
      <c r="D10" s="26" t="s">
        <v>102</v>
      </c>
      <c r="L10" s="31"/>
    </row>
    <row r="11" spans="2:12" s="1" customFormat="1" ht="16.5" customHeight="1">
      <c r="B11" s="31"/>
      <c r="E11" s="280" t="s">
        <v>954</v>
      </c>
      <c r="F11" s="297"/>
      <c r="G11" s="297"/>
      <c r="H11" s="297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19</v>
      </c>
      <c r="F13" s="24" t="s">
        <v>91</v>
      </c>
      <c r="I13" s="26" t="s">
        <v>20</v>
      </c>
      <c r="J13" s="24" t="s">
        <v>3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>
        <f>'Rekapitulace stavby'!AN8</f>
        <v>45028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27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14363216</v>
      </c>
      <c r="L19" s="31"/>
    </row>
    <row r="20" spans="2:12" s="1" customFormat="1" ht="18" customHeight="1">
      <c r="B20" s="31"/>
      <c r="E20" s="300" t="str">
        <f>'Rekapitulace stavby'!E14</f>
        <v>LPJStav s.r.o., Horní Bolíkov 2</v>
      </c>
      <c r="F20" s="267"/>
      <c r="G20" s="267"/>
      <c r="H20" s="267"/>
      <c r="I20" s="26" t="s">
        <v>27</v>
      </c>
      <c r="J20" s="27" t="str">
        <f>'Rekapitulace stavby'!AN14</f>
        <v>CZ14363216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29</v>
      </c>
      <c r="I22" s="26" t="s">
        <v>25</v>
      </c>
      <c r="J22" s="24" t="s">
        <v>3</v>
      </c>
      <c r="L22" s="31"/>
    </row>
    <row r="23" spans="2:12" s="1" customFormat="1" ht="18" customHeight="1">
      <c r="B23" s="31"/>
      <c r="E23" s="24" t="s">
        <v>30</v>
      </c>
      <c r="I23" s="26" t="s">
        <v>27</v>
      </c>
      <c r="J23" s="24" t="s">
        <v>3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32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33</v>
      </c>
      <c r="L28" s="31"/>
    </row>
    <row r="29" spans="2:12" s="7" customFormat="1" ht="16.5" customHeight="1">
      <c r="B29" s="90"/>
      <c r="E29" s="271" t="s">
        <v>3</v>
      </c>
      <c r="F29" s="271"/>
      <c r="G29" s="271"/>
      <c r="H29" s="271"/>
      <c r="L29" s="90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35" customHeight="1">
      <c r="B32" s="31"/>
      <c r="D32" s="91" t="s">
        <v>35</v>
      </c>
      <c r="J32" s="62">
        <f>ROUND(J91,2)</f>
        <v>55597.25</v>
      </c>
      <c r="L32" s="31"/>
    </row>
    <row r="33" spans="2:12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5" customHeight="1">
      <c r="B34" s="31"/>
      <c r="F34" s="34" t="s">
        <v>37</v>
      </c>
      <c r="I34" s="34" t="s">
        <v>36</v>
      </c>
      <c r="J34" s="34" t="s">
        <v>38</v>
      </c>
      <c r="L34" s="31"/>
    </row>
    <row r="35" spans="2:12" s="1" customFormat="1" ht="14.45" customHeight="1">
      <c r="B35" s="31"/>
      <c r="D35" s="51" t="s">
        <v>39</v>
      </c>
      <c r="E35" s="26" t="s">
        <v>40</v>
      </c>
      <c r="F35" s="82">
        <f>ROUND((SUM(BE91:BE127)),2)</f>
        <v>55597.25</v>
      </c>
      <c r="I35" s="92">
        <v>0.21</v>
      </c>
      <c r="J35" s="82">
        <f>ROUND(((SUM(BE91:BE127))*I35),2)</f>
        <v>11675.42</v>
      </c>
      <c r="L35" s="31"/>
    </row>
    <row r="36" spans="2:12" s="1" customFormat="1" ht="14.45" customHeight="1">
      <c r="B36" s="31"/>
      <c r="E36" s="26" t="s">
        <v>41</v>
      </c>
      <c r="F36" s="82">
        <f>ROUND((SUM(BF91:BF127)),2)</f>
        <v>0</v>
      </c>
      <c r="I36" s="92">
        <v>0.15</v>
      </c>
      <c r="J36" s="82">
        <f>ROUND(((SUM(BF91:BF127))*I36),2)</f>
        <v>0</v>
      </c>
      <c r="L36" s="31"/>
    </row>
    <row r="37" spans="2:12" s="1" customFormat="1" ht="14.45" customHeight="1" hidden="1">
      <c r="B37" s="31"/>
      <c r="E37" s="26" t="s">
        <v>42</v>
      </c>
      <c r="F37" s="82">
        <f>ROUND((SUM(BG91:BG127)),2)</f>
        <v>0</v>
      </c>
      <c r="I37" s="92">
        <v>0.21</v>
      </c>
      <c r="J37" s="82">
        <f>0</f>
        <v>0</v>
      </c>
      <c r="L37" s="31"/>
    </row>
    <row r="38" spans="2:12" s="1" customFormat="1" ht="14.45" customHeight="1" hidden="1">
      <c r="B38" s="31"/>
      <c r="E38" s="26" t="s">
        <v>43</v>
      </c>
      <c r="F38" s="82">
        <f>ROUND((SUM(BH91:BH127)),2)</f>
        <v>0</v>
      </c>
      <c r="I38" s="92">
        <v>0.15</v>
      </c>
      <c r="J38" s="82">
        <f>0</f>
        <v>0</v>
      </c>
      <c r="L38" s="31"/>
    </row>
    <row r="39" spans="2:12" s="1" customFormat="1" ht="14.45" customHeight="1" hidden="1">
      <c r="B39" s="31"/>
      <c r="E39" s="26" t="s">
        <v>44</v>
      </c>
      <c r="F39" s="82">
        <f>ROUND((SUM(BI91:BI127)),2)</f>
        <v>0</v>
      </c>
      <c r="I39" s="92">
        <v>0</v>
      </c>
      <c r="J39" s="82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3"/>
      <c r="D41" s="94" t="s">
        <v>45</v>
      </c>
      <c r="E41" s="53"/>
      <c r="F41" s="53"/>
      <c r="G41" s="95" t="s">
        <v>46</v>
      </c>
      <c r="H41" s="96" t="s">
        <v>47</v>
      </c>
      <c r="I41" s="53"/>
      <c r="J41" s="97">
        <f>SUM(J32:J39)</f>
        <v>67272.67</v>
      </c>
      <c r="K41" s="9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6.9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4.95" customHeight="1">
      <c r="B47" s="31"/>
      <c r="C47" s="20" t="s">
        <v>104</v>
      </c>
      <c r="L47" s="31"/>
    </row>
    <row r="48" spans="2:12" s="1" customFormat="1" ht="6.95" customHeight="1">
      <c r="B48" s="31"/>
      <c r="L48" s="31"/>
    </row>
    <row r="49" spans="2:12" s="1" customFormat="1" ht="12" customHeight="1">
      <c r="B49" s="31"/>
      <c r="C49" s="26" t="s">
        <v>17</v>
      </c>
      <c r="L49" s="31"/>
    </row>
    <row r="50" spans="2:12" s="1" customFormat="1" ht="16.5" customHeight="1">
      <c r="B50" s="31"/>
      <c r="E50" s="298" t="str">
        <f>E7</f>
        <v>Obnova vodovodu a kanalizace na parc.č.3039/3 v k.ú.Staré Hobzí</v>
      </c>
      <c r="F50" s="299"/>
      <c r="G50" s="299"/>
      <c r="H50" s="299"/>
      <c r="L50" s="31"/>
    </row>
    <row r="51" spans="2:12" ht="12" customHeight="1">
      <c r="B51" s="19"/>
      <c r="C51" s="26" t="s">
        <v>100</v>
      </c>
      <c r="L51" s="19"/>
    </row>
    <row r="52" spans="2:12" s="1" customFormat="1" ht="16.5" customHeight="1">
      <c r="B52" s="31"/>
      <c r="E52" s="298" t="s">
        <v>657</v>
      </c>
      <c r="F52" s="297"/>
      <c r="G52" s="297"/>
      <c r="H52" s="297"/>
      <c r="L52" s="31"/>
    </row>
    <row r="53" spans="2:12" s="1" customFormat="1" ht="12" customHeight="1">
      <c r="B53" s="31"/>
      <c r="C53" s="26" t="s">
        <v>102</v>
      </c>
      <c r="L53" s="31"/>
    </row>
    <row r="54" spans="2:12" s="1" customFormat="1" ht="16.5" customHeight="1">
      <c r="B54" s="31"/>
      <c r="E54" s="280" t="str">
        <f>E11</f>
        <v>02 - vodovodní přípojky - 5ks</v>
      </c>
      <c r="F54" s="297"/>
      <c r="G54" s="297"/>
      <c r="H54" s="297"/>
      <c r="L54" s="31"/>
    </row>
    <row r="55" spans="2:12" s="1" customFormat="1" ht="6.95" customHeight="1">
      <c r="B55" s="31"/>
      <c r="L55" s="31"/>
    </row>
    <row r="56" spans="2:12" s="1" customFormat="1" ht="12" customHeight="1">
      <c r="B56" s="31"/>
      <c r="C56" s="26" t="s">
        <v>21</v>
      </c>
      <c r="F56" s="24" t="str">
        <f>F14</f>
        <v>k.ú.Staré Hobzí</v>
      </c>
      <c r="I56" s="26" t="s">
        <v>23</v>
      </c>
      <c r="J56" s="48">
        <f>IF(J14="","",J14)</f>
        <v>45028</v>
      </c>
      <c r="L56" s="31"/>
    </row>
    <row r="57" spans="2:12" s="1" customFormat="1" ht="6.95" customHeight="1">
      <c r="B57" s="31"/>
      <c r="L57" s="31"/>
    </row>
    <row r="58" spans="2:12" s="1" customFormat="1" ht="15.2" customHeight="1">
      <c r="B58" s="31"/>
      <c r="C58" s="26" t="s">
        <v>24</v>
      </c>
      <c r="F58" s="24" t="str">
        <f>E17</f>
        <v xml:space="preserve"> </v>
      </c>
      <c r="I58" s="26" t="s">
        <v>29</v>
      </c>
      <c r="J58" s="29" t="str">
        <f>E23</f>
        <v>Ing.Marek Jann</v>
      </c>
      <c r="L58" s="31"/>
    </row>
    <row r="59" spans="2:12" s="1" customFormat="1" ht="15.2" customHeight="1">
      <c r="B59" s="31"/>
      <c r="C59" s="26" t="s">
        <v>28</v>
      </c>
      <c r="F59" s="24" t="str">
        <f>IF(E20="","",E20)</f>
        <v>LPJStav s.r.o., Horní Bolíkov 2</v>
      </c>
      <c r="I59" s="26" t="s">
        <v>32</v>
      </c>
      <c r="J59" s="29" t="str">
        <f>E26</f>
        <v xml:space="preserve"> </v>
      </c>
      <c r="L59" s="31"/>
    </row>
    <row r="60" spans="2:12" s="1" customFormat="1" ht="10.35" customHeight="1">
      <c r="B60" s="31"/>
      <c r="L60" s="31"/>
    </row>
    <row r="61" spans="2:12" s="1" customFormat="1" ht="29.25" customHeight="1">
      <c r="B61" s="31"/>
      <c r="C61" s="99" t="s">
        <v>105</v>
      </c>
      <c r="D61" s="93"/>
      <c r="E61" s="93"/>
      <c r="F61" s="93"/>
      <c r="G61" s="93"/>
      <c r="H61" s="93"/>
      <c r="I61" s="93"/>
      <c r="J61" s="100" t="s">
        <v>106</v>
      </c>
      <c r="K61" s="93"/>
      <c r="L61" s="31"/>
    </row>
    <row r="62" spans="2:12" s="1" customFormat="1" ht="10.35" customHeight="1">
      <c r="B62" s="31"/>
      <c r="L62" s="31"/>
    </row>
    <row r="63" spans="2:47" s="1" customFormat="1" ht="22.9" customHeight="1">
      <c r="B63" s="31"/>
      <c r="C63" s="101" t="s">
        <v>67</v>
      </c>
      <c r="J63" s="62">
        <f>J91</f>
        <v>55597.25</v>
      </c>
      <c r="L63" s="31"/>
      <c r="AU63" s="16" t="s">
        <v>107</v>
      </c>
    </row>
    <row r="64" spans="2:12" s="8" customFormat="1" ht="24.95" customHeight="1">
      <c r="B64" s="102"/>
      <c r="D64" s="103" t="s">
        <v>108</v>
      </c>
      <c r="E64" s="104"/>
      <c r="F64" s="104"/>
      <c r="G64" s="104"/>
      <c r="H64" s="104"/>
      <c r="I64" s="104"/>
      <c r="J64" s="105">
        <f>J92</f>
        <v>48093</v>
      </c>
      <c r="L64" s="102"/>
    </row>
    <row r="65" spans="2:12" s="9" customFormat="1" ht="19.9" customHeight="1">
      <c r="B65" s="106"/>
      <c r="D65" s="107" t="s">
        <v>110</v>
      </c>
      <c r="E65" s="108"/>
      <c r="F65" s="108"/>
      <c r="G65" s="108"/>
      <c r="H65" s="108"/>
      <c r="I65" s="108"/>
      <c r="J65" s="109">
        <f>J93</f>
        <v>1830</v>
      </c>
      <c r="L65" s="106"/>
    </row>
    <row r="66" spans="2:12" s="9" customFormat="1" ht="19.9" customHeight="1">
      <c r="B66" s="106"/>
      <c r="D66" s="107" t="s">
        <v>112</v>
      </c>
      <c r="E66" s="108"/>
      <c r="F66" s="108"/>
      <c r="G66" s="108"/>
      <c r="H66" s="108"/>
      <c r="I66" s="108"/>
      <c r="J66" s="109">
        <f>J100</f>
        <v>46080</v>
      </c>
      <c r="L66" s="106"/>
    </row>
    <row r="67" spans="2:12" s="9" customFormat="1" ht="19.9" customHeight="1">
      <c r="B67" s="106"/>
      <c r="D67" s="107" t="s">
        <v>115</v>
      </c>
      <c r="E67" s="108"/>
      <c r="F67" s="108"/>
      <c r="G67" s="108"/>
      <c r="H67" s="108"/>
      <c r="I67" s="108"/>
      <c r="J67" s="109">
        <f>J117</f>
        <v>183</v>
      </c>
      <c r="L67" s="106"/>
    </row>
    <row r="68" spans="2:12" s="8" customFormat="1" ht="24.95" customHeight="1">
      <c r="B68" s="102"/>
      <c r="D68" s="103" t="s">
        <v>955</v>
      </c>
      <c r="E68" s="104"/>
      <c r="F68" s="104"/>
      <c r="G68" s="104"/>
      <c r="H68" s="104"/>
      <c r="I68" s="104"/>
      <c r="J68" s="105">
        <f>J120</f>
        <v>7504.25</v>
      </c>
      <c r="L68" s="102"/>
    </row>
    <row r="69" spans="2:12" s="9" customFormat="1" ht="19.9" customHeight="1">
      <c r="B69" s="106"/>
      <c r="D69" s="107" t="s">
        <v>956</v>
      </c>
      <c r="E69" s="108"/>
      <c r="F69" s="108"/>
      <c r="G69" s="108"/>
      <c r="H69" s="108"/>
      <c r="I69" s="108"/>
      <c r="J69" s="109">
        <f>J121</f>
        <v>7504.25</v>
      </c>
      <c r="L69" s="106"/>
    </row>
    <row r="70" spans="2:12" s="1" customFormat="1" ht="21.75" customHeight="1">
      <c r="B70" s="31"/>
      <c r="L70" s="31"/>
    </row>
    <row r="71" spans="2:12" s="1" customFormat="1" ht="6.9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1"/>
    </row>
    <row r="75" spans="2:12" s="1" customFormat="1" ht="6.95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1"/>
    </row>
    <row r="76" spans="2:12" s="1" customFormat="1" ht="24.95" customHeight="1">
      <c r="B76" s="31"/>
      <c r="C76" s="20" t="s">
        <v>116</v>
      </c>
      <c r="L76" s="31"/>
    </row>
    <row r="77" spans="2:12" s="1" customFormat="1" ht="6.95" customHeight="1">
      <c r="B77" s="31"/>
      <c r="L77" s="31"/>
    </row>
    <row r="78" spans="2:12" s="1" customFormat="1" ht="12" customHeight="1">
      <c r="B78" s="31"/>
      <c r="C78" s="26" t="s">
        <v>17</v>
      </c>
      <c r="L78" s="31"/>
    </row>
    <row r="79" spans="2:12" s="1" customFormat="1" ht="16.5" customHeight="1">
      <c r="B79" s="31"/>
      <c r="E79" s="298" t="str">
        <f>E7</f>
        <v>Obnova vodovodu a kanalizace na parc.č.3039/3 v k.ú.Staré Hobzí</v>
      </c>
      <c r="F79" s="299"/>
      <c r="G79" s="299"/>
      <c r="H79" s="299"/>
      <c r="L79" s="31"/>
    </row>
    <row r="80" spans="2:12" ht="12" customHeight="1">
      <c r="B80" s="19"/>
      <c r="C80" s="26" t="s">
        <v>100</v>
      </c>
      <c r="L80" s="19"/>
    </row>
    <row r="81" spans="2:12" s="1" customFormat="1" ht="16.5" customHeight="1">
      <c r="B81" s="31"/>
      <c r="E81" s="298" t="s">
        <v>657</v>
      </c>
      <c r="F81" s="297"/>
      <c r="G81" s="297"/>
      <c r="H81" s="297"/>
      <c r="L81" s="31"/>
    </row>
    <row r="82" spans="2:12" s="1" customFormat="1" ht="12" customHeight="1">
      <c r="B82" s="31"/>
      <c r="C82" s="26" t="s">
        <v>102</v>
      </c>
      <c r="L82" s="31"/>
    </row>
    <row r="83" spans="2:12" s="1" customFormat="1" ht="16.5" customHeight="1">
      <c r="B83" s="31"/>
      <c r="E83" s="280" t="str">
        <f>E11</f>
        <v>02 - vodovodní přípojky - 5ks</v>
      </c>
      <c r="F83" s="297"/>
      <c r="G83" s="297"/>
      <c r="H83" s="297"/>
      <c r="L83" s="31"/>
    </row>
    <row r="84" spans="2:12" s="1" customFormat="1" ht="6.95" customHeight="1">
      <c r="B84" s="31"/>
      <c r="L84" s="31"/>
    </row>
    <row r="85" spans="2:12" s="1" customFormat="1" ht="12" customHeight="1">
      <c r="B85" s="31"/>
      <c r="C85" s="26" t="s">
        <v>21</v>
      </c>
      <c r="F85" s="24" t="str">
        <f>F14</f>
        <v>k.ú.Staré Hobzí</v>
      </c>
      <c r="I85" s="26" t="s">
        <v>23</v>
      </c>
      <c r="J85" s="48">
        <f>IF(J14="","",J14)</f>
        <v>45028</v>
      </c>
      <c r="L85" s="31"/>
    </row>
    <row r="86" spans="2:12" s="1" customFormat="1" ht="6.95" customHeight="1">
      <c r="B86" s="31"/>
      <c r="L86" s="31"/>
    </row>
    <row r="87" spans="2:12" s="1" customFormat="1" ht="15.2" customHeight="1">
      <c r="B87" s="31"/>
      <c r="C87" s="26" t="s">
        <v>24</v>
      </c>
      <c r="F87" s="24" t="str">
        <f>E17</f>
        <v xml:space="preserve"> </v>
      </c>
      <c r="I87" s="26" t="s">
        <v>29</v>
      </c>
      <c r="J87" s="29" t="str">
        <f>E23</f>
        <v>Ing.Marek Jann</v>
      </c>
      <c r="L87" s="31"/>
    </row>
    <row r="88" spans="2:12" s="1" customFormat="1" ht="15.2" customHeight="1">
      <c r="B88" s="31"/>
      <c r="C88" s="26" t="s">
        <v>28</v>
      </c>
      <c r="F88" s="24" t="str">
        <f>IF(E20="","",E20)</f>
        <v>LPJStav s.r.o., Horní Bolíkov 2</v>
      </c>
      <c r="I88" s="26" t="s">
        <v>32</v>
      </c>
      <c r="J88" s="29" t="str">
        <f>E26</f>
        <v xml:space="preserve"> </v>
      </c>
      <c r="L88" s="31"/>
    </row>
    <row r="89" spans="2:12" s="1" customFormat="1" ht="10.35" customHeight="1">
      <c r="B89" s="31"/>
      <c r="L89" s="31"/>
    </row>
    <row r="90" spans="2:20" s="10" customFormat="1" ht="29.25" customHeight="1">
      <c r="B90" s="110"/>
      <c r="C90" s="111" t="s">
        <v>117</v>
      </c>
      <c r="D90" s="112" t="s">
        <v>54</v>
      </c>
      <c r="E90" s="112" t="s">
        <v>50</v>
      </c>
      <c r="F90" s="112" t="s">
        <v>51</v>
      </c>
      <c r="G90" s="112" t="s">
        <v>118</v>
      </c>
      <c r="H90" s="112" t="s">
        <v>119</v>
      </c>
      <c r="I90" s="112" t="s">
        <v>120</v>
      </c>
      <c r="J90" s="112" t="s">
        <v>106</v>
      </c>
      <c r="K90" s="113" t="s">
        <v>121</v>
      </c>
      <c r="L90" s="110"/>
      <c r="M90" s="55" t="s">
        <v>3</v>
      </c>
      <c r="N90" s="56" t="s">
        <v>39</v>
      </c>
      <c r="O90" s="56" t="s">
        <v>122</v>
      </c>
      <c r="P90" s="56" t="s">
        <v>123</v>
      </c>
      <c r="Q90" s="56" t="s">
        <v>124</v>
      </c>
      <c r="R90" s="56" t="s">
        <v>125</v>
      </c>
      <c r="S90" s="56" t="s">
        <v>126</v>
      </c>
      <c r="T90" s="57" t="s">
        <v>127</v>
      </c>
    </row>
    <row r="91" spans="2:63" s="1" customFormat="1" ht="22.9" customHeight="1">
      <c r="B91" s="31"/>
      <c r="C91" s="60" t="s">
        <v>128</v>
      </c>
      <c r="J91" s="114">
        <f>BK91</f>
        <v>55597.25</v>
      </c>
      <c r="L91" s="31"/>
      <c r="M91" s="58"/>
      <c r="N91" s="49"/>
      <c r="O91" s="49"/>
      <c r="P91" s="115">
        <f>P92+P120</f>
        <v>0</v>
      </c>
      <c r="Q91" s="49"/>
      <c r="R91" s="115">
        <f>R92+R120</f>
        <v>0.7488859999999999</v>
      </c>
      <c r="S91" s="49"/>
      <c r="T91" s="116">
        <f>T92+T120</f>
        <v>0</v>
      </c>
      <c r="AT91" s="16" t="s">
        <v>68</v>
      </c>
      <c r="AU91" s="16" t="s">
        <v>107</v>
      </c>
      <c r="BK91" s="117">
        <f>BK92+BK120</f>
        <v>55597.25</v>
      </c>
    </row>
    <row r="92" spans="2:63" s="11" customFormat="1" ht="25.9" customHeight="1">
      <c r="B92" s="118"/>
      <c r="D92" s="119" t="s">
        <v>68</v>
      </c>
      <c r="E92" s="120" t="s">
        <v>129</v>
      </c>
      <c r="F92" s="120" t="s">
        <v>130</v>
      </c>
      <c r="I92" s="121"/>
      <c r="J92" s="122">
        <f>BK92</f>
        <v>48093</v>
      </c>
      <c r="L92" s="118"/>
      <c r="M92" s="123"/>
      <c r="P92" s="124">
        <f>P93+P100+P117</f>
        <v>0</v>
      </c>
      <c r="R92" s="124">
        <f>R93+R100+R117</f>
        <v>0.7318859999999999</v>
      </c>
      <c r="T92" s="125">
        <f>T93+T100+T117</f>
        <v>0</v>
      </c>
      <c r="AR92" s="119" t="s">
        <v>76</v>
      </c>
      <c r="AT92" s="126" t="s">
        <v>68</v>
      </c>
      <c r="AU92" s="126" t="s">
        <v>69</v>
      </c>
      <c r="AY92" s="119" t="s">
        <v>131</v>
      </c>
      <c r="BK92" s="127">
        <f>BK93+BK100+BK117</f>
        <v>48093</v>
      </c>
    </row>
    <row r="93" spans="2:63" s="11" customFormat="1" ht="22.9" customHeight="1">
      <c r="B93" s="118"/>
      <c r="D93" s="119" t="s">
        <v>68</v>
      </c>
      <c r="E93" s="128" t="s">
        <v>138</v>
      </c>
      <c r="F93" s="128" t="s">
        <v>287</v>
      </c>
      <c r="I93" s="121"/>
      <c r="J93" s="129">
        <f>BK93</f>
        <v>1830</v>
      </c>
      <c r="L93" s="118"/>
      <c r="M93" s="123"/>
      <c r="P93" s="124">
        <f>SUM(P94:P99)</f>
        <v>0</v>
      </c>
      <c r="R93" s="124">
        <f>SUM(R94:R99)</f>
        <v>0.015335999999999999</v>
      </c>
      <c r="T93" s="125">
        <f>SUM(T94:T99)</f>
        <v>0</v>
      </c>
      <c r="AR93" s="119" t="s">
        <v>76</v>
      </c>
      <c r="AT93" s="126" t="s">
        <v>68</v>
      </c>
      <c r="AU93" s="126" t="s">
        <v>76</v>
      </c>
      <c r="AY93" s="119" t="s">
        <v>131</v>
      </c>
      <c r="BK93" s="127">
        <f>SUM(BK94:BK99)</f>
        <v>1830</v>
      </c>
    </row>
    <row r="94" spans="2:65" s="1" customFormat="1" ht="44.25" customHeight="1">
      <c r="B94" s="130"/>
      <c r="C94" s="131" t="s">
        <v>76</v>
      </c>
      <c r="D94" s="131" t="s">
        <v>133</v>
      </c>
      <c r="E94" s="132" t="s">
        <v>742</v>
      </c>
      <c r="F94" s="133" t="s">
        <v>743</v>
      </c>
      <c r="G94" s="134" t="s">
        <v>199</v>
      </c>
      <c r="H94" s="135">
        <v>0.6</v>
      </c>
      <c r="I94" s="136">
        <v>2650</v>
      </c>
      <c r="J94" s="137">
        <f>ROUND(I94*H94,2)</f>
        <v>1590</v>
      </c>
      <c r="K94" s="133" t="s">
        <v>137</v>
      </c>
      <c r="L94" s="31"/>
      <c r="M94" s="138" t="s">
        <v>3</v>
      </c>
      <c r="N94" s="139" t="s">
        <v>40</v>
      </c>
      <c r="P94" s="140">
        <f>O94*H94</f>
        <v>0</v>
      </c>
      <c r="Q94" s="140">
        <v>0</v>
      </c>
      <c r="R94" s="140">
        <f>Q94*H94</f>
        <v>0</v>
      </c>
      <c r="S94" s="140">
        <v>0</v>
      </c>
      <c r="T94" s="141">
        <f>S94*H94</f>
        <v>0</v>
      </c>
      <c r="AR94" s="142" t="s">
        <v>138</v>
      </c>
      <c r="AT94" s="142" t="s">
        <v>133</v>
      </c>
      <c r="AU94" s="142" t="s">
        <v>79</v>
      </c>
      <c r="AY94" s="16" t="s">
        <v>131</v>
      </c>
      <c r="BE94" s="143">
        <f>IF(N94="základní",J94,0)</f>
        <v>1590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6" t="s">
        <v>76</v>
      </c>
      <c r="BK94" s="143">
        <f>ROUND(I94*H94,2)</f>
        <v>1590</v>
      </c>
      <c r="BL94" s="16" t="s">
        <v>138</v>
      </c>
      <c r="BM94" s="142" t="s">
        <v>957</v>
      </c>
    </row>
    <row r="95" spans="2:47" s="1" customFormat="1" ht="12">
      <c r="B95" s="31"/>
      <c r="D95" s="144" t="s">
        <v>140</v>
      </c>
      <c r="F95" s="145" t="s">
        <v>745</v>
      </c>
      <c r="I95" s="146"/>
      <c r="L95" s="31"/>
      <c r="M95" s="147"/>
      <c r="T95" s="52"/>
      <c r="AT95" s="16" t="s">
        <v>140</v>
      </c>
      <c r="AU95" s="16" t="s">
        <v>79</v>
      </c>
    </row>
    <row r="96" spans="2:51" s="12" customFormat="1" ht="12">
      <c r="B96" s="148"/>
      <c r="D96" s="149" t="s">
        <v>142</v>
      </c>
      <c r="E96" s="150" t="s">
        <v>3</v>
      </c>
      <c r="F96" s="151" t="s">
        <v>958</v>
      </c>
      <c r="H96" s="152">
        <v>0.6</v>
      </c>
      <c r="I96" s="153"/>
      <c r="L96" s="148"/>
      <c r="M96" s="154"/>
      <c r="T96" s="155"/>
      <c r="AT96" s="150" t="s">
        <v>142</v>
      </c>
      <c r="AU96" s="150" t="s">
        <v>79</v>
      </c>
      <c r="AV96" s="12" t="s">
        <v>79</v>
      </c>
      <c r="AW96" s="12" t="s">
        <v>31</v>
      </c>
      <c r="AX96" s="12" t="s">
        <v>76</v>
      </c>
      <c r="AY96" s="150" t="s">
        <v>131</v>
      </c>
    </row>
    <row r="97" spans="2:65" s="1" customFormat="1" ht="24.2" customHeight="1">
      <c r="B97" s="130"/>
      <c r="C97" s="131" t="s">
        <v>79</v>
      </c>
      <c r="D97" s="131" t="s">
        <v>133</v>
      </c>
      <c r="E97" s="132" t="s">
        <v>747</v>
      </c>
      <c r="F97" s="133" t="s">
        <v>748</v>
      </c>
      <c r="G97" s="134" t="s">
        <v>136</v>
      </c>
      <c r="H97" s="135">
        <v>2.4</v>
      </c>
      <c r="I97" s="136">
        <v>100</v>
      </c>
      <c r="J97" s="137">
        <f>ROUND(I97*H97,2)</f>
        <v>240</v>
      </c>
      <c r="K97" s="133" t="s">
        <v>137</v>
      </c>
      <c r="L97" s="31"/>
      <c r="M97" s="138" t="s">
        <v>3</v>
      </c>
      <c r="N97" s="139" t="s">
        <v>40</v>
      </c>
      <c r="P97" s="140">
        <f>O97*H97</f>
        <v>0</v>
      </c>
      <c r="Q97" s="140">
        <v>0.00639</v>
      </c>
      <c r="R97" s="140">
        <f>Q97*H97</f>
        <v>0.015335999999999999</v>
      </c>
      <c r="S97" s="140">
        <v>0</v>
      </c>
      <c r="T97" s="141">
        <f>S97*H97</f>
        <v>0</v>
      </c>
      <c r="AR97" s="142" t="s">
        <v>138</v>
      </c>
      <c r="AT97" s="142" t="s">
        <v>133</v>
      </c>
      <c r="AU97" s="142" t="s">
        <v>79</v>
      </c>
      <c r="AY97" s="16" t="s">
        <v>131</v>
      </c>
      <c r="BE97" s="143">
        <f>IF(N97="základní",J97,0)</f>
        <v>240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6" t="s">
        <v>76</v>
      </c>
      <c r="BK97" s="143">
        <f>ROUND(I97*H97,2)</f>
        <v>240</v>
      </c>
      <c r="BL97" s="16" t="s">
        <v>138</v>
      </c>
      <c r="BM97" s="142" t="s">
        <v>959</v>
      </c>
    </row>
    <row r="98" spans="2:47" s="1" customFormat="1" ht="12">
      <c r="B98" s="31"/>
      <c r="D98" s="144" t="s">
        <v>140</v>
      </c>
      <c r="F98" s="145" t="s">
        <v>750</v>
      </c>
      <c r="I98" s="146"/>
      <c r="L98" s="31"/>
      <c r="M98" s="147"/>
      <c r="T98" s="52"/>
      <c r="AT98" s="16" t="s">
        <v>140</v>
      </c>
      <c r="AU98" s="16" t="s">
        <v>79</v>
      </c>
    </row>
    <row r="99" spans="2:51" s="12" customFormat="1" ht="12">
      <c r="B99" s="148"/>
      <c r="D99" s="149" t="s">
        <v>142</v>
      </c>
      <c r="E99" s="150" t="s">
        <v>3</v>
      </c>
      <c r="F99" s="151" t="s">
        <v>960</v>
      </c>
      <c r="H99" s="152">
        <v>2.4</v>
      </c>
      <c r="I99" s="153"/>
      <c r="L99" s="148"/>
      <c r="M99" s="154"/>
      <c r="T99" s="155"/>
      <c r="AT99" s="150" t="s">
        <v>142</v>
      </c>
      <c r="AU99" s="150" t="s">
        <v>79</v>
      </c>
      <c r="AV99" s="12" t="s">
        <v>79</v>
      </c>
      <c r="AW99" s="12" t="s">
        <v>31</v>
      </c>
      <c r="AX99" s="12" t="s">
        <v>76</v>
      </c>
      <c r="AY99" s="150" t="s">
        <v>131</v>
      </c>
    </row>
    <row r="100" spans="2:63" s="11" customFormat="1" ht="22.9" customHeight="1">
      <c r="B100" s="118"/>
      <c r="D100" s="119" t="s">
        <v>68</v>
      </c>
      <c r="E100" s="128" t="s">
        <v>179</v>
      </c>
      <c r="F100" s="128" t="s">
        <v>366</v>
      </c>
      <c r="I100" s="121"/>
      <c r="J100" s="129">
        <f>BK100</f>
        <v>46080</v>
      </c>
      <c r="L100" s="118"/>
      <c r="M100" s="123"/>
      <c r="P100" s="124">
        <f>SUM(P101:P116)</f>
        <v>0</v>
      </c>
      <c r="R100" s="124">
        <f>SUM(R101:R116)</f>
        <v>0.7165499999999999</v>
      </c>
      <c r="T100" s="125">
        <f>SUM(T101:T116)</f>
        <v>0</v>
      </c>
      <c r="AR100" s="119" t="s">
        <v>76</v>
      </c>
      <c r="AT100" s="126" t="s">
        <v>68</v>
      </c>
      <c r="AU100" s="126" t="s">
        <v>76</v>
      </c>
      <c r="AY100" s="119" t="s">
        <v>131</v>
      </c>
      <c r="BK100" s="127">
        <f>SUM(BK101:BK116)</f>
        <v>46080</v>
      </c>
    </row>
    <row r="101" spans="2:65" s="1" customFormat="1" ht="24.2" customHeight="1">
      <c r="B101" s="130"/>
      <c r="C101" s="131" t="s">
        <v>149</v>
      </c>
      <c r="D101" s="131" t="s">
        <v>133</v>
      </c>
      <c r="E101" s="132" t="s">
        <v>961</v>
      </c>
      <c r="F101" s="133" t="s">
        <v>962</v>
      </c>
      <c r="G101" s="134" t="s">
        <v>303</v>
      </c>
      <c r="H101" s="135">
        <v>5</v>
      </c>
      <c r="I101" s="136">
        <v>550</v>
      </c>
      <c r="J101" s="137">
        <f>ROUND(I101*H101,2)</f>
        <v>2750</v>
      </c>
      <c r="K101" s="133" t="s">
        <v>137</v>
      </c>
      <c r="L101" s="31"/>
      <c r="M101" s="138" t="s">
        <v>3</v>
      </c>
      <c r="N101" s="139" t="s">
        <v>40</v>
      </c>
      <c r="P101" s="140">
        <f>O101*H101</f>
        <v>0</v>
      </c>
      <c r="Q101" s="140">
        <v>0.00024</v>
      </c>
      <c r="R101" s="140">
        <f>Q101*H101</f>
        <v>0.0012000000000000001</v>
      </c>
      <c r="S101" s="140">
        <v>0</v>
      </c>
      <c r="T101" s="141">
        <f>S101*H101</f>
        <v>0</v>
      </c>
      <c r="AR101" s="142" t="s">
        <v>138</v>
      </c>
      <c r="AT101" s="142" t="s">
        <v>133</v>
      </c>
      <c r="AU101" s="142" t="s">
        <v>79</v>
      </c>
      <c r="AY101" s="16" t="s">
        <v>131</v>
      </c>
      <c r="BE101" s="143">
        <f>IF(N101="základní",J101,0)</f>
        <v>2750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6" t="s">
        <v>76</v>
      </c>
      <c r="BK101" s="143">
        <f>ROUND(I101*H101,2)</f>
        <v>2750</v>
      </c>
      <c r="BL101" s="16" t="s">
        <v>138</v>
      </c>
      <c r="BM101" s="142" t="s">
        <v>963</v>
      </c>
    </row>
    <row r="102" spans="2:47" s="1" customFormat="1" ht="12">
      <c r="B102" s="31"/>
      <c r="D102" s="144" t="s">
        <v>140</v>
      </c>
      <c r="F102" s="145" t="s">
        <v>964</v>
      </c>
      <c r="I102" s="146"/>
      <c r="L102" s="31"/>
      <c r="M102" s="147"/>
      <c r="T102" s="52"/>
      <c r="AT102" s="16" t="s">
        <v>140</v>
      </c>
      <c r="AU102" s="16" t="s">
        <v>79</v>
      </c>
    </row>
    <row r="103" spans="2:51" s="12" customFormat="1" ht="12">
      <c r="B103" s="148"/>
      <c r="D103" s="149" t="s">
        <v>142</v>
      </c>
      <c r="E103" s="150" t="s">
        <v>3</v>
      </c>
      <c r="F103" s="151" t="s">
        <v>965</v>
      </c>
      <c r="H103" s="152">
        <v>5</v>
      </c>
      <c r="I103" s="153"/>
      <c r="L103" s="148"/>
      <c r="M103" s="154"/>
      <c r="T103" s="155"/>
      <c r="AT103" s="150" t="s">
        <v>142</v>
      </c>
      <c r="AU103" s="150" t="s">
        <v>79</v>
      </c>
      <c r="AV103" s="12" t="s">
        <v>79</v>
      </c>
      <c r="AW103" s="12" t="s">
        <v>31</v>
      </c>
      <c r="AX103" s="12" t="s">
        <v>76</v>
      </c>
      <c r="AY103" s="150" t="s">
        <v>131</v>
      </c>
    </row>
    <row r="104" spans="2:65" s="1" customFormat="1" ht="33" customHeight="1">
      <c r="B104" s="130"/>
      <c r="C104" s="131" t="s">
        <v>138</v>
      </c>
      <c r="D104" s="131" t="s">
        <v>133</v>
      </c>
      <c r="E104" s="132" t="s">
        <v>966</v>
      </c>
      <c r="F104" s="133" t="s">
        <v>967</v>
      </c>
      <c r="G104" s="134" t="s">
        <v>303</v>
      </c>
      <c r="H104" s="135">
        <v>5</v>
      </c>
      <c r="I104" s="136">
        <v>300</v>
      </c>
      <c r="J104" s="137">
        <f>ROUND(I104*H104,2)</f>
        <v>1500</v>
      </c>
      <c r="K104" s="133" t="s">
        <v>137</v>
      </c>
      <c r="L104" s="31"/>
      <c r="M104" s="138" t="s">
        <v>3</v>
      </c>
      <c r="N104" s="139" t="s">
        <v>40</v>
      </c>
      <c r="P104" s="140">
        <f>O104*H104</f>
        <v>0</v>
      </c>
      <c r="Q104" s="140">
        <v>0.00024</v>
      </c>
      <c r="R104" s="140">
        <f>Q104*H104</f>
        <v>0.0012000000000000001</v>
      </c>
      <c r="S104" s="140">
        <v>0</v>
      </c>
      <c r="T104" s="141">
        <f>S104*H104</f>
        <v>0</v>
      </c>
      <c r="AR104" s="142" t="s">
        <v>138</v>
      </c>
      <c r="AT104" s="142" t="s">
        <v>133</v>
      </c>
      <c r="AU104" s="142" t="s">
        <v>79</v>
      </c>
      <c r="AY104" s="16" t="s">
        <v>131</v>
      </c>
      <c r="BE104" s="143">
        <f>IF(N104="základní",J104,0)</f>
        <v>1500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6" t="s">
        <v>76</v>
      </c>
      <c r="BK104" s="143">
        <f>ROUND(I104*H104,2)</f>
        <v>1500</v>
      </c>
      <c r="BL104" s="16" t="s">
        <v>138</v>
      </c>
      <c r="BM104" s="142" t="s">
        <v>968</v>
      </c>
    </row>
    <row r="105" spans="2:47" s="1" customFormat="1" ht="12">
      <c r="B105" s="31"/>
      <c r="D105" s="144" t="s">
        <v>140</v>
      </c>
      <c r="F105" s="145" t="s">
        <v>969</v>
      </c>
      <c r="I105" s="146"/>
      <c r="L105" s="31"/>
      <c r="M105" s="147"/>
      <c r="T105" s="52"/>
      <c r="AT105" s="16" t="s">
        <v>140</v>
      </c>
      <c r="AU105" s="16" t="s">
        <v>79</v>
      </c>
    </row>
    <row r="106" spans="2:51" s="12" customFormat="1" ht="12">
      <c r="B106" s="148"/>
      <c r="D106" s="149" t="s">
        <v>142</v>
      </c>
      <c r="E106" s="150" t="s">
        <v>3</v>
      </c>
      <c r="F106" s="151" t="s">
        <v>965</v>
      </c>
      <c r="H106" s="152">
        <v>5</v>
      </c>
      <c r="I106" s="153"/>
      <c r="L106" s="148"/>
      <c r="M106" s="154"/>
      <c r="T106" s="155"/>
      <c r="AT106" s="150" t="s">
        <v>142</v>
      </c>
      <c r="AU106" s="150" t="s">
        <v>79</v>
      </c>
      <c r="AV106" s="12" t="s">
        <v>79</v>
      </c>
      <c r="AW106" s="12" t="s">
        <v>31</v>
      </c>
      <c r="AX106" s="12" t="s">
        <v>76</v>
      </c>
      <c r="AY106" s="150" t="s">
        <v>131</v>
      </c>
    </row>
    <row r="107" spans="2:65" s="1" customFormat="1" ht="24.2" customHeight="1">
      <c r="B107" s="130"/>
      <c r="C107" s="163" t="s">
        <v>160</v>
      </c>
      <c r="D107" s="163" t="s">
        <v>265</v>
      </c>
      <c r="E107" s="164" t="s">
        <v>970</v>
      </c>
      <c r="F107" s="165" t="s">
        <v>971</v>
      </c>
      <c r="G107" s="166" t="s">
        <v>303</v>
      </c>
      <c r="H107" s="167">
        <v>5</v>
      </c>
      <c r="I107" s="168">
        <v>3450</v>
      </c>
      <c r="J107" s="169">
        <f>ROUND(I107*H107,2)</f>
        <v>17250</v>
      </c>
      <c r="K107" s="165" t="s">
        <v>137</v>
      </c>
      <c r="L107" s="170"/>
      <c r="M107" s="171" t="s">
        <v>3</v>
      </c>
      <c r="N107" s="172" t="s">
        <v>40</v>
      </c>
      <c r="P107" s="140">
        <f>O107*H107</f>
        <v>0</v>
      </c>
      <c r="Q107" s="140">
        <v>0.0038</v>
      </c>
      <c r="R107" s="140">
        <f>Q107*H107</f>
        <v>0.019</v>
      </c>
      <c r="S107" s="140">
        <v>0</v>
      </c>
      <c r="T107" s="141">
        <f>S107*H107</f>
        <v>0</v>
      </c>
      <c r="AR107" s="142" t="s">
        <v>179</v>
      </c>
      <c r="AT107" s="142" t="s">
        <v>265</v>
      </c>
      <c r="AU107" s="142" t="s">
        <v>79</v>
      </c>
      <c r="AY107" s="16" t="s">
        <v>131</v>
      </c>
      <c r="BE107" s="143">
        <f>IF(N107="základní",J107,0)</f>
        <v>17250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6" t="s">
        <v>76</v>
      </c>
      <c r="BK107" s="143">
        <f>ROUND(I107*H107,2)</f>
        <v>17250</v>
      </c>
      <c r="BL107" s="16" t="s">
        <v>138</v>
      </c>
      <c r="BM107" s="142" t="s">
        <v>972</v>
      </c>
    </row>
    <row r="108" spans="2:65" s="1" customFormat="1" ht="44.25" customHeight="1">
      <c r="B108" s="130"/>
      <c r="C108" s="131" t="s">
        <v>166</v>
      </c>
      <c r="D108" s="131" t="s">
        <v>133</v>
      </c>
      <c r="E108" s="132" t="s">
        <v>973</v>
      </c>
      <c r="F108" s="133" t="s">
        <v>974</v>
      </c>
      <c r="G108" s="134" t="s">
        <v>303</v>
      </c>
      <c r="H108" s="135">
        <v>5</v>
      </c>
      <c r="I108" s="136">
        <v>600</v>
      </c>
      <c r="J108" s="137">
        <f>ROUND(I108*H108,2)</f>
        <v>3000</v>
      </c>
      <c r="K108" s="133" t="s">
        <v>137</v>
      </c>
      <c r="L108" s="31"/>
      <c r="M108" s="138" t="s">
        <v>3</v>
      </c>
      <c r="N108" s="139" t="s">
        <v>40</v>
      </c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42" t="s">
        <v>138</v>
      </c>
      <c r="AT108" s="142" t="s">
        <v>133</v>
      </c>
      <c r="AU108" s="142" t="s">
        <v>79</v>
      </c>
      <c r="AY108" s="16" t="s">
        <v>131</v>
      </c>
      <c r="BE108" s="143">
        <f>IF(N108="základní",J108,0)</f>
        <v>3000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6" t="s">
        <v>76</v>
      </c>
      <c r="BK108" s="143">
        <f>ROUND(I108*H108,2)</f>
        <v>3000</v>
      </c>
      <c r="BL108" s="16" t="s">
        <v>138</v>
      </c>
      <c r="BM108" s="142" t="s">
        <v>975</v>
      </c>
    </row>
    <row r="109" spans="2:47" s="1" customFormat="1" ht="12">
      <c r="B109" s="31"/>
      <c r="D109" s="144" t="s">
        <v>140</v>
      </c>
      <c r="F109" s="145" t="s">
        <v>976</v>
      </c>
      <c r="I109" s="146"/>
      <c r="L109" s="31"/>
      <c r="M109" s="147"/>
      <c r="T109" s="52"/>
      <c r="AT109" s="16" t="s">
        <v>140</v>
      </c>
      <c r="AU109" s="16" t="s">
        <v>79</v>
      </c>
    </row>
    <row r="110" spans="2:51" s="12" customFormat="1" ht="12">
      <c r="B110" s="148"/>
      <c r="D110" s="149" t="s">
        <v>142</v>
      </c>
      <c r="E110" s="150" t="s">
        <v>3</v>
      </c>
      <c r="F110" s="151" t="s">
        <v>965</v>
      </c>
      <c r="H110" s="152">
        <v>5</v>
      </c>
      <c r="I110" s="153"/>
      <c r="L110" s="148"/>
      <c r="M110" s="154"/>
      <c r="T110" s="155"/>
      <c r="AT110" s="150" t="s">
        <v>142</v>
      </c>
      <c r="AU110" s="150" t="s">
        <v>79</v>
      </c>
      <c r="AV110" s="12" t="s">
        <v>79</v>
      </c>
      <c r="AW110" s="12" t="s">
        <v>31</v>
      </c>
      <c r="AX110" s="12" t="s">
        <v>76</v>
      </c>
      <c r="AY110" s="150" t="s">
        <v>131</v>
      </c>
    </row>
    <row r="111" spans="2:65" s="1" customFormat="1" ht="24.2" customHeight="1">
      <c r="B111" s="130"/>
      <c r="C111" s="163" t="s">
        <v>172</v>
      </c>
      <c r="D111" s="163" t="s">
        <v>265</v>
      </c>
      <c r="E111" s="164" t="s">
        <v>977</v>
      </c>
      <c r="F111" s="165" t="s">
        <v>978</v>
      </c>
      <c r="G111" s="166" t="s">
        <v>303</v>
      </c>
      <c r="H111" s="167">
        <v>5</v>
      </c>
      <c r="I111" s="168">
        <v>2730</v>
      </c>
      <c r="J111" s="169">
        <f>ROUND(I111*H111,2)</f>
        <v>13650</v>
      </c>
      <c r="K111" s="165" t="s">
        <v>137</v>
      </c>
      <c r="L111" s="170"/>
      <c r="M111" s="171" t="s">
        <v>3</v>
      </c>
      <c r="N111" s="172" t="s">
        <v>40</v>
      </c>
      <c r="P111" s="140">
        <f>O111*H111</f>
        <v>0</v>
      </c>
      <c r="Q111" s="140">
        <v>0.0024</v>
      </c>
      <c r="R111" s="140">
        <f>Q111*H111</f>
        <v>0.011999999999999999</v>
      </c>
      <c r="S111" s="140">
        <v>0</v>
      </c>
      <c r="T111" s="141">
        <f>S111*H111</f>
        <v>0</v>
      </c>
      <c r="AR111" s="142" t="s">
        <v>179</v>
      </c>
      <c r="AT111" s="142" t="s">
        <v>265</v>
      </c>
      <c r="AU111" s="142" t="s">
        <v>79</v>
      </c>
      <c r="AY111" s="16" t="s">
        <v>131</v>
      </c>
      <c r="BE111" s="143">
        <f>IF(N111="základní",J111,0)</f>
        <v>13650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6" t="s">
        <v>76</v>
      </c>
      <c r="BK111" s="143">
        <f>ROUND(I111*H111,2)</f>
        <v>13650</v>
      </c>
      <c r="BL111" s="16" t="s">
        <v>138</v>
      </c>
      <c r="BM111" s="142" t="s">
        <v>979</v>
      </c>
    </row>
    <row r="112" spans="2:65" s="1" customFormat="1" ht="16.5" customHeight="1">
      <c r="B112" s="130"/>
      <c r="C112" s="131" t="s">
        <v>179</v>
      </c>
      <c r="D112" s="131" t="s">
        <v>133</v>
      </c>
      <c r="E112" s="132" t="s">
        <v>880</v>
      </c>
      <c r="F112" s="133" t="s">
        <v>881</v>
      </c>
      <c r="G112" s="134" t="s">
        <v>303</v>
      </c>
      <c r="H112" s="135">
        <v>5</v>
      </c>
      <c r="I112" s="136">
        <v>300</v>
      </c>
      <c r="J112" s="137">
        <f>ROUND(I112*H112,2)</f>
        <v>1500</v>
      </c>
      <c r="K112" s="133" t="s">
        <v>137</v>
      </c>
      <c r="L112" s="31"/>
      <c r="M112" s="138" t="s">
        <v>3</v>
      </c>
      <c r="N112" s="139" t="s">
        <v>40</v>
      </c>
      <c r="P112" s="140">
        <f>O112*H112</f>
        <v>0</v>
      </c>
      <c r="Q112" s="140">
        <v>0.12303</v>
      </c>
      <c r="R112" s="140">
        <f>Q112*H112</f>
        <v>0.61515</v>
      </c>
      <c r="S112" s="140">
        <v>0</v>
      </c>
      <c r="T112" s="141">
        <f>S112*H112</f>
        <v>0</v>
      </c>
      <c r="AR112" s="142" t="s">
        <v>138</v>
      </c>
      <c r="AT112" s="142" t="s">
        <v>133</v>
      </c>
      <c r="AU112" s="142" t="s">
        <v>79</v>
      </c>
      <c r="AY112" s="16" t="s">
        <v>131</v>
      </c>
      <c r="BE112" s="143">
        <f>IF(N112="základní",J112,0)</f>
        <v>1500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6" t="s">
        <v>76</v>
      </c>
      <c r="BK112" s="143">
        <f>ROUND(I112*H112,2)</f>
        <v>1500</v>
      </c>
      <c r="BL112" s="16" t="s">
        <v>138</v>
      </c>
      <c r="BM112" s="142" t="s">
        <v>980</v>
      </c>
    </row>
    <row r="113" spans="2:47" s="1" customFormat="1" ht="12">
      <c r="B113" s="31"/>
      <c r="D113" s="144" t="s">
        <v>140</v>
      </c>
      <c r="F113" s="145" t="s">
        <v>883</v>
      </c>
      <c r="I113" s="146"/>
      <c r="L113" s="31"/>
      <c r="M113" s="147"/>
      <c r="T113" s="52"/>
      <c r="AT113" s="16" t="s">
        <v>140</v>
      </c>
      <c r="AU113" s="16" t="s">
        <v>79</v>
      </c>
    </row>
    <row r="114" spans="2:51" s="12" customFormat="1" ht="12">
      <c r="B114" s="148"/>
      <c r="D114" s="149" t="s">
        <v>142</v>
      </c>
      <c r="E114" s="150" t="s">
        <v>3</v>
      </c>
      <c r="F114" s="151" t="s">
        <v>965</v>
      </c>
      <c r="H114" s="152">
        <v>5</v>
      </c>
      <c r="I114" s="153"/>
      <c r="L114" s="148"/>
      <c r="M114" s="154"/>
      <c r="T114" s="155"/>
      <c r="AT114" s="150" t="s">
        <v>142</v>
      </c>
      <c r="AU114" s="150" t="s">
        <v>79</v>
      </c>
      <c r="AV114" s="12" t="s">
        <v>79</v>
      </c>
      <c r="AW114" s="12" t="s">
        <v>31</v>
      </c>
      <c r="AX114" s="12" t="s">
        <v>76</v>
      </c>
      <c r="AY114" s="150" t="s">
        <v>131</v>
      </c>
    </row>
    <row r="115" spans="2:65" s="1" customFormat="1" ht="24.2" customHeight="1">
      <c r="B115" s="130"/>
      <c r="C115" s="163" t="s">
        <v>185</v>
      </c>
      <c r="D115" s="163" t="s">
        <v>265</v>
      </c>
      <c r="E115" s="164" t="s">
        <v>884</v>
      </c>
      <c r="F115" s="165" t="s">
        <v>885</v>
      </c>
      <c r="G115" s="166" t="s">
        <v>303</v>
      </c>
      <c r="H115" s="167">
        <v>5</v>
      </c>
      <c r="I115" s="168">
        <v>1000</v>
      </c>
      <c r="J115" s="169">
        <f>ROUND(I115*H115,2)</f>
        <v>5000</v>
      </c>
      <c r="K115" s="165" t="s">
        <v>137</v>
      </c>
      <c r="L115" s="170"/>
      <c r="M115" s="171" t="s">
        <v>3</v>
      </c>
      <c r="N115" s="172" t="s">
        <v>40</v>
      </c>
      <c r="P115" s="140">
        <f>O115*H115</f>
        <v>0</v>
      </c>
      <c r="Q115" s="140">
        <v>0.0133</v>
      </c>
      <c r="R115" s="140">
        <f>Q115*H115</f>
        <v>0.0665</v>
      </c>
      <c r="S115" s="140">
        <v>0</v>
      </c>
      <c r="T115" s="141">
        <f>S115*H115</f>
        <v>0</v>
      </c>
      <c r="AR115" s="142" t="s">
        <v>179</v>
      </c>
      <c r="AT115" s="142" t="s">
        <v>265</v>
      </c>
      <c r="AU115" s="142" t="s">
        <v>79</v>
      </c>
      <c r="AY115" s="16" t="s">
        <v>131</v>
      </c>
      <c r="BE115" s="143">
        <f>IF(N115="základní",J115,0)</f>
        <v>5000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6" t="s">
        <v>76</v>
      </c>
      <c r="BK115" s="143">
        <f>ROUND(I115*H115,2)</f>
        <v>5000</v>
      </c>
      <c r="BL115" s="16" t="s">
        <v>138</v>
      </c>
      <c r="BM115" s="142" t="s">
        <v>981</v>
      </c>
    </row>
    <row r="116" spans="2:65" s="1" customFormat="1" ht="24.2" customHeight="1">
      <c r="B116" s="130"/>
      <c r="C116" s="163" t="s">
        <v>190</v>
      </c>
      <c r="D116" s="163" t="s">
        <v>265</v>
      </c>
      <c r="E116" s="164" t="s">
        <v>887</v>
      </c>
      <c r="F116" s="165" t="s">
        <v>888</v>
      </c>
      <c r="G116" s="166" t="s">
        <v>303</v>
      </c>
      <c r="H116" s="167">
        <v>5</v>
      </c>
      <c r="I116" s="168">
        <v>286</v>
      </c>
      <c r="J116" s="169">
        <f>ROUND(I116*H116,2)</f>
        <v>1430</v>
      </c>
      <c r="K116" s="165" t="s">
        <v>137</v>
      </c>
      <c r="L116" s="170"/>
      <c r="M116" s="171" t="s">
        <v>3</v>
      </c>
      <c r="N116" s="172" t="s">
        <v>40</v>
      </c>
      <c r="P116" s="140">
        <f>O116*H116</f>
        <v>0</v>
      </c>
      <c r="Q116" s="140">
        <v>0.0003</v>
      </c>
      <c r="R116" s="140">
        <f>Q116*H116</f>
        <v>0.0014999999999999998</v>
      </c>
      <c r="S116" s="140">
        <v>0</v>
      </c>
      <c r="T116" s="141">
        <f>S116*H116</f>
        <v>0</v>
      </c>
      <c r="AR116" s="142" t="s">
        <v>179</v>
      </c>
      <c r="AT116" s="142" t="s">
        <v>265</v>
      </c>
      <c r="AU116" s="142" t="s">
        <v>79</v>
      </c>
      <c r="AY116" s="16" t="s">
        <v>131</v>
      </c>
      <c r="BE116" s="143">
        <f>IF(N116="základní",J116,0)</f>
        <v>1430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6" t="s">
        <v>76</v>
      </c>
      <c r="BK116" s="143">
        <f>ROUND(I116*H116,2)</f>
        <v>1430</v>
      </c>
      <c r="BL116" s="16" t="s">
        <v>138</v>
      </c>
      <c r="BM116" s="142" t="s">
        <v>982</v>
      </c>
    </row>
    <row r="117" spans="2:63" s="11" customFormat="1" ht="22.9" customHeight="1">
      <c r="B117" s="118"/>
      <c r="D117" s="119" t="s">
        <v>68</v>
      </c>
      <c r="E117" s="128" t="s">
        <v>581</v>
      </c>
      <c r="F117" s="128" t="s">
        <v>582</v>
      </c>
      <c r="I117" s="121"/>
      <c r="J117" s="129">
        <f>BK117</f>
        <v>183</v>
      </c>
      <c r="L117" s="118"/>
      <c r="M117" s="123"/>
      <c r="P117" s="124">
        <f>SUM(P118:P119)</f>
        <v>0</v>
      </c>
      <c r="R117" s="124">
        <f>SUM(R118:R119)</f>
        <v>0</v>
      </c>
      <c r="T117" s="125">
        <f>SUM(T118:T119)</f>
        <v>0</v>
      </c>
      <c r="AR117" s="119" t="s">
        <v>76</v>
      </c>
      <c r="AT117" s="126" t="s">
        <v>68</v>
      </c>
      <c r="AU117" s="126" t="s">
        <v>76</v>
      </c>
      <c r="AY117" s="119" t="s">
        <v>131</v>
      </c>
      <c r="BK117" s="127">
        <f>SUM(BK118:BK119)</f>
        <v>183</v>
      </c>
    </row>
    <row r="118" spans="2:65" s="1" customFormat="1" ht="49.15" customHeight="1">
      <c r="B118" s="130"/>
      <c r="C118" s="131" t="s">
        <v>196</v>
      </c>
      <c r="D118" s="131" t="s">
        <v>133</v>
      </c>
      <c r="E118" s="132" t="s">
        <v>584</v>
      </c>
      <c r="F118" s="133" t="s">
        <v>585</v>
      </c>
      <c r="G118" s="134" t="s">
        <v>268</v>
      </c>
      <c r="H118" s="135">
        <v>0.732</v>
      </c>
      <c r="I118" s="136">
        <v>250</v>
      </c>
      <c r="J118" s="137">
        <f>ROUND(I118*H118,2)</f>
        <v>183</v>
      </c>
      <c r="K118" s="133" t="s">
        <v>137</v>
      </c>
      <c r="L118" s="31"/>
      <c r="M118" s="138" t="s">
        <v>3</v>
      </c>
      <c r="N118" s="139" t="s">
        <v>40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138</v>
      </c>
      <c r="AT118" s="142" t="s">
        <v>133</v>
      </c>
      <c r="AU118" s="142" t="s">
        <v>79</v>
      </c>
      <c r="AY118" s="16" t="s">
        <v>131</v>
      </c>
      <c r="BE118" s="143">
        <f>IF(N118="základní",J118,0)</f>
        <v>183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6" t="s">
        <v>76</v>
      </c>
      <c r="BK118" s="143">
        <f>ROUND(I118*H118,2)</f>
        <v>183</v>
      </c>
      <c r="BL118" s="16" t="s">
        <v>138</v>
      </c>
      <c r="BM118" s="142" t="s">
        <v>983</v>
      </c>
    </row>
    <row r="119" spans="2:47" s="1" customFormat="1" ht="12">
      <c r="B119" s="31"/>
      <c r="D119" s="144" t="s">
        <v>140</v>
      </c>
      <c r="F119" s="145" t="s">
        <v>587</v>
      </c>
      <c r="I119" s="146"/>
      <c r="L119" s="31"/>
      <c r="M119" s="147"/>
      <c r="T119" s="52"/>
      <c r="AT119" s="16" t="s">
        <v>140</v>
      </c>
      <c r="AU119" s="16" t="s">
        <v>79</v>
      </c>
    </row>
    <row r="120" spans="2:63" s="11" customFormat="1" ht="25.9" customHeight="1">
      <c r="B120" s="118"/>
      <c r="D120" s="119" t="s">
        <v>68</v>
      </c>
      <c r="E120" s="120" t="s">
        <v>984</v>
      </c>
      <c r="F120" s="120" t="s">
        <v>985</v>
      </c>
      <c r="I120" s="121"/>
      <c r="J120" s="122">
        <f>BK120</f>
        <v>7504.25</v>
      </c>
      <c r="L120" s="118"/>
      <c r="M120" s="123"/>
      <c r="P120" s="124">
        <f>P121</f>
        <v>0</v>
      </c>
      <c r="R120" s="124">
        <f>R121</f>
        <v>0.016999999999999998</v>
      </c>
      <c r="T120" s="125">
        <f>T121</f>
        <v>0</v>
      </c>
      <c r="AR120" s="119" t="s">
        <v>79</v>
      </c>
      <c r="AT120" s="126" t="s">
        <v>68</v>
      </c>
      <c r="AU120" s="126" t="s">
        <v>69</v>
      </c>
      <c r="AY120" s="119" t="s">
        <v>131</v>
      </c>
      <c r="BK120" s="127">
        <f>BK121</f>
        <v>7504.25</v>
      </c>
    </row>
    <row r="121" spans="2:63" s="11" customFormat="1" ht="22.9" customHeight="1">
      <c r="B121" s="118"/>
      <c r="D121" s="119" t="s">
        <v>68</v>
      </c>
      <c r="E121" s="128" t="s">
        <v>986</v>
      </c>
      <c r="F121" s="128" t="s">
        <v>987</v>
      </c>
      <c r="I121" s="121"/>
      <c r="J121" s="129">
        <f>BK121</f>
        <v>7504.25</v>
      </c>
      <c r="L121" s="118"/>
      <c r="M121" s="123"/>
      <c r="P121" s="124">
        <f>SUM(P122:P127)</f>
        <v>0</v>
      </c>
      <c r="R121" s="124">
        <f>SUM(R122:R127)</f>
        <v>0.016999999999999998</v>
      </c>
      <c r="T121" s="125">
        <f>SUM(T122:T127)</f>
        <v>0</v>
      </c>
      <c r="AR121" s="119" t="s">
        <v>79</v>
      </c>
      <c r="AT121" s="126" t="s">
        <v>68</v>
      </c>
      <c r="AU121" s="126" t="s">
        <v>76</v>
      </c>
      <c r="AY121" s="119" t="s">
        <v>131</v>
      </c>
      <c r="BK121" s="127">
        <f>SUM(BK122:BK127)</f>
        <v>7504.25</v>
      </c>
    </row>
    <row r="122" spans="2:65" s="1" customFormat="1" ht="24.2" customHeight="1">
      <c r="B122" s="130"/>
      <c r="C122" s="131" t="s">
        <v>221</v>
      </c>
      <c r="D122" s="131" t="s">
        <v>133</v>
      </c>
      <c r="E122" s="132" t="s">
        <v>988</v>
      </c>
      <c r="F122" s="133" t="s">
        <v>989</v>
      </c>
      <c r="G122" s="134" t="s">
        <v>303</v>
      </c>
      <c r="H122" s="135">
        <v>5</v>
      </c>
      <c r="I122" s="136">
        <v>30</v>
      </c>
      <c r="J122" s="137">
        <f>ROUND(I122*H122,2)</f>
        <v>150</v>
      </c>
      <c r="K122" s="133" t="s">
        <v>137</v>
      </c>
      <c r="L122" s="31"/>
      <c r="M122" s="138" t="s">
        <v>3</v>
      </c>
      <c r="N122" s="139" t="s">
        <v>40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636</v>
      </c>
      <c r="AT122" s="142" t="s">
        <v>133</v>
      </c>
      <c r="AU122" s="142" t="s">
        <v>79</v>
      </c>
      <c r="AY122" s="16" t="s">
        <v>131</v>
      </c>
      <c r="BE122" s="143">
        <f>IF(N122="základní",J122,0)</f>
        <v>150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6" t="s">
        <v>76</v>
      </c>
      <c r="BK122" s="143">
        <f>ROUND(I122*H122,2)</f>
        <v>150</v>
      </c>
      <c r="BL122" s="16" t="s">
        <v>636</v>
      </c>
      <c r="BM122" s="142" t="s">
        <v>990</v>
      </c>
    </row>
    <row r="123" spans="2:47" s="1" customFormat="1" ht="12">
      <c r="B123" s="31"/>
      <c r="D123" s="144" t="s">
        <v>140</v>
      </c>
      <c r="F123" s="145" t="s">
        <v>991</v>
      </c>
      <c r="I123" s="146"/>
      <c r="L123" s="31"/>
      <c r="M123" s="147"/>
      <c r="T123" s="52"/>
      <c r="AT123" s="16" t="s">
        <v>140</v>
      </c>
      <c r="AU123" s="16" t="s">
        <v>79</v>
      </c>
    </row>
    <row r="124" spans="2:51" s="12" customFormat="1" ht="12">
      <c r="B124" s="148"/>
      <c r="D124" s="149" t="s">
        <v>142</v>
      </c>
      <c r="E124" s="150" t="s">
        <v>3</v>
      </c>
      <c r="F124" s="151" t="s">
        <v>965</v>
      </c>
      <c r="H124" s="152">
        <v>5</v>
      </c>
      <c r="I124" s="153"/>
      <c r="L124" s="148"/>
      <c r="M124" s="154"/>
      <c r="T124" s="155"/>
      <c r="AT124" s="150" t="s">
        <v>142</v>
      </c>
      <c r="AU124" s="150" t="s">
        <v>79</v>
      </c>
      <c r="AV124" s="12" t="s">
        <v>79</v>
      </c>
      <c r="AW124" s="12" t="s">
        <v>31</v>
      </c>
      <c r="AX124" s="12" t="s">
        <v>76</v>
      </c>
      <c r="AY124" s="150" t="s">
        <v>131</v>
      </c>
    </row>
    <row r="125" spans="2:65" s="1" customFormat="1" ht="24.2" customHeight="1">
      <c r="B125" s="130"/>
      <c r="C125" s="163" t="s">
        <v>227</v>
      </c>
      <c r="D125" s="163" t="s">
        <v>265</v>
      </c>
      <c r="E125" s="164" t="s">
        <v>992</v>
      </c>
      <c r="F125" s="165" t="s">
        <v>993</v>
      </c>
      <c r="G125" s="166" t="s">
        <v>303</v>
      </c>
      <c r="H125" s="167">
        <v>5</v>
      </c>
      <c r="I125" s="168">
        <v>1470</v>
      </c>
      <c r="J125" s="169">
        <f>ROUND(I125*H125,2)</f>
        <v>7350</v>
      </c>
      <c r="K125" s="165" t="s">
        <v>3</v>
      </c>
      <c r="L125" s="170"/>
      <c r="M125" s="171" t="s">
        <v>3</v>
      </c>
      <c r="N125" s="172" t="s">
        <v>40</v>
      </c>
      <c r="P125" s="140">
        <f>O125*H125</f>
        <v>0</v>
      </c>
      <c r="Q125" s="140">
        <v>0.0034</v>
      </c>
      <c r="R125" s="140">
        <f>Q125*H125</f>
        <v>0.016999999999999998</v>
      </c>
      <c r="S125" s="140">
        <v>0</v>
      </c>
      <c r="T125" s="141">
        <f>S125*H125</f>
        <v>0</v>
      </c>
      <c r="AR125" s="142" t="s">
        <v>331</v>
      </c>
      <c r="AT125" s="142" t="s">
        <v>265</v>
      </c>
      <c r="AU125" s="142" t="s">
        <v>79</v>
      </c>
      <c r="AY125" s="16" t="s">
        <v>131</v>
      </c>
      <c r="BE125" s="143">
        <f>IF(N125="základní",J125,0)</f>
        <v>7350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76</v>
      </c>
      <c r="BK125" s="143">
        <f>ROUND(I125*H125,2)</f>
        <v>7350</v>
      </c>
      <c r="BL125" s="16" t="s">
        <v>636</v>
      </c>
      <c r="BM125" s="142" t="s">
        <v>994</v>
      </c>
    </row>
    <row r="126" spans="2:65" s="1" customFormat="1" ht="44.25" customHeight="1">
      <c r="B126" s="130"/>
      <c r="C126" s="131" t="s">
        <v>233</v>
      </c>
      <c r="D126" s="131" t="s">
        <v>133</v>
      </c>
      <c r="E126" s="132" t="s">
        <v>995</v>
      </c>
      <c r="F126" s="133" t="s">
        <v>996</v>
      </c>
      <c r="G126" s="134" t="s">
        <v>268</v>
      </c>
      <c r="H126" s="135">
        <v>0.017</v>
      </c>
      <c r="I126" s="136">
        <v>250</v>
      </c>
      <c r="J126" s="137">
        <f>ROUND(I126*H126,2)</f>
        <v>4.25</v>
      </c>
      <c r="K126" s="133" t="s">
        <v>137</v>
      </c>
      <c r="L126" s="31"/>
      <c r="M126" s="138" t="s">
        <v>3</v>
      </c>
      <c r="N126" s="139" t="s">
        <v>40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636</v>
      </c>
      <c r="AT126" s="142" t="s">
        <v>133</v>
      </c>
      <c r="AU126" s="142" t="s">
        <v>79</v>
      </c>
      <c r="AY126" s="16" t="s">
        <v>131</v>
      </c>
      <c r="BE126" s="143">
        <f>IF(N126="základní",J126,0)</f>
        <v>4.25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6" t="s">
        <v>76</v>
      </c>
      <c r="BK126" s="143">
        <f>ROUND(I126*H126,2)</f>
        <v>4.25</v>
      </c>
      <c r="BL126" s="16" t="s">
        <v>636</v>
      </c>
      <c r="BM126" s="142" t="s">
        <v>997</v>
      </c>
    </row>
    <row r="127" spans="2:47" s="1" customFormat="1" ht="12">
      <c r="B127" s="31"/>
      <c r="D127" s="144" t="s">
        <v>140</v>
      </c>
      <c r="F127" s="145" t="s">
        <v>998</v>
      </c>
      <c r="I127" s="146"/>
      <c r="L127" s="31"/>
      <c r="M127" s="173"/>
      <c r="N127" s="174"/>
      <c r="O127" s="174"/>
      <c r="P127" s="174"/>
      <c r="Q127" s="174"/>
      <c r="R127" s="174"/>
      <c r="S127" s="174"/>
      <c r="T127" s="175"/>
      <c r="AT127" s="16" t="s">
        <v>140</v>
      </c>
      <c r="AU127" s="16" t="s">
        <v>79</v>
      </c>
    </row>
    <row r="128" spans="2:12" s="1" customFormat="1" ht="6.95" customHeight="1"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31"/>
    </row>
  </sheetData>
  <autoFilter ref="C90:K127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3_01/452313121"/>
    <hyperlink ref="F98" r:id="rId2" display="https://podminky.urs.cz/item/CS_URS_2023_01/452353101"/>
    <hyperlink ref="F102" r:id="rId3" display="https://podminky.urs.cz/item/CS_URS_2023_01/879161111"/>
    <hyperlink ref="F105" r:id="rId4" display="https://podminky.urs.cz/item/CS_URS_2023_01/891171321"/>
    <hyperlink ref="F109" r:id="rId5" display="https://podminky.urs.cz/item/CS_URS_2023_01/891249111"/>
    <hyperlink ref="F113" r:id="rId6" display="https://podminky.urs.cz/item/CS_URS_2023_01/899401112"/>
    <hyperlink ref="F119" r:id="rId7" display="https://podminky.urs.cz/item/CS_URS_2023_01/998276101"/>
    <hyperlink ref="F123" r:id="rId8" display="https://podminky.urs.cz/item/CS_URS_2023_01/722219191"/>
    <hyperlink ref="F127" r:id="rId9" display="https://podminky.urs.cz/item/CS_URS_2023_01/99872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93"/>
  <sheetViews>
    <sheetView showGridLines="0" workbookViewId="0" topLeftCell="A1">
      <selection activeCell="I88" sqref="I8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5" t="s">
        <v>6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6" t="s">
        <v>98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>
      <c r="B4" s="19"/>
      <c r="D4" s="20" t="s">
        <v>99</v>
      </c>
      <c r="L4" s="19"/>
      <c r="M4" s="89" t="s">
        <v>11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17</v>
      </c>
      <c r="L6" s="19"/>
    </row>
    <row r="7" spans="2:12" ht="16.5" customHeight="1">
      <c r="B7" s="19"/>
      <c r="E7" s="298" t="str">
        <f>'Rekapitulace stavby'!K6</f>
        <v>Obnova vodovodu a kanalizace na parc.č.3039/3 v k.ú.Staré Hobzí</v>
      </c>
      <c r="F7" s="299"/>
      <c r="G7" s="299"/>
      <c r="H7" s="299"/>
      <c r="L7" s="19"/>
    </row>
    <row r="8" spans="2:12" s="1" customFormat="1" ht="12" customHeight="1">
      <c r="B8" s="31"/>
      <c r="D8" s="26" t="s">
        <v>100</v>
      </c>
      <c r="L8" s="31"/>
    </row>
    <row r="9" spans="2:12" s="1" customFormat="1" ht="16.5" customHeight="1">
      <c r="B9" s="31"/>
      <c r="E9" s="280" t="s">
        <v>999</v>
      </c>
      <c r="F9" s="297"/>
      <c r="G9" s="297"/>
      <c r="H9" s="297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19</v>
      </c>
      <c r="F11" s="24" t="s">
        <v>3</v>
      </c>
      <c r="I11" s="26" t="s">
        <v>20</v>
      </c>
      <c r="J11" s="24" t="s">
        <v>3</v>
      </c>
      <c r="L11" s="31"/>
    </row>
    <row r="12" spans="2:12" s="1" customFormat="1" ht="12" customHeight="1">
      <c r="B12" s="31"/>
      <c r="D12" s="26" t="s">
        <v>21</v>
      </c>
      <c r="F12" s="24" t="s">
        <v>22</v>
      </c>
      <c r="I12" s="26" t="s">
        <v>23</v>
      </c>
      <c r="J12" s="48">
        <f>'Rekapitulace stavby'!AN8</f>
        <v>45028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27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14363216</v>
      </c>
      <c r="L17" s="31"/>
    </row>
    <row r="18" spans="2:12" s="1" customFormat="1" ht="18" customHeight="1">
      <c r="B18" s="31"/>
      <c r="E18" s="300" t="str">
        <f>'Rekapitulace stavby'!E14</f>
        <v>LPJStav s.r.o., Horní Bolíkov 2</v>
      </c>
      <c r="F18" s="267"/>
      <c r="G18" s="267"/>
      <c r="H18" s="267"/>
      <c r="I18" s="26" t="s">
        <v>27</v>
      </c>
      <c r="J18" s="27" t="str">
        <f>'Rekapitulace stavby'!AN14</f>
        <v>CZ14363216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">
        <v>3</v>
      </c>
      <c r="L20" s="31"/>
    </row>
    <row r="21" spans="2:12" s="1" customFormat="1" ht="18" customHeight="1">
      <c r="B21" s="31"/>
      <c r="E21" s="24" t="s">
        <v>30</v>
      </c>
      <c r="I21" s="26" t="s">
        <v>27</v>
      </c>
      <c r="J21" s="24" t="s">
        <v>3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32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90"/>
      <c r="E27" s="271" t="s">
        <v>3</v>
      </c>
      <c r="F27" s="271"/>
      <c r="G27" s="271"/>
      <c r="H27" s="271"/>
      <c r="L27" s="90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>
      <c r="B30" s="31"/>
      <c r="D30" s="91" t="s">
        <v>35</v>
      </c>
      <c r="J30" s="62">
        <f>ROUND(J82,2)</f>
        <v>87500</v>
      </c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customHeight="1">
      <c r="B32" s="31"/>
      <c r="F32" s="34" t="s">
        <v>37</v>
      </c>
      <c r="I32" s="34" t="s">
        <v>36</v>
      </c>
      <c r="J32" s="34" t="s">
        <v>38</v>
      </c>
      <c r="L32" s="31"/>
    </row>
    <row r="33" spans="2:12" s="1" customFormat="1" ht="14.45" customHeight="1">
      <c r="B33" s="31"/>
      <c r="D33" s="51" t="s">
        <v>39</v>
      </c>
      <c r="E33" s="26" t="s">
        <v>40</v>
      </c>
      <c r="F33" s="82">
        <f>ROUND((SUM(BE82:BE92)),2)</f>
        <v>87500</v>
      </c>
      <c r="I33" s="92">
        <v>0.21</v>
      </c>
      <c r="J33" s="82">
        <f>ROUND(((SUM(BE82:BE92))*I33),2)</f>
        <v>18375</v>
      </c>
      <c r="L33" s="31"/>
    </row>
    <row r="34" spans="2:12" s="1" customFormat="1" ht="14.45" customHeight="1">
      <c r="B34" s="31"/>
      <c r="E34" s="26" t="s">
        <v>41</v>
      </c>
      <c r="F34" s="82">
        <f>ROUND((SUM(BF82:BF92)),2)</f>
        <v>0</v>
      </c>
      <c r="I34" s="92">
        <v>0.15</v>
      </c>
      <c r="J34" s="82">
        <f>ROUND(((SUM(BF82:BF92))*I34),2)</f>
        <v>0</v>
      </c>
      <c r="L34" s="31"/>
    </row>
    <row r="35" spans="2:12" s="1" customFormat="1" ht="14.45" customHeight="1" hidden="1">
      <c r="B35" s="31"/>
      <c r="E35" s="26" t="s">
        <v>42</v>
      </c>
      <c r="F35" s="82">
        <f>ROUND((SUM(BG82:BG92)),2)</f>
        <v>0</v>
      </c>
      <c r="I35" s="92">
        <v>0.21</v>
      </c>
      <c r="J35" s="82">
        <f>0</f>
        <v>0</v>
      </c>
      <c r="L35" s="31"/>
    </row>
    <row r="36" spans="2:12" s="1" customFormat="1" ht="14.45" customHeight="1" hidden="1">
      <c r="B36" s="31"/>
      <c r="E36" s="26" t="s">
        <v>43</v>
      </c>
      <c r="F36" s="82">
        <f>ROUND((SUM(BH82:BH92)),2)</f>
        <v>0</v>
      </c>
      <c r="I36" s="92">
        <v>0.15</v>
      </c>
      <c r="J36" s="82">
        <f>0</f>
        <v>0</v>
      </c>
      <c r="L36" s="31"/>
    </row>
    <row r="37" spans="2:12" s="1" customFormat="1" ht="14.45" customHeight="1" hidden="1">
      <c r="B37" s="31"/>
      <c r="E37" s="26" t="s">
        <v>44</v>
      </c>
      <c r="F37" s="82">
        <f>ROUND((SUM(BI82:BI92)),2)</f>
        <v>0</v>
      </c>
      <c r="I37" s="92">
        <v>0</v>
      </c>
      <c r="J37" s="82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3"/>
      <c r="D39" s="94" t="s">
        <v>45</v>
      </c>
      <c r="E39" s="53"/>
      <c r="F39" s="53"/>
      <c r="G39" s="95" t="s">
        <v>46</v>
      </c>
      <c r="H39" s="96" t="s">
        <v>47</v>
      </c>
      <c r="I39" s="53"/>
      <c r="J39" s="97">
        <f>SUM(J30:J37)</f>
        <v>105875</v>
      </c>
      <c r="K39" s="98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104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17</v>
      </c>
      <c r="L47" s="31"/>
    </row>
    <row r="48" spans="2:12" s="1" customFormat="1" ht="16.5" customHeight="1">
      <c r="B48" s="31"/>
      <c r="E48" s="298" t="str">
        <f>E7</f>
        <v>Obnova vodovodu a kanalizace na parc.č.3039/3 v k.ú.Staré Hobzí</v>
      </c>
      <c r="F48" s="299"/>
      <c r="G48" s="299"/>
      <c r="H48" s="299"/>
      <c r="L48" s="31"/>
    </row>
    <row r="49" spans="2:12" s="1" customFormat="1" ht="12" customHeight="1">
      <c r="B49" s="31"/>
      <c r="C49" s="26" t="s">
        <v>100</v>
      </c>
      <c r="L49" s="31"/>
    </row>
    <row r="50" spans="2:12" s="1" customFormat="1" ht="16.5" customHeight="1">
      <c r="B50" s="31"/>
      <c r="E50" s="280" t="str">
        <f>E9</f>
        <v>VON - vedlejší a ostatní náklady</v>
      </c>
      <c r="F50" s="297"/>
      <c r="G50" s="297"/>
      <c r="H50" s="297"/>
      <c r="L50" s="31"/>
    </row>
    <row r="51" spans="2:12" s="1" customFormat="1" ht="6.95" customHeight="1">
      <c r="B51" s="31"/>
      <c r="L51" s="31"/>
    </row>
    <row r="52" spans="2:12" s="1" customFormat="1" ht="12" customHeight="1">
      <c r="B52" s="31"/>
      <c r="C52" s="26" t="s">
        <v>21</v>
      </c>
      <c r="F52" s="24" t="str">
        <f>F12</f>
        <v>k.ú.Staré Hobzí</v>
      </c>
      <c r="I52" s="26" t="s">
        <v>23</v>
      </c>
      <c r="J52" s="48">
        <f>IF(J12="","",J12)</f>
        <v>45028</v>
      </c>
      <c r="L52" s="31"/>
    </row>
    <row r="53" spans="2:12" s="1" customFormat="1" ht="6.95" customHeight="1">
      <c r="B53" s="31"/>
      <c r="L53" s="31"/>
    </row>
    <row r="54" spans="2:12" s="1" customFormat="1" ht="15.2" customHeight="1">
      <c r="B54" s="31"/>
      <c r="C54" s="26" t="s">
        <v>24</v>
      </c>
      <c r="F54" s="24" t="str">
        <f>E15</f>
        <v xml:space="preserve"> </v>
      </c>
      <c r="I54" s="26" t="s">
        <v>29</v>
      </c>
      <c r="J54" s="29" t="str">
        <f>E21</f>
        <v>Ing.Marek Jann</v>
      </c>
      <c r="L54" s="31"/>
    </row>
    <row r="55" spans="2:12" s="1" customFormat="1" ht="15.2" customHeight="1">
      <c r="B55" s="31"/>
      <c r="C55" s="26" t="s">
        <v>28</v>
      </c>
      <c r="F55" s="24" t="str">
        <f>IF(E18="","",E18)</f>
        <v>LPJStav s.r.o., Horní Bolíkov 2</v>
      </c>
      <c r="I55" s="26" t="s">
        <v>32</v>
      </c>
      <c r="J55" s="29" t="str">
        <f>E24</f>
        <v xml:space="preserve"> </v>
      </c>
      <c r="L55" s="31"/>
    </row>
    <row r="56" spans="2:12" s="1" customFormat="1" ht="10.35" customHeight="1">
      <c r="B56" s="31"/>
      <c r="L56" s="31"/>
    </row>
    <row r="57" spans="2:12" s="1" customFormat="1" ht="29.25" customHeight="1">
      <c r="B57" s="31"/>
      <c r="C57" s="99" t="s">
        <v>105</v>
      </c>
      <c r="D57" s="93"/>
      <c r="E57" s="93"/>
      <c r="F57" s="93"/>
      <c r="G57" s="93"/>
      <c r="H57" s="93"/>
      <c r="I57" s="93"/>
      <c r="J57" s="100" t="s">
        <v>106</v>
      </c>
      <c r="K57" s="93"/>
      <c r="L57" s="31"/>
    </row>
    <row r="58" spans="2:12" s="1" customFormat="1" ht="10.35" customHeight="1">
      <c r="B58" s="31"/>
      <c r="L58" s="31"/>
    </row>
    <row r="59" spans="2:47" s="1" customFormat="1" ht="22.9" customHeight="1">
      <c r="B59" s="31"/>
      <c r="C59" s="101" t="s">
        <v>67</v>
      </c>
      <c r="J59" s="62">
        <f>J82</f>
        <v>87500</v>
      </c>
      <c r="L59" s="31"/>
      <c r="AU59" s="16" t="s">
        <v>107</v>
      </c>
    </row>
    <row r="60" spans="2:12" s="8" customFormat="1" ht="24.95" customHeight="1">
      <c r="B60" s="102"/>
      <c r="D60" s="103" t="s">
        <v>1000</v>
      </c>
      <c r="E60" s="104"/>
      <c r="F60" s="104"/>
      <c r="G60" s="104"/>
      <c r="H60" s="104"/>
      <c r="I60" s="104"/>
      <c r="J60" s="105">
        <f>J83</f>
        <v>87500</v>
      </c>
      <c r="L60" s="102"/>
    </row>
    <row r="61" spans="2:12" s="9" customFormat="1" ht="19.9" customHeight="1">
      <c r="B61" s="106"/>
      <c r="D61" s="107" t="s">
        <v>1001</v>
      </c>
      <c r="E61" s="108"/>
      <c r="F61" s="108"/>
      <c r="G61" s="108"/>
      <c r="H61" s="108"/>
      <c r="I61" s="108"/>
      <c r="J61" s="109">
        <f>J84</f>
        <v>57500</v>
      </c>
      <c r="L61" s="106"/>
    </row>
    <row r="62" spans="2:12" s="9" customFormat="1" ht="19.9" customHeight="1">
      <c r="B62" s="106"/>
      <c r="D62" s="107" t="s">
        <v>1002</v>
      </c>
      <c r="E62" s="108"/>
      <c r="F62" s="108"/>
      <c r="G62" s="108"/>
      <c r="H62" s="108"/>
      <c r="I62" s="108"/>
      <c r="J62" s="109">
        <f>J90</f>
        <v>30000</v>
      </c>
      <c r="L62" s="106"/>
    </row>
    <row r="63" spans="2:12" s="1" customFormat="1" ht="21.75" customHeight="1">
      <c r="B63" s="31"/>
      <c r="L63" s="31"/>
    </row>
    <row r="64" spans="2:12" s="1" customFormat="1" ht="6.9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1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1"/>
    </row>
    <row r="69" spans="2:12" s="1" customFormat="1" ht="24.95" customHeight="1">
      <c r="B69" s="31"/>
      <c r="C69" s="20" t="s">
        <v>116</v>
      </c>
      <c r="L69" s="31"/>
    </row>
    <row r="70" spans="2:12" s="1" customFormat="1" ht="6.95" customHeight="1">
      <c r="B70" s="31"/>
      <c r="L70" s="31"/>
    </row>
    <row r="71" spans="2:12" s="1" customFormat="1" ht="12" customHeight="1">
      <c r="B71" s="31"/>
      <c r="C71" s="26" t="s">
        <v>17</v>
      </c>
      <c r="L71" s="31"/>
    </row>
    <row r="72" spans="2:12" s="1" customFormat="1" ht="16.5" customHeight="1">
      <c r="B72" s="31"/>
      <c r="E72" s="298" t="str">
        <f>E7</f>
        <v>Obnova vodovodu a kanalizace na parc.č.3039/3 v k.ú.Staré Hobzí</v>
      </c>
      <c r="F72" s="299"/>
      <c r="G72" s="299"/>
      <c r="H72" s="299"/>
      <c r="L72" s="31"/>
    </row>
    <row r="73" spans="2:12" s="1" customFormat="1" ht="12" customHeight="1">
      <c r="B73" s="31"/>
      <c r="C73" s="26" t="s">
        <v>100</v>
      </c>
      <c r="L73" s="31"/>
    </row>
    <row r="74" spans="2:12" s="1" customFormat="1" ht="16.5" customHeight="1">
      <c r="B74" s="31"/>
      <c r="E74" s="280" t="str">
        <f>E9</f>
        <v>VON - vedlejší a ostatní náklady</v>
      </c>
      <c r="F74" s="297"/>
      <c r="G74" s="297"/>
      <c r="H74" s="297"/>
      <c r="L74" s="31"/>
    </row>
    <row r="75" spans="2:12" s="1" customFormat="1" ht="6.95" customHeight="1">
      <c r="B75" s="31"/>
      <c r="L75" s="31"/>
    </row>
    <row r="76" spans="2:12" s="1" customFormat="1" ht="12" customHeight="1">
      <c r="B76" s="31"/>
      <c r="C76" s="26" t="s">
        <v>21</v>
      </c>
      <c r="F76" s="24" t="str">
        <f>F12</f>
        <v>k.ú.Staré Hobzí</v>
      </c>
      <c r="I76" s="26" t="s">
        <v>23</v>
      </c>
      <c r="J76" s="48">
        <f>IF(J12="","",J12)</f>
        <v>45028</v>
      </c>
      <c r="L76" s="31"/>
    </row>
    <row r="77" spans="2:12" s="1" customFormat="1" ht="6.95" customHeight="1">
      <c r="B77" s="31"/>
      <c r="L77" s="31"/>
    </row>
    <row r="78" spans="2:12" s="1" customFormat="1" ht="15.2" customHeight="1">
      <c r="B78" s="31"/>
      <c r="C78" s="26" t="s">
        <v>24</v>
      </c>
      <c r="F78" s="24" t="str">
        <f>E15</f>
        <v xml:space="preserve"> </v>
      </c>
      <c r="I78" s="26" t="s">
        <v>29</v>
      </c>
      <c r="J78" s="29" t="str">
        <f>E21</f>
        <v>Ing.Marek Jann</v>
      </c>
      <c r="L78" s="31"/>
    </row>
    <row r="79" spans="2:12" s="1" customFormat="1" ht="15.2" customHeight="1">
      <c r="B79" s="31"/>
      <c r="C79" s="26" t="s">
        <v>28</v>
      </c>
      <c r="F79" s="24" t="str">
        <f>IF(E18="","",E18)</f>
        <v>LPJStav s.r.o., Horní Bolíkov 2</v>
      </c>
      <c r="I79" s="26" t="s">
        <v>32</v>
      </c>
      <c r="J79" s="29" t="str">
        <f>E24</f>
        <v xml:space="preserve"> </v>
      </c>
      <c r="L79" s="31"/>
    </row>
    <row r="80" spans="2:12" s="1" customFormat="1" ht="10.35" customHeight="1">
      <c r="B80" s="31"/>
      <c r="L80" s="31"/>
    </row>
    <row r="81" spans="2:20" s="10" customFormat="1" ht="29.25" customHeight="1">
      <c r="B81" s="110"/>
      <c r="C81" s="111" t="s">
        <v>117</v>
      </c>
      <c r="D81" s="112" t="s">
        <v>54</v>
      </c>
      <c r="E81" s="112" t="s">
        <v>50</v>
      </c>
      <c r="F81" s="112" t="s">
        <v>51</v>
      </c>
      <c r="G81" s="112" t="s">
        <v>118</v>
      </c>
      <c r="H81" s="112" t="s">
        <v>119</v>
      </c>
      <c r="I81" s="112" t="s">
        <v>120</v>
      </c>
      <c r="J81" s="112" t="s">
        <v>106</v>
      </c>
      <c r="K81" s="113" t="s">
        <v>121</v>
      </c>
      <c r="L81" s="110"/>
      <c r="M81" s="55" t="s">
        <v>3</v>
      </c>
      <c r="N81" s="56" t="s">
        <v>39</v>
      </c>
      <c r="O81" s="56" t="s">
        <v>122</v>
      </c>
      <c r="P81" s="56" t="s">
        <v>123</v>
      </c>
      <c r="Q81" s="56" t="s">
        <v>124</v>
      </c>
      <c r="R81" s="56" t="s">
        <v>125</v>
      </c>
      <c r="S81" s="56" t="s">
        <v>126</v>
      </c>
      <c r="T81" s="57" t="s">
        <v>127</v>
      </c>
    </row>
    <row r="82" spans="2:63" s="1" customFormat="1" ht="22.9" customHeight="1">
      <c r="B82" s="31"/>
      <c r="C82" s="60" t="s">
        <v>128</v>
      </c>
      <c r="J82" s="114">
        <f>BK82</f>
        <v>87500</v>
      </c>
      <c r="L82" s="31"/>
      <c r="M82" s="58"/>
      <c r="N82" s="49"/>
      <c r="O82" s="49"/>
      <c r="P82" s="115">
        <f>P83</f>
        <v>0</v>
      </c>
      <c r="Q82" s="49"/>
      <c r="R82" s="115">
        <f>R83</f>
        <v>0</v>
      </c>
      <c r="S82" s="49"/>
      <c r="T82" s="116">
        <f>T83</f>
        <v>0</v>
      </c>
      <c r="AT82" s="16" t="s">
        <v>68</v>
      </c>
      <c r="AU82" s="16" t="s">
        <v>107</v>
      </c>
      <c r="BK82" s="117">
        <f>BK83</f>
        <v>87500</v>
      </c>
    </row>
    <row r="83" spans="2:63" s="11" customFormat="1" ht="25.9" customHeight="1">
      <c r="B83" s="118"/>
      <c r="D83" s="119" t="s">
        <v>68</v>
      </c>
      <c r="E83" s="120" t="s">
        <v>1003</v>
      </c>
      <c r="F83" s="120" t="s">
        <v>1004</v>
      </c>
      <c r="I83" s="121"/>
      <c r="J83" s="122">
        <f>BK83</f>
        <v>87500</v>
      </c>
      <c r="L83" s="118"/>
      <c r="M83" s="123"/>
      <c r="P83" s="124">
        <f>P84+P90</f>
        <v>0</v>
      </c>
      <c r="R83" s="124">
        <f>R84+R90</f>
        <v>0</v>
      </c>
      <c r="T83" s="125">
        <f>T84+T90</f>
        <v>0</v>
      </c>
      <c r="AR83" s="119" t="s">
        <v>160</v>
      </c>
      <c r="AT83" s="126" t="s">
        <v>68</v>
      </c>
      <c r="AU83" s="126" t="s">
        <v>69</v>
      </c>
      <c r="AY83" s="119" t="s">
        <v>131</v>
      </c>
      <c r="BK83" s="127">
        <f>BK84+BK90</f>
        <v>87500</v>
      </c>
    </row>
    <row r="84" spans="2:63" s="11" customFormat="1" ht="22.9" customHeight="1">
      <c r="B84" s="118"/>
      <c r="D84" s="119" t="s">
        <v>68</v>
      </c>
      <c r="E84" s="128" t="s">
        <v>1005</v>
      </c>
      <c r="F84" s="128" t="s">
        <v>1006</v>
      </c>
      <c r="I84" s="121"/>
      <c r="J84" s="129">
        <f>BK84</f>
        <v>57500</v>
      </c>
      <c r="L84" s="118"/>
      <c r="M84" s="123"/>
      <c r="P84" s="124">
        <f>SUM(P85:P89)</f>
        <v>0</v>
      </c>
      <c r="R84" s="124">
        <f>SUM(R85:R89)</f>
        <v>0</v>
      </c>
      <c r="T84" s="125">
        <f>SUM(T85:T89)</f>
        <v>0</v>
      </c>
      <c r="AR84" s="119" t="s">
        <v>160</v>
      </c>
      <c r="AT84" s="126" t="s">
        <v>68</v>
      </c>
      <c r="AU84" s="126" t="s">
        <v>76</v>
      </c>
      <c r="AY84" s="119" t="s">
        <v>131</v>
      </c>
      <c r="BK84" s="127">
        <f>SUM(BK85:BK89)</f>
        <v>57500</v>
      </c>
    </row>
    <row r="85" spans="2:65" s="1" customFormat="1" ht="16.5" customHeight="1">
      <c r="B85" s="130"/>
      <c r="C85" s="131" t="s">
        <v>76</v>
      </c>
      <c r="D85" s="131" t="s">
        <v>133</v>
      </c>
      <c r="E85" s="132" t="s">
        <v>1007</v>
      </c>
      <c r="F85" s="133" t="s">
        <v>1008</v>
      </c>
      <c r="G85" s="134" t="s">
        <v>1009</v>
      </c>
      <c r="H85" s="135">
        <v>1</v>
      </c>
      <c r="I85" s="136">
        <v>19500</v>
      </c>
      <c r="J85" s="137">
        <f>ROUND(I85*H85,2)</f>
        <v>19500</v>
      </c>
      <c r="K85" s="133" t="s">
        <v>137</v>
      </c>
      <c r="L85" s="31"/>
      <c r="M85" s="138" t="s">
        <v>3</v>
      </c>
      <c r="N85" s="139" t="s">
        <v>40</v>
      </c>
      <c r="P85" s="140">
        <f>O85*H85</f>
        <v>0</v>
      </c>
      <c r="Q85" s="140">
        <v>0</v>
      </c>
      <c r="R85" s="140">
        <f>Q85*H85</f>
        <v>0</v>
      </c>
      <c r="S85" s="140">
        <v>0</v>
      </c>
      <c r="T85" s="141">
        <f>S85*H85</f>
        <v>0</v>
      </c>
      <c r="AR85" s="142" t="s">
        <v>1010</v>
      </c>
      <c r="AT85" s="142" t="s">
        <v>133</v>
      </c>
      <c r="AU85" s="142" t="s">
        <v>79</v>
      </c>
      <c r="AY85" s="16" t="s">
        <v>131</v>
      </c>
      <c r="BE85" s="143">
        <f>IF(N85="základní",J85,0)</f>
        <v>19500</v>
      </c>
      <c r="BF85" s="143">
        <f>IF(N85="snížená",J85,0)</f>
        <v>0</v>
      </c>
      <c r="BG85" s="143">
        <f>IF(N85="zákl. přenesená",J85,0)</f>
        <v>0</v>
      </c>
      <c r="BH85" s="143">
        <f>IF(N85="sníž. přenesená",J85,0)</f>
        <v>0</v>
      </c>
      <c r="BI85" s="143">
        <f>IF(N85="nulová",J85,0)</f>
        <v>0</v>
      </c>
      <c r="BJ85" s="16" t="s">
        <v>76</v>
      </c>
      <c r="BK85" s="143">
        <f>ROUND(I85*H85,2)</f>
        <v>19500</v>
      </c>
      <c r="BL85" s="16" t="s">
        <v>1010</v>
      </c>
      <c r="BM85" s="142" t="s">
        <v>1011</v>
      </c>
    </row>
    <row r="86" spans="2:47" s="1" customFormat="1" ht="12">
      <c r="B86" s="31"/>
      <c r="D86" s="144" t="s">
        <v>140</v>
      </c>
      <c r="F86" s="145" t="s">
        <v>1012</v>
      </c>
      <c r="I86" s="146"/>
      <c r="L86" s="31"/>
      <c r="M86" s="147"/>
      <c r="T86" s="52"/>
      <c r="AT86" s="16" t="s">
        <v>140</v>
      </c>
      <c r="AU86" s="16" t="s">
        <v>79</v>
      </c>
    </row>
    <row r="87" spans="2:65" s="1" customFormat="1" ht="21.75" customHeight="1">
      <c r="B87" s="130"/>
      <c r="C87" s="131" t="s">
        <v>79</v>
      </c>
      <c r="D87" s="131" t="s">
        <v>133</v>
      </c>
      <c r="E87" s="132" t="s">
        <v>1013</v>
      </c>
      <c r="F87" s="133" t="s">
        <v>1014</v>
      </c>
      <c r="G87" s="134" t="s">
        <v>1009</v>
      </c>
      <c r="H87" s="135">
        <v>1</v>
      </c>
      <c r="I87" s="136">
        <v>28000</v>
      </c>
      <c r="J87" s="137">
        <f>ROUND(I87*H87,2)</f>
        <v>28000</v>
      </c>
      <c r="K87" s="133" t="s">
        <v>3</v>
      </c>
      <c r="L87" s="31"/>
      <c r="M87" s="138" t="s">
        <v>3</v>
      </c>
      <c r="N87" s="139" t="s">
        <v>40</v>
      </c>
      <c r="P87" s="140">
        <f>O87*H87</f>
        <v>0</v>
      </c>
      <c r="Q87" s="140">
        <v>0</v>
      </c>
      <c r="R87" s="140">
        <f>Q87*H87</f>
        <v>0</v>
      </c>
      <c r="S87" s="140">
        <v>0</v>
      </c>
      <c r="T87" s="141">
        <f>S87*H87</f>
        <v>0</v>
      </c>
      <c r="AR87" s="142" t="s">
        <v>1010</v>
      </c>
      <c r="AT87" s="142" t="s">
        <v>133</v>
      </c>
      <c r="AU87" s="142" t="s">
        <v>79</v>
      </c>
      <c r="AY87" s="16" t="s">
        <v>131</v>
      </c>
      <c r="BE87" s="143">
        <f>IF(N87="základní",J87,0)</f>
        <v>28000</v>
      </c>
      <c r="BF87" s="143">
        <f>IF(N87="snížená",J87,0)</f>
        <v>0</v>
      </c>
      <c r="BG87" s="143">
        <f>IF(N87="zákl. přenesená",J87,0)</f>
        <v>0</v>
      </c>
      <c r="BH87" s="143">
        <f>IF(N87="sníž. přenesená",J87,0)</f>
        <v>0</v>
      </c>
      <c r="BI87" s="143">
        <f>IF(N87="nulová",J87,0)</f>
        <v>0</v>
      </c>
      <c r="BJ87" s="16" t="s">
        <v>76</v>
      </c>
      <c r="BK87" s="143">
        <f>ROUND(I87*H87,2)</f>
        <v>28000</v>
      </c>
      <c r="BL87" s="16" t="s">
        <v>1010</v>
      </c>
      <c r="BM87" s="142" t="s">
        <v>1015</v>
      </c>
    </row>
    <row r="88" spans="2:65" s="1" customFormat="1" ht="37.9" customHeight="1">
      <c r="B88" s="130"/>
      <c r="C88" s="131" t="s">
        <v>149</v>
      </c>
      <c r="D88" s="131" t="s">
        <v>133</v>
      </c>
      <c r="E88" s="132" t="s">
        <v>1016</v>
      </c>
      <c r="F88" s="133" t="s">
        <v>1017</v>
      </c>
      <c r="G88" s="134" t="s">
        <v>1009</v>
      </c>
      <c r="H88" s="135">
        <v>1</v>
      </c>
      <c r="I88" s="136">
        <v>5000</v>
      </c>
      <c r="J88" s="137">
        <f>ROUND(I88*H88,2)</f>
        <v>5000</v>
      </c>
      <c r="K88" s="133" t="s">
        <v>3</v>
      </c>
      <c r="L88" s="31"/>
      <c r="M88" s="138" t="s">
        <v>3</v>
      </c>
      <c r="N88" s="139" t="s">
        <v>40</v>
      </c>
      <c r="P88" s="140">
        <f>O88*H88</f>
        <v>0</v>
      </c>
      <c r="Q88" s="140">
        <v>0</v>
      </c>
      <c r="R88" s="140">
        <f>Q88*H88</f>
        <v>0</v>
      </c>
      <c r="S88" s="140">
        <v>0</v>
      </c>
      <c r="T88" s="141">
        <f>S88*H88</f>
        <v>0</v>
      </c>
      <c r="AR88" s="142" t="s">
        <v>1010</v>
      </c>
      <c r="AT88" s="142" t="s">
        <v>133</v>
      </c>
      <c r="AU88" s="142" t="s">
        <v>79</v>
      </c>
      <c r="AY88" s="16" t="s">
        <v>131</v>
      </c>
      <c r="BE88" s="143">
        <f>IF(N88="základní",J88,0)</f>
        <v>5000</v>
      </c>
      <c r="BF88" s="143">
        <f>IF(N88="snížená",J88,0)</f>
        <v>0</v>
      </c>
      <c r="BG88" s="143">
        <f>IF(N88="zákl. přenesená",J88,0)</f>
        <v>0</v>
      </c>
      <c r="BH88" s="143">
        <f>IF(N88="sníž. přenesená",J88,0)</f>
        <v>0</v>
      </c>
      <c r="BI88" s="143">
        <f>IF(N88="nulová",J88,0)</f>
        <v>0</v>
      </c>
      <c r="BJ88" s="16" t="s">
        <v>76</v>
      </c>
      <c r="BK88" s="143">
        <f>ROUND(I88*H88,2)</f>
        <v>5000</v>
      </c>
      <c r="BL88" s="16" t="s">
        <v>1010</v>
      </c>
      <c r="BM88" s="142" t="s">
        <v>1018</v>
      </c>
    </row>
    <row r="89" spans="2:65" s="1" customFormat="1" ht="24.2" customHeight="1">
      <c r="B89" s="130"/>
      <c r="C89" s="131" t="s">
        <v>138</v>
      </c>
      <c r="D89" s="131" t="s">
        <v>133</v>
      </c>
      <c r="E89" s="132" t="s">
        <v>1019</v>
      </c>
      <c r="F89" s="133" t="s">
        <v>1020</v>
      </c>
      <c r="G89" s="134" t="s">
        <v>1009</v>
      </c>
      <c r="H89" s="135">
        <v>1</v>
      </c>
      <c r="I89" s="136">
        <v>5000</v>
      </c>
      <c r="J89" s="137">
        <f>ROUND(I89*H89,2)</f>
        <v>5000</v>
      </c>
      <c r="K89" s="133" t="s">
        <v>3</v>
      </c>
      <c r="L89" s="31"/>
      <c r="M89" s="138" t="s">
        <v>3</v>
      </c>
      <c r="N89" s="139" t="s">
        <v>40</v>
      </c>
      <c r="P89" s="140">
        <f>O89*H89</f>
        <v>0</v>
      </c>
      <c r="Q89" s="140">
        <v>0</v>
      </c>
      <c r="R89" s="140">
        <f>Q89*H89</f>
        <v>0</v>
      </c>
      <c r="S89" s="140">
        <v>0</v>
      </c>
      <c r="T89" s="141">
        <f>S89*H89</f>
        <v>0</v>
      </c>
      <c r="AR89" s="142" t="s">
        <v>1010</v>
      </c>
      <c r="AT89" s="142" t="s">
        <v>133</v>
      </c>
      <c r="AU89" s="142" t="s">
        <v>79</v>
      </c>
      <c r="AY89" s="16" t="s">
        <v>131</v>
      </c>
      <c r="BE89" s="143">
        <f>IF(N89="základní",J89,0)</f>
        <v>5000</v>
      </c>
      <c r="BF89" s="143">
        <f>IF(N89="snížená",J89,0)</f>
        <v>0</v>
      </c>
      <c r="BG89" s="143">
        <f>IF(N89="zákl. přenesená",J89,0)</f>
        <v>0</v>
      </c>
      <c r="BH89" s="143">
        <f>IF(N89="sníž. přenesená",J89,0)</f>
        <v>0</v>
      </c>
      <c r="BI89" s="143">
        <f>IF(N89="nulová",J89,0)</f>
        <v>0</v>
      </c>
      <c r="BJ89" s="16" t="s">
        <v>76</v>
      </c>
      <c r="BK89" s="143">
        <f>ROUND(I89*H89,2)</f>
        <v>5000</v>
      </c>
      <c r="BL89" s="16" t="s">
        <v>1010</v>
      </c>
      <c r="BM89" s="142" t="s">
        <v>1021</v>
      </c>
    </row>
    <row r="90" spans="2:63" s="11" customFormat="1" ht="22.9" customHeight="1">
      <c r="B90" s="118"/>
      <c r="D90" s="119" t="s">
        <v>68</v>
      </c>
      <c r="E90" s="128" t="s">
        <v>1022</v>
      </c>
      <c r="F90" s="128" t="s">
        <v>1023</v>
      </c>
      <c r="I90" s="121"/>
      <c r="J90" s="129">
        <f>BK90</f>
        <v>30000</v>
      </c>
      <c r="L90" s="118"/>
      <c r="M90" s="123"/>
      <c r="P90" s="124">
        <f>SUM(P91:P92)</f>
        <v>0</v>
      </c>
      <c r="R90" s="124">
        <f>SUM(R91:R92)</f>
        <v>0</v>
      </c>
      <c r="T90" s="125">
        <f>SUM(T91:T92)</f>
        <v>0</v>
      </c>
      <c r="AR90" s="119" t="s">
        <v>160</v>
      </c>
      <c r="AT90" s="126" t="s">
        <v>68</v>
      </c>
      <c r="AU90" s="126" t="s">
        <v>76</v>
      </c>
      <c r="AY90" s="119" t="s">
        <v>131</v>
      </c>
      <c r="BK90" s="127">
        <f>SUM(BK91:BK92)</f>
        <v>30000</v>
      </c>
    </row>
    <row r="91" spans="2:65" s="1" customFormat="1" ht="16.5" customHeight="1">
      <c r="B91" s="130"/>
      <c r="C91" s="131" t="s">
        <v>160</v>
      </c>
      <c r="D91" s="131" t="s">
        <v>133</v>
      </c>
      <c r="E91" s="132" t="s">
        <v>1024</v>
      </c>
      <c r="F91" s="133" t="s">
        <v>1023</v>
      </c>
      <c r="G91" s="134" t="s">
        <v>1009</v>
      </c>
      <c r="H91" s="135">
        <v>1</v>
      </c>
      <c r="I91" s="136">
        <v>30000</v>
      </c>
      <c r="J91" s="137">
        <f>ROUND(I91*H91,2)</f>
        <v>30000</v>
      </c>
      <c r="K91" s="133" t="s">
        <v>137</v>
      </c>
      <c r="L91" s="31"/>
      <c r="M91" s="138" t="s">
        <v>3</v>
      </c>
      <c r="N91" s="139" t="s">
        <v>40</v>
      </c>
      <c r="P91" s="140">
        <f>O91*H91</f>
        <v>0</v>
      </c>
      <c r="Q91" s="140">
        <v>0</v>
      </c>
      <c r="R91" s="140">
        <f>Q91*H91</f>
        <v>0</v>
      </c>
      <c r="S91" s="140">
        <v>0</v>
      </c>
      <c r="T91" s="141">
        <f>S91*H91</f>
        <v>0</v>
      </c>
      <c r="AR91" s="142" t="s">
        <v>1010</v>
      </c>
      <c r="AT91" s="142" t="s">
        <v>133</v>
      </c>
      <c r="AU91" s="142" t="s">
        <v>79</v>
      </c>
      <c r="AY91" s="16" t="s">
        <v>131</v>
      </c>
      <c r="BE91" s="143">
        <f>IF(N91="základní",J91,0)</f>
        <v>30000</v>
      </c>
      <c r="BF91" s="143">
        <f>IF(N91="snížená",J91,0)</f>
        <v>0</v>
      </c>
      <c r="BG91" s="143">
        <f>IF(N91="zákl. přenesená",J91,0)</f>
        <v>0</v>
      </c>
      <c r="BH91" s="143">
        <f>IF(N91="sníž. přenesená",J91,0)</f>
        <v>0</v>
      </c>
      <c r="BI91" s="143">
        <f>IF(N91="nulová",J91,0)</f>
        <v>0</v>
      </c>
      <c r="BJ91" s="16" t="s">
        <v>76</v>
      </c>
      <c r="BK91" s="143">
        <f>ROUND(I91*H91,2)</f>
        <v>30000</v>
      </c>
      <c r="BL91" s="16" t="s">
        <v>1010</v>
      </c>
      <c r="BM91" s="142" t="s">
        <v>1025</v>
      </c>
    </row>
    <row r="92" spans="2:47" s="1" customFormat="1" ht="12">
      <c r="B92" s="31"/>
      <c r="D92" s="144" t="s">
        <v>140</v>
      </c>
      <c r="F92" s="145" t="s">
        <v>1026</v>
      </c>
      <c r="I92" s="146"/>
      <c r="L92" s="31"/>
      <c r="M92" s="173"/>
      <c r="N92" s="174"/>
      <c r="O92" s="174"/>
      <c r="P92" s="174"/>
      <c r="Q92" s="174"/>
      <c r="R92" s="174"/>
      <c r="S92" s="174"/>
      <c r="T92" s="175"/>
      <c r="AT92" s="16" t="s">
        <v>140</v>
      </c>
      <c r="AU92" s="16" t="s">
        <v>79</v>
      </c>
    </row>
    <row r="93" spans="2:12" s="1" customFormat="1" ht="6.95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31"/>
    </row>
  </sheetData>
  <autoFilter ref="C81:K92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012203000"/>
    <hyperlink ref="F92" r:id="rId2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76" customWidth="1"/>
    <col min="2" max="2" width="1.7109375" style="176" customWidth="1"/>
    <col min="3" max="4" width="5.00390625" style="176" customWidth="1"/>
    <col min="5" max="5" width="11.7109375" style="176" customWidth="1"/>
    <col min="6" max="6" width="9.140625" style="176" customWidth="1"/>
    <col min="7" max="7" width="5.00390625" style="176" customWidth="1"/>
    <col min="8" max="8" width="77.8515625" style="176" customWidth="1"/>
    <col min="9" max="10" width="20.00390625" style="176" customWidth="1"/>
    <col min="11" max="11" width="1.7109375" style="176" customWidth="1"/>
  </cols>
  <sheetData>
    <row r="1" ht="37.5" customHeight="1"/>
    <row r="2" spans="2:11" ht="7.5" customHeight="1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4" customFormat="1" ht="45" customHeight="1">
      <c r="B3" s="180"/>
      <c r="C3" s="302" t="s">
        <v>1027</v>
      </c>
      <c r="D3" s="302"/>
      <c r="E3" s="302"/>
      <c r="F3" s="302"/>
      <c r="G3" s="302"/>
      <c r="H3" s="302"/>
      <c r="I3" s="302"/>
      <c r="J3" s="302"/>
      <c r="K3" s="181"/>
    </row>
    <row r="4" spans="2:11" ht="25.5" customHeight="1">
      <c r="B4" s="182"/>
      <c r="C4" s="303" t="s">
        <v>1028</v>
      </c>
      <c r="D4" s="303"/>
      <c r="E4" s="303"/>
      <c r="F4" s="303"/>
      <c r="G4" s="303"/>
      <c r="H4" s="303"/>
      <c r="I4" s="303"/>
      <c r="J4" s="303"/>
      <c r="K4" s="183"/>
    </row>
    <row r="5" spans="2:11" ht="5.25" customHeight="1">
      <c r="B5" s="182"/>
      <c r="C5" s="184"/>
      <c r="D5" s="184"/>
      <c r="E5" s="184"/>
      <c r="F5" s="184"/>
      <c r="G5" s="184"/>
      <c r="H5" s="184"/>
      <c r="I5" s="184"/>
      <c r="J5" s="184"/>
      <c r="K5" s="183"/>
    </row>
    <row r="6" spans="2:11" ht="15" customHeight="1">
      <c r="B6" s="182"/>
      <c r="C6" s="301" t="s">
        <v>1029</v>
      </c>
      <c r="D6" s="301"/>
      <c r="E6" s="301"/>
      <c r="F6" s="301"/>
      <c r="G6" s="301"/>
      <c r="H6" s="301"/>
      <c r="I6" s="301"/>
      <c r="J6" s="301"/>
      <c r="K6" s="183"/>
    </row>
    <row r="7" spans="2:11" ht="15" customHeight="1">
      <c r="B7" s="186"/>
      <c r="C7" s="301" t="s">
        <v>1030</v>
      </c>
      <c r="D7" s="301"/>
      <c r="E7" s="301"/>
      <c r="F7" s="301"/>
      <c r="G7" s="301"/>
      <c r="H7" s="301"/>
      <c r="I7" s="301"/>
      <c r="J7" s="301"/>
      <c r="K7" s="183"/>
    </row>
    <row r="8" spans="2:11" ht="12.75" customHeight="1">
      <c r="B8" s="186"/>
      <c r="C8" s="185"/>
      <c r="D8" s="185"/>
      <c r="E8" s="185"/>
      <c r="F8" s="185"/>
      <c r="G8" s="185"/>
      <c r="H8" s="185"/>
      <c r="I8" s="185"/>
      <c r="J8" s="185"/>
      <c r="K8" s="183"/>
    </row>
    <row r="9" spans="2:11" ht="15" customHeight="1">
      <c r="B9" s="186"/>
      <c r="C9" s="301" t="s">
        <v>1031</v>
      </c>
      <c r="D9" s="301"/>
      <c r="E9" s="301"/>
      <c r="F9" s="301"/>
      <c r="G9" s="301"/>
      <c r="H9" s="301"/>
      <c r="I9" s="301"/>
      <c r="J9" s="301"/>
      <c r="K9" s="183"/>
    </row>
    <row r="10" spans="2:11" ht="15" customHeight="1">
      <c r="B10" s="186"/>
      <c r="C10" s="185"/>
      <c r="D10" s="301" t="s">
        <v>1032</v>
      </c>
      <c r="E10" s="301"/>
      <c r="F10" s="301"/>
      <c r="G10" s="301"/>
      <c r="H10" s="301"/>
      <c r="I10" s="301"/>
      <c r="J10" s="301"/>
      <c r="K10" s="183"/>
    </row>
    <row r="11" spans="2:11" ht="15" customHeight="1">
      <c r="B11" s="186"/>
      <c r="C11" s="187"/>
      <c r="D11" s="301" t="s">
        <v>1033</v>
      </c>
      <c r="E11" s="301"/>
      <c r="F11" s="301"/>
      <c r="G11" s="301"/>
      <c r="H11" s="301"/>
      <c r="I11" s="301"/>
      <c r="J11" s="301"/>
      <c r="K11" s="183"/>
    </row>
    <row r="12" spans="2:11" ht="15" customHeight="1">
      <c r="B12" s="186"/>
      <c r="C12" s="187"/>
      <c r="D12" s="185"/>
      <c r="E12" s="185"/>
      <c r="F12" s="185"/>
      <c r="G12" s="185"/>
      <c r="H12" s="185"/>
      <c r="I12" s="185"/>
      <c r="J12" s="185"/>
      <c r="K12" s="183"/>
    </row>
    <row r="13" spans="2:11" ht="15" customHeight="1">
      <c r="B13" s="186"/>
      <c r="C13" s="187"/>
      <c r="D13" s="188" t="s">
        <v>1034</v>
      </c>
      <c r="E13" s="185"/>
      <c r="F13" s="185"/>
      <c r="G13" s="185"/>
      <c r="H13" s="185"/>
      <c r="I13" s="185"/>
      <c r="J13" s="185"/>
      <c r="K13" s="183"/>
    </row>
    <row r="14" spans="2:11" ht="12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3"/>
    </row>
    <row r="15" spans="2:11" ht="15" customHeight="1">
      <c r="B15" s="186"/>
      <c r="C15" s="187"/>
      <c r="D15" s="301" t="s">
        <v>1035</v>
      </c>
      <c r="E15" s="301"/>
      <c r="F15" s="301"/>
      <c r="G15" s="301"/>
      <c r="H15" s="301"/>
      <c r="I15" s="301"/>
      <c r="J15" s="301"/>
      <c r="K15" s="183"/>
    </row>
    <row r="16" spans="2:11" ht="15" customHeight="1">
      <c r="B16" s="186"/>
      <c r="C16" s="187"/>
      <c r="D16" s="301" t="s">
        <v>1036</v>
      </c>
      <c r="E16" s="301"/>
      <c r="F16" s="301"/>
      <c r="G16" s="301"/>
      <c r="H16" s="301"/>
      <c r="I16" s="301"/>
      <c r="J16" s="301"/>
      <c r="K16" s="183"/>
    </row>
    <row r="17" spans="2:11" ht="15" customHeight="1">
      <c r="B17" s="186"/>
      <c r="C17" s="187"/>
      <c r="D17" s="301" t="s">
        <v>1037</v>
      </c>
      <c r="E17" s="301"/>
      <c r="F17" s="301"/>
      <c r="G17" s="301"/>
      <c r="H17" s="301"/>
      <c r="I17" s="301"/>
      <c r="J17" s="301"/>
      <c r="K17" s="183"/>
    </row>
    <row r="18" spans="2:11" ht="15" customHeight="1">
      <c r="B18" s="186"/>
      <c r="C18" s="187"/>
      <c r="D18" s="187"/>
      <c r="E18" s="189" t="s">
        <v>1038</v>
      </c>
      <c r="F18" s="301" t="s">
        <v>1039</v>
      </c>
      <c r="G18" s="301"/>
      <c r="H18" s="301"/>
      <c r="I18" s="301"/>
      <c r="J18" s="301"/>
      <c r="K18" s="183"/>
    </row>
    <row r="19" spans="2:11" ht="15" customHeight="1">
      <c r="B19" s="186"/>
      <c r="C19" s="187"/>
      <c r="D19" s="187"/>
      <c r="E19" s="189" t="s">
        <v>75</v>
      </c>
      <c r="F19" s="301" t="s">
        <v>1040</v>
      </c>
      <c r="G19" s="301"/>
      <c r="H19" s="301"/>
      <c r="I19" s="301"/>
      <c r="J19" s="301"/>
      <c r="K19" s="183"/>
    </row>
    <row r="20" spans="2:11" ht="15" customHeight="1">
      <c r="B20" s="186"/>
      <c r="C20" s="187"/>
      <c r="D20" s="187"/>
      <c r="E20" s="189" t="s">
        <v>1041</v>
      </c>
      <c r="F20" s="301" t="s">
        <v>1042</v>
      </c>
      <c r="G20" s="301"/>
      <c r="H20" s="301"/>
      <c r="I20" s="301"/>
      <c r="J20" s="301"/>
      <c r="K20" s="183"/>
    </row>
    <row r="21" spans="2:11" ht="15" customHeight="1">
      <c r="B21" s="186"/>
      <c r="C21" s="187"/>
      <c r="D21" s="187"/>
      <c r="E21" s="189" t="s">
        <v>96</v>
      </c>
      <c r="F21" s="301" t="s">
        <v>1043</v>
      </c>
      <c r="G21" s="301"/>
      <c r="H21" s="301"/>
      <c r="I21" s="301"/>
      <c r="J21" s="301"/>
      <c r="K21" s="183"/>
    </row>
    <row r="22" spans="2:11" ht="15" customHeight="1">
      <c r="B22" s="186"/>
      <c r="C22" s="187"/>
      <c r="D22" s="187"/>
      <c r="E22" s="189" t="s">
        <v>1044</v>
      </c>
      <c r="F22" s="301" t="s">
        <v>1045</v>
      </c>
      <c r="G22" s="301"/>
      <c r="H22" s="301"/>
      <c r="I22" s="301"/>
      <c r="J22" s="301"/>
      <c r="K22" s="183"/>
    </row>
    <row r="23" spans="2:11" ht="15" customHeight="1">
      <c r="B23" s="186"/>
      <c r="C23" s="187"/>
      <c r="D23" s="187"/>
      <c r="E23" s="189" t="s">
        <v>83</v>
      </c>
      <c r="F23" s="301" t="s">
        <v>1046</v>
      </c>
      <c r="G23" s="301"/>
      <c r="H23" s="301"/>
      <c r="I23" s="301"/>
      <c r="J23" s="301"/>
      <c r="K23" s="183"/>
    </row>
    <row r="24" spans="2:11" ht="12.75" customHeight="1">
      <c r="B24" s="186"/>
      <c r="C24" s="187"/>
      <c r="D24" s="187"/>
      <c r="E24" s="187"/>
      <c r="F24" s="187"/>
      <c r="G24" s="187"/>
      <c r="H24" s="187"/>
      <c r="I24" s="187"/>
      <c r="J24" s="187"/>
      <c r="K24" s="183"/>
    </row>
    <row r="25" spans="2:11" ht="15" customHeight="1">
      <c r="B25" s="186"/>
      <c r="C25" s="301" t="s">
        <v>1047</v>
      </c>
      <c r="D25" s="301"/>
      <c r="E25" s="301"/>
      <c r="F25" s="301"/>
      <c r="G25" s="301"/>
      <c r="H25" s="301"/>
      <c r="I25" s="301"/>
      <c r="J25" s="301"/>
      <c r="K25" s="183"/>
    </row>
    <row r="26" spans="2:11" ht="15" customHeight="1">
      <c r="B26" s="186"/>
      <c r="C26" s="301" t="s">
        <v>1048</v>
      </c>
      <c r="D26" s="301"/>
      <c r="E26" s="301"/>
      <c r="F26" s="301"/>
      <c r="G26" s="301"/>
      <c r="H26" s="301"/>
      <c r="I26" s="301"/>
      <c r="J26" s="301"/>
      <c r="K26" s="183"/>
    </row>
    <row r="27" spans="2:11" ht="15" customHeight="1">
      <c r="B27" s="186"/>
      <c r="C27" s="185"/>
      <c r="D27" s="301" t="s">
        <v>1049</v>
      </c>
      <c r="E27" s="301"/>
      <c r="F27" s="301"/>
      <c r="G27" s="301"/>
      <c r="H27" s="301"/>
      <c r="I27" s="301"/>
      <c r="J27" s="301"/>
      <c r="K27" s="183"/>
    </row>
    <row r="28" spans="2:11" ht="15" customHeight="1">
      <c r="B28" s="186"/>
      <c r="C28" s="187"/>
      <c r="D28" s="301" t="s">
        <v>1050</v>
      </c>
      <c r="E28" s="301"/>
      <c r="F28" s="301"/>
      <c r="G28" s="301"/>
      <c r="H28" s="301"/>
      <c r="I28" s="301"/>
      <c r="J28" s="301"/>
      <c r="K28" s="183"/>
    </row>
    <row r="29" spans="2:11" ht="12.75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3"/>
    </row>
    <row r="30" spans="2:11" ht="15" customHeight="1">
      <c r="B30" s="186"/>
      <c r="C30" s="187"/>
      <c r="D30" s="301" t="s">
        <v>1051</v>
      </c>
      <c r="E30" s="301"/>
      <c r="F30" s="301"/>
      <c r="G30" s="301"/>
      <c r="H30" s="301"/>
      <c r="I30" s="301"/>
      <c r="J30" s="301"/>
      <c r="K30" s="183"/>
    </row>
    <row r="31" spans="2:11" ht="15" customHeight="1">
      <c r="B31" s="186"/>
      <c r="C31" s="187"/>
      <c r="D31" s="301" t="s">
        <v>1052</v>
      </c>
      <c r="E31" s="301"/>
      <c r="F31" s="301"/>
      <c r="G31" s="301"/>
      <c r="H31" s="301"/>
      <c r="I31" s="301"/>
      <c r="J31" s="301"/>
      <c r="K31" s="183"/>
    </row>
    <row r="32" spans="2:11" ht="12.75" customHeight="1">
      <c r="B32" s="186"/>
      <c r="C32" s="187"/>
      <c r="D32" s="187"/>
      <c r="E32" s="187"/>
      <c r="F32" s="187"/>
      <c r="G32" s="187"/>
      <c r="H32" s="187"/>
      <c r="I32" s="187"/>
      <c r="J32" s="187"/>
      <c r="K32" s="183"/>
    </row>
    <row r="33" spans="2:11" ht="15" customHeight="1">
      <c r="B33" s="186"/>
      <c r="C33" s="187"/>
      <c r="D33" s="301" t="s">
        <v>1053</v>
      </c>
      <c r="E33" s="301"/>
      <c r="F33" s="301"/>
      <c r="G33" s="301"/>
      <c r="H33" s="301"/>
      <c r="I33" s="301"/>
      <c r="J33" s="301"/>
      <c r="K33" s="183"/>
    </row>
    <row r="34" spans="2:11" ht="15" customHeight="1">
      <c r="B34" s="186"/>
      <c r="C34" s="187"/>
      <c r="D34" s="301" t="s">
        <v>1054</v>
      </c>
      <c r="E34" s="301"/>
      <c r="F34" s="301"/>
      <c r="G34" s="301"/>
      <c r="H34" s="301"/>
      <c r="I34" s="301"/>
      <c r="J34" s="301"/>
      <c r="K34" s="183"/>
    </row>
    <row r="35" spans="2:11" ht="15" customHeight="1">
      <c r="B35" s="186"/>
      <c r="C35" s="187"/>
      <c r="D35" s="301" t="s">
        <v>1055</v>
      </c>
      <c r="E35" s="301"/>
      <c r="F35" s="301"/>
      <c r="G35" s="301"/>
      <c r="H35" s="301"/>
      <c r="I35" s="301"/>
      <c r="J35" s="301"/>
      <c r="K35" s="183"/>
    </row>
    <row r="36" spans="2:11" ht="15" customHeight="1">
      <c r="B36" s="186"/>
      <c r="C36" s="187"/>
      <c r="D36" s="185"/>
      <c r="E36" s="188" t="s">
        <v>117</v>
      </c>
      <c r="F36" s="185"/>
      <c r="G36" s="301" t="s">
        <v>1056</v>
      </c>
      <c r="H36" s="301"/>
      <c r="I36" s="301"/>
      <c r="J36" s="301"/>
      <c r="K36" s="183"/>
    </row>
    <row r="37" spans="2:11" ht="30.75" customHeight="1">
      <c r="B37" s="186"/>
      <c r="C37" s="187"/>
      <c r="D37" s="185"/>
      <c r="E37" s="188" t="s">
        <v>1057</v>
      </c>
      <c r="F37" s="185"/>
      <c r="G37" s="301" t="s">
        <v>1058</v>
      </c>
      <c r="H37" s="301"/>
      <c r="I37" s="301"/>
      <c r="J37" s="301"/>
      <c r="K37" s="183"/>
    </row>
    <row r="38" spans="2:11" ht="15" customHeight="1">
      <c r="B38" s="186"/>
      <c r="C38" s="187"/>
      <c r="D38" s="185"/>
      <c r="E38" s="188" t="s">
        <v>50</v>
      </c>
      <c r="F38" s="185"/>
      <c r="G38" s="301" t="s">
        <v>1059</v>
      </c>
      <c r="H38" s="301"/>
      <c r="I38" s="301"/>
      <c r="J38" s="301"/>
      <c r="K38" s="183"/>
    </row>
    <row r="39" spans="2:11" ht="15" customHeight="1">
      <c r="B39" s="186"/>
      <c r="C39" s="187"/>
      <c r="D39" s="185"/>
      <c r="E39" s="188" t="s">
        <v>51</v>
      </c>
      <c r="F39" s="185"/>
      <c r="G39" s="301" t="s">
        <v>1060</v>
      </c>
      <c r="H39" s="301"/>
      <c r="I39" s="301"/>
      <c r="J39" s="301"/>
      <c r="K39" s="183"/>
    </row>
    <row r="40" spans="2:11" ht="15" customHeight="1">
      <c r="B40" s="186"/>
      <c r="C40" s="187"/>
      <c r="D40" s="185"/>
      <c r="E40" s="188" t="s">
        <v>118</v>
      </c>
      <c r="F40" s="185"/>
      <c r="G40" s="301" t="s">
        <v>1061</v>
      </c>
      <c r="H40" s="301"/>
      <c r="I40" s="301"/>
      <c r="J40" s="301"/>
      <c r="K40" s="183"/>
    </row>
    <row r="41" spans="2:11" ht="15" customHeight="1">
      <c r="B41" s="186"/>
      <c r="C41" s="187"/>
      <c r="D41" s="185"/>
      <c r="E41" s="188" t="s">
        <v>119</v>
      </c>
      <c r="F41" s="185"/>
      <c r="G41" s="301" t="s">
        <v>1062</v>
      </c>
      <c r="H41" s="301"/>
      <c r="I41" s="301"/>
      <c r="J41" s="301"/>
      <c r="K41" s="183"/>
    </row>
    <row r="42" spans="2:11" ht="15" customHeight="1">
      <c r="B42" s="186"/>
      <c r="C42" s="187"/>
      <c r="D42" s="185"/>
      <c r="E42" s="188" t="s">
        <v>1063</v>
      </c>
      <c r="F42" s="185"/>
      <c r="G42" s="301" t="s">
        <v>1064</v>
      </c>
      <c r="H42" s="301"/>
      <c r="I42" s="301"/>
      <c r="J42" s="301"/>
      <c r="K42" s="183"/>
    </row>
    <row r="43" spans="2:11" ht="15" customHeight="1">
      <c r="B43" s="186"/>
      <c r="C43" s="187"/>
      <c r="D43" s="185"/>
      <c r="E43" s="188"/>
      <c r="F43" s="185"/>
      <c r="G43" s="301" t="s">
        <v>1065</v>
      </c>
      <c r="H43" s="301"/>
      <c r="I43" s="301"/>
      <c r="J43" s="301"/>
      <c r="K43" s="183"/>
    </row>
    <row r="44" spans="2:11" ht="15" customHeight="1">
      <c r="B44" s="186"/>
      <c r="C44" s="187"/>
      <c r="D44" s="185"/>
      <c r="E44" s="188" t="s">
        <v>1066</v>
      </c>
      <c r="F44" s="185"/>
      <c r="G44" s="301" t="s">
        <v>1067</v>
      </c>
      <c r="H44" s="301"/>
      <c r="I44" s="301"/>
      <c r="J44" s="301"/>
      <c r="K44" s="183"/>
    </row>
    <row r="45" spans="2:11" ht="15" customHeight="1">
      <c r="B45" s="186"/>
      <c r="C45" s="187"/>
      <c r="D45" s="185"/>
      <c r="E45" s="188" t="s">
        <v>121</v>
      </c>
      <c r="F45" s="185"/>
      <c r="G45" s="301" t="s">
        <v>1068</v>
      </c>
      <c r="H45" s="301"/>
      <c r="I45" s="301"/>
      <c r="J45" s="301"/>
      <c r="K45" s="183"/>
    </row>
    <row r="46" spans="2:11" ht="12.75" customHeight="1">
      <c r="B46" s="186"/>
      <c r="C46" s="187"/>
      <c r="D46" s="185"/>
      <c r="E46" s="185"/>
      <c r="F46" s="185"/>
      <c r="G46" s="185"/>
      <c r="H46" s="185"/>
      <c r="I46" s="185"/>
      <c r="J46" s="185"/>
      <c r="K46" s="183"/>
    </row>
    <row r="47" spans="2:11" ht="15" customHeight="1">
      <c r="B47" s="186"/>
      <c r="C47" s="187"/>
      <c r="D47" s="301" t="s">
        <v>1069</v>
      </c>
      <c r="E47" s="301"/>
      <c r="F47" s="301"/>
      <c r="G47" s="301"/>
      <c r="H47" s="301"/>
      <c r="I47" s="301"/>
      <c r="J47" s="301"/>
      <c r="K47" s="183"/>
    </row>
    <row r="48" spans="2:11" ht="15" customHeight="1">
      <c r="B48" s="186"/>
      <c r="C48" s="187"/>
      <c r="D48" s="187"/>
      <c r="E48" s="301" t="s">
        <v>1070</v>
      </c>
      <c r="F48" s="301"/>
      <c r="G48" s="301"/>
      <c r="H48" s="301"/>
      <c r="I48" s="301"/>
      <c r="J48" s="301"/>
      <c r="K48" s="183"/>
    </row>
    <row r="49" spans="2:11" ht="15" customHeight="1">
      <c r="B49" s="186"/>
      <c r="C49" s="187"/>
      <c r="D49" s="187"/>
      <c r="E49" s="301" t="s">
        <v>1071</v>
      </c>
      <c r="F49" s="301"/>
      <c r="G49" s="301"/>
      <c r="H49" s="301"/>
      <c r="I49" s="301"/>
      <c r="J49" s="301"/>
      <c r="K49" s="183"/>
    </row>
    <row r="50" spans="2:11" ht="15" customHeight="1">
      <c r="B50" s="186"/>
      <c r="C50" s="187"/>
      <c r="D50" s="187"/>
      <c r="E50" s="301" t="s">
        <v>1072</v>
      </c>
      <c r="F50" s="301"/>
      <c r="G50" s="301"/>
      <c r="H50" s="301"/>
      <c r="I50" s="301"/>
      <c r="J50" s="301"/>
      <c r="K50" s="183"/>
    </row>
    <row r="51" spans="2:11" ht="15" customHeight="1">
      <c r="B51" s="186"/>
      <c r="C51" s="187"/>
      <c r="D51" s="301" t="s">
        <v>1073</v>
      </c>
      <c r="E51" s="301"/>
      <c r="F51" s="301"/>
      <c r="G51" s="301"/>
      <c r="H51" s="301"/>
      <c r="I51" s="301"/>
      <c r="J51" s="301"/>
      <c r="K51" s="183"/>
    </row>
    <row r="52" spans="2:11" ht="25.5" customHeight="1">
      <c r="B52" s="182"/>
      <c r="C52" s="303" t="s">
        <v>1074</v>
      </c>
      <c r="D52" s="303"/>
      <c r="E52" s="303"/>
      <c r="F52" s="303"/>
      <c r="G52" s="303"/>
      <c r="H52" s="303"/>
      <c r="I52" s="303"/>
      <c r="J52" s="303"/>
      <c r="K52" s="183"/>
    </row>
    <row r="53" spans="2:11" ht="5.25" customHeight="1">
      <c r="B53" s="182"/>
      <c r="C53" s="184"/>
      <c r="D53" s="184"/>
      <c r="E53" s="184"/>
      <c r="F53" s="184"/>
      <c r="G53" s="184"/>
      <c r="H53" s="184"/>
      <c r="I53" s="184"/>
      <c r="J53" s="184"/>
      <c r="K53" s="183"/>
    </row>
    <row r="54" spans="2:11" ht="15" customHeight="1">
      <c r="B54" s="182"/>
      <c r="C54" s="301" t="s">
        <v>1075</v>
      </c>
      <c r="D54" s="301"/>
      <c r="E54" s="301"/>
      <c r="F54" s="301"/>
      <c r="G54" s="301"/>
      <c r="H54" s="301"/>
      <c r="I54" s="301"/>
      <c r="J54" s="301"/>
      <c r="K54" s="183"/>
    </row>
    <row r="55" spans="2:11" ht="15" customHeight="1">
      <c r="B55" s="182"/>
      <c r="C55" s="301" t="s">
        <v>1076</v>
      </c>
      <c r="D55" s="301"/>
      <c r="E55" s="301"/>
      <c r="F55" s="301"/>
      <c r="G55" s="301"/>
      <c r="H55" s="301"/>
      <c r="I55" s="301"/>
      <c r="J55" s="301"/>
      <c r="K55" s="183"/>
    </row>
    <row r="56" spans="2:11" ht="12.75" customHeight="1">
      <c r="B56" s="182"/>
      <c r="C56" s="185"/>
      <c r="D56" s="185"/>
      <c r="E56" s="185"/>
      <c r="F56" s="185"/>
      <c r="G56" s="185"/>
      <c r="H56" s="185"/>
      <c r="I56" s="185"/>
      <c r="J56" s="185"/>
      <c r="K56" s="183"/>
    </row>
    <row r="57" spans="2:11" ht="15" customHeight="1">
      <c r="B57" s="182"/>
      <c r="C57" s="301" t="s">
        <v>1077</v>
      </c>
      <c r="D57" s="301"/>
      <c r="E57" s="301"/>
      <c r="F57" s="301"/>
      <c r="G57" s="301"/>
      <c r="H57" s="301"/>
      <c r="I57" s="301"/>
      <c r="J57" s="301"/>
      <c r="K57" s="183"/>
    </row>
    <row r="58" spans="2:11" ht="15" customHeight="1">
      <c r="B58" s="182"/>
      <c r="C58" s="187"/>
      <c r="D58" s="301" t="s">
        <v>1078</v>
      </c>
      <c r="E58" s="301"/>
      <c r="F58" s="301"/>
      <c r="G58" s="301"/>
      <c r="H58" s="301"/>
      <c r="I58" s="301"/>
      <c r="J58" s="301"/>
      <c r="K58" s="183"/>
    </row>
    <row r="59" spans="2:11" ht="15" customHeight="1">
      <c r="B59" s="182"/>
      <c r="C59" s="187"/>
      <c r="D59" s="301" t="s">
        <v>1079</v>
      </c>
      <c r="E59" s="301"/>
      <c r="F59" s="301"/>
      <c r="G59" s="301"/>
      <c r="H59" s="301"/>
      <c r="I59" s="301"/>
      <c r="J59" s="301"/>
      <c r="K59" s="183"/>
    </row>
    <row r="60" spans="2:11" ht="15" customHeight="1">
      <c r="B60" s="182"/>
      <c r="C60" s="187"/>
      <c r="D60" s="301" t="s">
        <v>1080</v>
      </c>
      <c r="E60" s="301"/>
      <c r="F60" s="301"/>
      <c r="G60" s="301"/>
      <c r="H60" s="301"/>
      <c r="I60" s="301"/>
      <c r="J60" s="301"/>
      <c r="K60" s="183"/>
    </row>
    <row r="61" spans="2:11" ht="15" customHeight="1">
      <c r="B61" s="182"/>
      <c r="C61" s="187"/>
      <c r="D61" s="301" t="s">
        <v>1081</v>
      </c>
      <c r="E61" s="301"/>
      <c r="F61" s="301"/>
      <c r="G61" s="301"/>
      <c r="H61" s="301"/>
      <c r="I61" s="301"/>
      <c r="J61" s="301"/>
      <c r="K61" s="183"/>
    </row>
    <row r="62" spans="2:11" ht="15" customHeight="1">
      <c r="B62" s="182"/>
      <c r="C62" s="187"/>
      <c r="D62" s="305" t="s">
        <v>1082</v>
      </c>
      <c r="E62" s="305"/>
      <c r="F62" s="305"/>
      <c r="G62" s="305"/>
      <c r="H62" s="305"/>
      <c r="I62" s="305"/>
      <c r="J62" s="305"/>
      <c r="K62" s="183"/>
    </row>
    <row r="63" spans="2:11" ht="15" customHeight="1">
      <c r="B63" s="182"/>
      <c r="C63" s="187"/>
      <c r="D63" s="301" t="s">
        <v>1083</v>
      </c>
      <c r="E63" s="301"/>
      <c r="F63" s="301"/>
      <c r="G63" s="301"/>
      <c r="H63" s="301"/>
      <c r="I63" s="301"/>
      <c r="J63" s="301"/>
      <c r="K63" s="183"/>
    </row>
    <row r="64" spans="2:11" ht="12.75" customHeight="1">
      <c r="B64" s="182"/>
      <c r="C64" s="187"/>
      <c r="D64" s="187"/>
      <c r="E64" s="190"/>
      <c r="F64" s="187"/>
      <c r="G64" s="187"/>
      <c r="H64" s="187"/>
      <c r="I64" s="187"/>
      <c r="J64" s="187"/>
      <c r="K64" s="183"/>
    </row>
    <row r="65" spans="2:11" ht="15" customHeight="1">
      <c r="B65" s="182"/>
      <c r="C65" s="187"/>
      <c r="D65" s="301" t="s">
        <v>1084</v>
      </c>
      <c r="E65" s="301"/>
      <c r="F65" s="301"/>
      <c r="G65" s="301"/>
      <c r="H65" s="301"/>
      <c r="I65" s="301"/>
      <c r="J65" s="301"/>
      <c r="K65" s="183"/>
    </row>
    <row r="66" spans="2:11" ht="15" customHeight="1">
      <c r="B66" s="182"/>
      <c r="C66" s="187"/>
      <c r="D66" s="305" t="s">
        <v>1085</v>
      </c>
      <c r="E66" s="305"/>
      <c r="F66" s="305"/>
      <c r="G66" s="305"/>
      <c r="H66" s="305"/>
      <c r="I66" s="305"/>
      <c r="J66" s="305"/>
      <c r="K66" s="183"/>
    </row>
    <row r="67" spans="2:11" ht="15" customHeight="1">
      <c r="B67" s="182"/>
      <c r="C67" s="187"/>
      <c r="D67" s="301" t="s">
        <v>1086</v>
      </c>
      <c r="E67" s="301"/>
      <c r="F67" s="301"/>
      <c r="G67" s="301"/>
      <c r="H67" s="301"/>
      <c r="I67" s="301"/>
      <c r="J67" s="301"/>
      <c r="K67" s="183"/>
    </row>
    <row r="68" spans="2:11" ht="15" customHeight="1">
      <c r="B68" s="182"/>
      <c r="C68" s="187"/>
      <c r="D68" s="301" t="s">
        <v>1087</v>
      </c>
      <c r="E68" s="301"/>
      <c r="F68" s="301"/>
      <c r="G68" s="301"/>
      <c r="H68" s="301"/>
      <c r="I68" s="301"/>
      <c r="J68" s="301"/>
      <c r="K68" s="183"/>
    </row>
    <row r="69" spans="2:11" ht="15" customHeight="1">
      <c r="B69" s="182"/>
      <c r="C69" s="187"/>
      <c r="D69" s="301" t="s">
        <v>1088</v>
      </c>
      <c r="E69" s="301"/>
      <c r="F69" s="301"/>
      <c r="G69" s="301"/>
      <c r="H69" s="301"/>
      <c r="I69" s="301"/>
      <c r="J69" s="301"/>
      <c r="K69" s="183"/>
    </row>
    <row r="70" spans="2:11" ht="15" customHeight="1">
      <c r="B70" s="182"/>
      <c r="C70" s="187"/>
      <c r="D70" s="301" t="s">
        <v>1089</v>
      </c>
      <c r="E70" s="301"/>
      <c r="F70" s="301"/>
      <c r="G70" s="301"/>
      <c r="H70" s="301"/>
      <c r="I70" s="301"/>
      <c r="J70" s="301"/>
      <c r="K70" s="183"/>
    </row>
    <row r="71" spans="2:11" ht="12.75" customHeight="1">
      <c r="B71" s="191"/>
      <c r="C71" s="192"/>
      <c r="D71" s="192"/>
      <c r="E71" s="192"/>
      <c r="F71" s="192"/>
      <c r="G71" s="192"/>
      <c r="H71" s="192"/>
      <c r="I71" s="192"/>
      <c r="J71" s="192"/>
      <c r="K71" s="193"/>
    </row>
    <row r="72" spans="2:11" ht="18.75" customHeight="1">
      <c r="B72" s="194"/>
      <c r="C72" s="194"/>
      <c r="D72" s="194"/>
      <c r="E72" s="194"/>
      <c r="F72" s="194"/>
      <c r="G72" s="194"/>
      <c r="H72" s="194"/>
      <c r="I72" s="194"/>
      <c r="J72" s="194"/>
      <c r="K72" s="195"/>
    </row>
    <row r="73" spans="2:11" ht="18.75" customHeight="1">
      <c r="B73" s="195"/>
      <c r="C73" s="195"/>
      <c r="D73" s="195"/>
      <c r="E73" s="195"/>
      <c r="F73" s="195"/>
      <c r="G73" s="195"/>
      <c r="H73" s="195"/>
      <c r="I73" s="195"/>
      <c r="J73" s="195"/>
      <c r="K73" s="195"/>
    </row>
    <row r="74" spans="2:11" ht="7.5" customHeight="1">
      <c r="B74" s="196"/>
      <c r="C74" s="197"/>
      <c r="D74" s="197"/>
      <c r="E74" s="197"/>
      <c r="F74" s="197"/>
      <c r="G74" s="197"/>
      <c r="H74" s="197"/>
      <c r="I74" s="197"/>
      <c r="J74" s="197"/>
      <c r="K74" s="198"/>
    </row>
    <row r="75" spans="2:11" ht="45" customHeight="1">
      <c r="B75" s="199"/>
      <c r="C75" s="304" t="s">
        <v>1090</v>
      </c>
      <c r="D75" s="304"/>
      <c r="E75" s="304"/>
      <c r="F75" s="304"/>
      <c r="G75" s="304"/>
      <c r="H75" s="304"/>
      <c r="I75" s="304"/>
      <c r="J75" s="304"/>
      <c r="K75" s="200"/>
    </row>
    <row r="76" spans="2:11" ht="17.25" customHeight="1">
      <c r="B76" s="199"/>
      <c r="C76" s="201" t="s">
        <v>1091</v>
      </c>
      <c r="D76" s="201"/>
      <c r="E76" s="201"/>
      <c r="F76" s="201" t="s">
        <v>1092</v>
      </c>
      <c r="G76" s="202"/>
      <c r="H76" s="201" t="s">
        <v>51</v>
      </c>
      <c r="I76" s="201" t="s">
        <v>54</v>
      </c>
      <c r="J76" s="201" t="s">
        <v>1093</v>
      </c>
      <c r="K76" s="200"/>
    </row>
    <row r="77" spans="2:11" ht="17.25" customHeight="1">
      <c r="B77" s="199"/>
      <c r="C77" s="203" t="s">
        <v>1094</v>
      </c>
      <c r="D77" s="203"/>
      <c r="E77" s="203"/>
      <c r="F77" s="204" t="s">
        <v>1095</v>
      </c>
      <c r="G77" s="205"/>
      <c r="H77" s="203"/>
      <c r="I77" s="203"/>
      <c r="J77" s="203" t="s">
        <v>1096</v>
      </c>
      <c r="K77" s="200"/>
    </row>
    <row r="78" spans="2:11" ht="5.25" customHeight="1">
      <c r="B78" s="199"/>
      <c r="C78" s="206"/>
      <c r="D78" s="206"/>
      <c r="E78" s="206"/>
      <c r="F78" s="206"/>
      <c r="G78" s="207"/>
      <c r="H78" s="206"/>
      <c r="I78" s="206"/>
      <c r="J78" s="206"/>
      <c r="K78" s="200"/>
    </row>
    <row r="79" spans="2:11" ht="15" customHeight="1">
      <c r="B79" s="199"/>
      <c r="C79" s="188" t="s">
        <v>50</v>
      </c>
      <c r="D79" s="208"/>
      <c r="E79" s="208"/>
      <c r="F79" s="209" t="s">
        <v>1097</v>
      </c>
      <c r="G79" s="210"/>
      <c r="H79" s="188" t="s">
        <v>1098</v>
      </c>
      <c r="I79" s="188" t="s">
        <v>1099</v>
      </c>
      <c r="J79" s="188">
        <v>20</v>
      </c>
      <c r="K79" s="200"/>
    </row>
    <row r="80" spans="2:11" ht="15" customHeight="1">
      <c r="B80" s="199"/>
      <c r="C80" s="188" t="s">
        <v>1100</v>
      </c>
      <c r="D80" s="188"/>
      <c r="E80" s="188"/>
      <c r="F80" s="209" t="s">
        <v>1097</v>
      </c>
      <c r="G80" s="210"/>
      <c r="H80" s="188" t="s">
        <v>1101</v>
      </c>
      <c r="I80" s="188" t="s">
        <v>1099</v>
      </c>
      <c r="J80" s="188">
        <v>120</v>
      </c>
      <c r="K80" s="200"/>
    </row>
    <row r="81" spans="2:11" ht="15" customHeight="1">
      <c r="B81" s="211"/>
      <c r="C81" s="188" t="s">
        <v>1102</v>
      </c>
      <c r="D81" s="188"/>
      <c r="E81" s="188"/>
      <c r="F81" s="209" t="s">
        <v>1103</v>
      </c>
      <c r="G81" s="210"/>
      <c r="H81" s="188" t="s">
        <v>1104</v>
      </c>
      <c r="I81" s="188" t="s">
        <v>1099</v>
      </c>
      <c r="J81" s="188">
        <v>50</v>
      </c>
      <c r="K81" s="200"/>
    </row>
    <row r="82" spans="2:11" ht="15" customHeight="1">
      <c r="B82" s="211"/>
      <c r="C82" s="188" t="s">
        <v>1105</v>
      </c>
      <c r="D82" s="188"/>
      <c r="E82" s="188"/>
      <c r="F82" s="209" t="s">
        <v>1097</v>
      </c>
      <c r="G82" s="210"/>
      <c r="H82" s="188" t="s">
        <v>1106</v>
      </c>
      <c r="I82" s="188" t="s">
        <v>1107</v>
      </c>
      <c r="J82" s="188"/>
      <c r="K82" s="200"/>
    </row>
    <row r="83" spans="2:11" ht="15" customHeight="1">
      <c r="B83" s="211"/>
      <c r="C83" s="188" t="s">
        <v>1108</v>
      </c>
      <c r="D83" s="188"/>
      <c r="E83" s="188"/>
      <c r="F83" s="209" t="s">
        <v>1103</v>
      </c>
      <c r="G83" s="188"/>
      <c r="H83" s="188" t="s">
        <v>1109</v>
      </c>
      <c r="I83" s="188" t="s">
        <v>1099</v>
      </c>
      <c r="J83" s="188">
        <v>15</v>
      </c>
      <c r="K83" s="200"/>
    </row>
    <row r="84" spans="2:11" ht="15" customHeight="1">
      <c r="B84" s="211"/>
      <c r="C84" s="188" t="s">
        <v>1110</v>
      </c>
      <c r="D84" s="188"/>
      <c r="E84" s="188"/>
      <c r="F84" s="209" t="s">
        <v>1103</v>
      </c>
      <c r="G84" s="188"/>
      <c r="H84" s="188" t="s">
        <v>1111</v>
      </c>
      <c r="I84" s="188" t="s">
        <v>1099</v>
      </c>
      <c r="J84" s="188">
        <v>15</v>
      </c>
      <c r="K84" s="200"/>
    </row>
    <row r="85" spans="2:11" ht="15" customHeight="1">
      <c r="B85" s="211"/>
      <c r="C85" s="188" t="s">
        <v>1112</v>
      </c>
      <c r="D85" s="188"/>
      <c r="E85" s="188"/>
      <c r="F85" s="209" t="s">
        <v>1103</v>
      </c>
      <c r="G85" s="188"/>
      <c r="H85" s="188" t="s">
        <v>1113</v>
      </c>
      <c r="I85" s="188" t="s">
        <v>1099</v>
      </c>
      <c r="J85" s="188">
        <v>20</v>
      </c>
      <c r="K85" s="200"/>
    </row>
    <row r="86" spans="2:11" ht="15" customHeight="1">
      <c r="B86" s="211"/>
      <c r="C86" s="188" t="s">
        <v>1114</v>
      </c>
      <c r="D86" s="188"/>
      <c r="E86" s="188"/>
      <c r="F86" s="209" t="s">
        <v>1103</v>
      </c>
      <c r="G86" s="188"/>
      <c r="H86" s="188" t="s">
        <v>1115</v>
      </c>
      <c r="I86" s="188" t="s">
        <v>1099</v>
      </c>
      <c r="J86" s="188">
        <v>20</v>
      </c>
      <c r="K86" s="200"/>
    </row>
    <row r="87" spans="2:11" ht="15" customHeight="1">
      <c r="B87" s="211"/>
      <c r="C87" s="188" t="s">
        <v>1116</v>
      </c>
      <c r="D87" s="188"/>
      <c r="E87" s="188"/>
      <c r="F87" s="209" t="s">
        <v>1103</v>
      </c>
      <c r="G87" s="210"/>
      <c r="H87" s="188" t="s">
        <v>1117</v>
      </c>
      <c r="I87" s="188" t="s">
        <v>1099</v>
      </c>
      <c r="J87" s="188">
        <v>50</v>
      </c>
      <c r="K87" s="200"/>
    </row>
    <row r="88" spans="2:11" ht="15" customHeight="1">
      <c r="B88" s="211"/>
      <c r="C88" s="188" t="s">
        <v>1118</v>
      </c>
      <c r="D88" s="188"/>
      <c r="E88" s="188"/>
      <c r="F88" s="209" t="s">
        <v>1103</v>
      </c>
      <c r="G88" s="210"/>
      <c r="H88" s="188" t="s">
        <v>1119</v>
      </c>
      <c r="I88" s="188" t="s">
        <v>1099</v>
      </c>
      <c r="J88" s="188">
        <v>20</v>
      </c>
      <c r="K88" s="200"/>
    </row>
    <row r="89" spans="2:11" ht="15" customHeight="1">
      <c r="B89" s="211"/>
      <c r="C89" s="188" t="s">
        <v>1120</v>
      </c>
      <c r="D89" s="188"/>
      <c r="E89" s="188"/>
      <c r="F89" s="209" t="s">
        <v>1103</v>
      </c>
      <c r="G89" s="210"/>
      <c r="H89" s="188" t="s">
        <v>1121</v>
      </c>
      <c r="I89" s="188" t="s">
        <v>1099</v>
      </c>
      <c r="J89" s="188">
        <v>20</v>
      </c>
      <c r="K89" s="200"/>
    </row>
    <row r="90" spans="2:11" ht="15" customHeight="1">
      <c r="B90" s="211"/>
      <c r="C90" s="188" t="s">
        <v>1122</v>
      </c>
      <c r="D90" s="188"/>
      <c r="E90" s="188"/>
      <c r="F90" s="209" t="s">
        <v>1103</v>
      </c>
      <c r="G90" s="210"/>
      <c r="H90" s="188" t="s">
        <v>1123</v>
      </c>
      <c r="I90" s="188" t="s">
        <v>1099</v>
      </c>
      <c r="J90" s="188">
        <v>50</v>
      </c>
      <c r="K90" s="200"/>
    </row>
    <row r="91" spans="2:11" ht="15" customHeight="1">
      <c r="B91" s="211"/>
      <c r="C91" s="188" t="s">
        <v>1124</v>
      </c>
      <c r="D91" s="188"/>
      <c r="E91" s="188"/>
      <c r="F91" s="209" t="s">
        <v>1103</v>
      </c>
      <c r="G91" s="210"/>
      <c r="H91" s="188" t="s">
        <v>1124</v>
      </c>
      <c r="I91" s="188" t="s">
        <v>1099</v>
      </c>
      <c r="J91" s="188">
        <v>50</v>
      </c>
      <c r="K91" s="200"/>
    </row>
    <row r="92" spans="2:11" ht="15" customHeight="1">
      <c r="B92" s="211"/>
      <c r="C92" s="188" t="s">
        <v>1125</v>
      </c>
      <c r="D92" s="188"/>
      <c r="E92" s="188"/>
      <c r="F92" s="209" t="s">
        <v>1103</v>
      </c>
      <c r="G92" s="210"/>
      <c r="H92" s="188" t="s">
        <v>1126</v>
      </c>
      <c r="I92" s="188" t="s">
        <v>1099</v>
      </c>
      <c r="J92" s="188">
        <v>255</v>
      </c>
      <c r="K92" s="200"/>
    </row>
    <row r="93" spans="2:11" ht="15" customHeight="1">
      <c r="B93" s="211"/>
      <c r="C93" s="188" t="s">
        <v>1127</v>
      </c>
      <c r="D93" s="188"/>
      <c r="E93" s="188"/>
      <c r="F93" s="209" t="s">
        <v>1097</v>
      </c>
      <c r="G93" s="210"/>
      <c r="H93" s="188" t="s">
        <v>1128</v>
      </c>
      <c r="I93" s="188" t="s">
        <v>1129</v>
      </c>
      <c r="J93" s="188"/>
      <c r="K93" s="200"/>
    </row>
    <row r="94" spans="2:11" ht="15" customHeight="1">
      <c r="B94" s="211"/>
      <c r="C94" s="188" t="s">
        <v>1130</v>
      </c>
      <c r="D94" s="188"/>
      <c r="E94" s="188"/>
      <c r="F94" s="209" t="s">
        <v>1097</v>
      </c>
      <c r="G94" s="210"/>
      <c r="H94" s="188" t="s">
        <v>1131</v>
      </c>
      <c r="I94" s="188" t="s">
        <v>1132</v>
      </c>
      <c r="J94" s="188"/>
      <c r="K94" s="200"/>
    </row>
    <row r="95" spans="2:11" ht="15" customHeight="1">
      <c r="B95" s="211"/>
      <c r="C95" s="188" t="s">
        <v>1133</v>
      </c>
      <c r="D95" s="188"/>
      <c r="E95" s="188"/>
      <c r="F95" s="209" t="s">
        <v>1097</v>
      </c>
      <c r="G95" s="210"/>
      <c r="H95" s="188" t="s">
        <v>1133</v>
      </c>
      <c r="I95" s="188" t="s">
        <v>1132</v>
      </c>
      <c r="J95" s="188"/>
      <c r="K95" s="200"/>
    </row>
    <row r="96" spans="2:11" ht="15" customHeight="1">
      <c r="B96" s="211"/>
      <c r="C96" s="188" t="s">
        <v>35</v>
      </c>
      <c r="D96" s="188"/>
      <c r="E96" s="188"/>
      <c r="F96" s="209" t="s">
        <v>1097</v>
      </c>
      <c r="G96" s="210"/>
      <c r="H96" s="188" t="s">
        <v>1134</v>
      </c>
      <c r="I96" s="188" t="s">
        <v>1132</v>
      </c>
      <c r="J96" s="188"/>
      <c r="K96" s="200"/>
    </row>
    <row r="97" spans="2:11" ht="15" customHeight="1">
      <c r="B97" s="211"/>
      <c r="C97" s="188" t="s">
        <v>45</v>
      </c>
      <c r="D97" s="188"/>
      <c r="E97" s="188"/>
      <c r="F97" s="209" t="s">
        <v>1097</v>
      </c>
      <c r="G97" s="210"/>
      <c r="H97" s="188" t="s">
        <v>1135</v>
      </c>
      <c r="I97" s="188" t="s">
        <v>1132</v>
      </c>
      <c r="J97" s="188"/>
      <c r="K97" s="200"/>
    </row>
    <row r="98" spans="2:11" ht="15" customHeight="1">
      <c r="B98" s="212"/>
      <c r="C98" s="213"/>
      <c r="D98" s="213"/>
      <c r="E98" s="213"/>
      <c r="F98" s="213"/>
      <c r="G98" s="213"/>
      <c r="H98" s="213"/>
      <c r="I98" s="213"/>
      <c r="J98" s="213"/>
      <c r="K98" s="214"/>
    </row>
    <row r="99" spans="2:11" ht="18.75" customHeight="1">
      <c r="B99" s="215"/>
      <c r="C99" s="216"/>
      <c r="D99" s="216"/>
      <c r="E99" s="216"/>
      <c r="F99" s="216"/>
      <c r="G99" s="216"/>
      <c r="H99" s="216"/>
      <c r="I99" s="216"/>
      <c r="J99" s="216"/>
      <c r="K99" s="215"/>
    </row>
    <row r="100" spans="2:11" ht="18.75" customHeight="1"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</row>
    <row r="101" spans="2:11" ht="7.5" customHeight="1">
      <c r="B101" s="196"/>
      <c r="C101" s="197"/>
      <c r="D101" s="197"/>
      <c r="E101" s="197"/>
      <c r="F101" s="197"/>
      <c r="G101" s="197"/>
      <c r="H101" s="197"/>
      <c r="I101" s="197"/>
      <c r="J101" s="197"/>
      <c r="K101" s="198"/>
    </row>
    <row r="102" spans="2:11" ht="45" customHeight="1">
      <c r="B102" s="199"/>
      <c r="C102" s="304" t="s">
        <v>1136</v>
      </c>
      <c r="D102" s="304"/>
      <c r="E102" s="304"/>
      <c r="F102" s="304"/>
      <c r="G102" s="304"/>
      <c r="H102" s="304"/>
      <c r="I102" s="304"/>
      <c r="J102" s="304"/>
      <c r="K102" s="200"/>
    </row>
    <row r="103" spans="2:11" ht="17.25" customHeight="1">
      <c r="B103" s="199"/>
      <c r="C103" s="201" t="s">
        <v>1091</v>
      </c>
      <c r="D103" s="201"/>
      <c r="E103" s="201"/>
      <c r="F103" s="201" t="s">
        <v>1092</v>
      </c>
      <c r="G103" s="202"/>
      <c r="H103" s="201" t="s">
        <v>51</v>
      </c>
      <c r="I103" s="201" t="s">
        <v>54</v>
      </c>
      <c r="J103" s="201" t="s">
        <v>1093</v>
      </c>
      <c r="K103" s="200"/>
    </row>
    <row r="104" spans="2:11" ht="17.25" customHeight="1">
      <c r="B104" s="199"/>
      <c r="C104" s="203" t="s">
        <v>1094</v>
      </c>
      <c r="D104" s="203"/>
      <c r="E104" s="203"/>
      <c r="F104" s="204" t="s">
        <v>1095</v>
      </c>
      <c r="G104" s="205"/>
      <c r="H104" s="203"/>
      <c r="I104" s="203"/>
      <c r="J104" s="203" t="s">
        <v>1096</v>
      </c>
      <c r="K104" s="200"/>
    </row>
    <row r="105" spans="2:11" ht="5.25" customHeight="1">
      <c r="B105" s="199"/>
      <c r="C105" s="201"/>
      <c r="D105" s="201"/>
      <c r="E105" s="201"/>
      <c r="F105" s="201"/>
      <c r="G105" s="217"/>
      <c r="H105" s="201"/>
      <c r="I105" s="201"/>
      <c r="J105" s="201"/>
      <c r="K105" s="200"/>
    </row>
    <row r="106" spans="2:11" ht="15" customHeight="1">
      <c r="B106" s="199"/>
      <c r="C106" s="188" t="s">
        <v>50</v>
      </c>
      <c r="D106" s="208"/>
      <c r="E106" s="208"/>
      <c r="F106" s="209" t="s">
        <v>1097</v>
      </c>
      <c r="G106" s="188"/>
      <c r="H106" s="188" t="s">
        <v>1137</v>
      </c>
      <c r="I106" s="188" t="s">
        <v>1099</v>
      </c>
      <c r="J106" s="188">
        <v>20</v>
      </c>
      <c r="K106" s="200"/>
    </row>
    <row r="107" spans="2:11" ht="15" customHeight="1">
      <c r="B107" s="199"/>
      <c r="C107" s="188" t="s">
        <v>1100</v>
      </c>
      <c r="D107" s="188"/>
      <c r="E107" s="188"/>
      <c r="F107" s="209" t="s">
        <v>1097</v>
      </c>
      <c r="G107" s="188"/>
      <c r="H107" s="188" t="s">
        <v>1137</v>
      </c>
      <c r="I107" s="188" t="s">
        <v>1099</v>
      </c>
      <c r="J107" s="188">
        <v>120</v>
      </c>
      <c r="K107" s="200"/>
    </row>
    <row r="108" spans="2:11" ht="15" customHeight="1">
      <c r="B108" s="211"/>
      <c r="C108" s="188" t="s">
        <v>1102</v>
      </c>
      <c r="D108" s="188"/>
      <c r="E108" s="188"/>
      <c r="F108" s="209" t="s">
        <v>1103</v>
      </c>
      <c r="G108" s="188"/>
      <c r="H108" s="188" t="s">
        <v>1137</v>
      </c>
      <c r="I108" s="188" t="s">
        <v>1099</v>
      </c>
      <c r="J108" s="188">
        <v>50</v>
      </c>
      <c r="K108" s="200"/>
    </row>
    <row r="109" spans="2:11" ht="15" customHeight="1">
      <c r="B109" s="211"/>
      <c r="C109" s="188" t="s">
        <v>1105</v>
      </c>
      <c r="D109" s="188"/>
      <c r="E109" s="188"/>
      <c r="F109" s="209" t="s">
        <v>1097</v>
      </c>
      <c r="G109" s="188"/>
      <c r="H109" s="188" t="s">
        <v>1137</v>
      </c>
      <c r="I109" s="188" t="s">
        <v>1107</v>
      </c>
      <c r="J109" s="188"/>
      <c r="K109" s="200"/>
    </row>
    <row r="110" spans="2:11" ht="15" customHeight="1">
      <c r="B110" s="211"/>
      <c r="C110" s="188" t="s">
        <v>1116</v>
      </c>
      <c r="D110" s="188"/>
      <c r="E110" s="188"/>
      <c r="F110" s="209" t="s">
        <v>1103</v>
      </c>
      <c r="G110" s="188"/>
      <c r="H110" s="188" t="s">
        <v>1137</v>
      </c>
      <c r="I110" s="188" t="s">
        <v>1099</v>
      </c>
      <c r="J110" s="188">
        <v>50</v>
      </c>
      <c r="K110" s="200"/>
    </row>
    <row r="111" spans="2:11" ht="15" customHeight="1">
      <c r="B111" s="211"/>
      <c r="C111" s="188" t="s">
        <v>1124</v>
      </c>
      <c r="D111" s="188"/>
      <c r="E111" s="188"/>
      <c r="F111" s="209" t="s">
        <v>1103</v>
      </c>
      <c r="G111" s="188"/>
      <c r="H111" s="188" t="s">
        <v>1137</v>
      </c>
      <c r="I111" s="188" t="s">
        <v>1099</v>
      </c>
      <c r="J111" s="188">
        <v>50</v>
      </c>
      <c r="K111" s="200"/>
    </row>
    <row r="112" spans="2:11" ht="15" customHeight="1">
      <c r="B112" s="211"/>
      <c r="C112" s="188" t="s">
        <v>1122</v>
      </c>
      <c r="D112" s="188"/>
      <c r="E112" s="188"/>
      <c r="F112" s="209" t="s">
        <v>1103</v>
      </c>
      <c r="G112" s="188"/>
      <c r="H112" s="188" t="s">
        <v>1137</v>
      </c>
      <c r="I112" s="188" t="s">
        <v>1099</v>
      </c>
      <c r="J112" s="188">
        <v>50</v>
      </c>
      <c r="K112" s="200"/>
    </row>
    <row r="113" spans="2:11" ht="15" customHeight="1">
      <c r="B113" s="211"/>
      <c r="C113" s="188" t="s">
        <v>50</v>
      </c>
      <c r="D113" s="188"/>
      <c r="E113" s="188"/>
      <c r="F113" s="209" t="s">
        <v>1097</v>
      </c>
      <c r="G113" s="188"/>
      <c r="H113" s="188" t="s">
        <v>1138</v>
      </c>
      <c r="I113" s="188" t="s">
        <v>1099</v>
      </c>
      <c r="J113" s="188">
        <v>20</v>
      </c>
      <c r="K113" s="200"/>
    </row>
    <row r="114" spans="2:11" ht="15" customHeight="1">
      <c r="B114" s="211"/>
      <c r="C114" s="188" t="s">
        <v>1139</v>
      </c>
      <c r="D114" s="188"/>
      <c r="E114" s="188"/>
      <c r="F114" s="209" t="s">
        <v>1097</v>
      </c>
      <c r="G114" s="188"/>
      <c r="H114" s="188" t="s">
        <v>1140</v>
      </c>
      <c r="I114" s="188" t="s">
        <v>1099</v>
      </c>
      <c r="J114" s="188">
        <v>120</v>
      </c>
      <c r="K114" s="200"/>
    </row>
    <row r="115" spans="2:11" ht="15" customHeight="1">
      <c r="B115" s="211"/>
      <c r="C115" s="188" t="s">
        <v>35</v>
      </c>
      <c r="D115" s="188"/>
      <c r="E115" s="188"/>
      <c r="F115" s="209" t="s">
        <v>1097</v>
      </c>
      <c r="G115" s="188"/>
      <c r="H115" s="188" t="s">
        <v>1141</v>
      </c>
      <c r="I115" s="188" t="s">
        <v>1132</v>
      </c>
      <c r="J115" s="188"/>
      <c r="K115" s="200"/>
    </row>
    <row r="116" spans="2:11" ht="15" customHeight="1">
      <c r="B116" s="211"/>
      <c r="C116" s="188" t="s">
        <v>45</v>
      </c>
      <c r="D116" s="188"/>
      <c r="E116" s="188"/>
      <c r="F116" s="209" t="s">
        <v>1097</v>
      </c>
      <c r="G116" s="188"/>
      <c r="H116" s="188" t="s">
        <v>1142</v>
      </c>
      <c r="I116" s="188" t="s">
        <v>1132</v>
      </c>
      <c r="J116" s="188"/>
      <c r="K116" s="200"/>
    </row>
    <row r="117" spans="2:11" ht="15" customHeight="1">
      <c r="B117" s="211"/>
      <c r="C117" s="188" t="s">
        <v>54</v>
      </c>
      <c r="D117" s="188"/>
      <c r="E117" s="188"/>
      <c r="F117" s="209" t="s">
        <v>1097</v>
      </c>
      <c r="G117" s="188"/>
      <c r="H117" s="188" t="s">
        <v>1143</v>
      </c>
      <c r="I117" s="188" t="s">
        <v>1144</v>
      </c>
      <c r="J117" s="188"/>
      <c r="K117" s="200"/>
    </row>
    <row r="118" spans="2:11" ht="15" customHeight="1">
      <c r="B118" s="212"/>
      <c r="C118" s="218"/>
      <c r="D118" s="218"/>
      <c r="E118" s="218"/>
      <c r="F118" s="218"/>
      <c r="G118" s="218"/>
      <c r="H118" s="218"/>
      <c r="I118" s="218"/>
      <c r="J118" s="218"/>
      <c r="K118" s="214"/>
    </row>
    <row r="119" spans="2:11" ht="18.75" customHeight="1">
      <c r="B119" s="219"/>
      <c r="C119" s="220"/>
      <c r="D119" s="220"/>
      <c r="E119" s="220"/>
      <c r="F119" s="221"/>
      <c r="G119" s="220"/>
      <c r="H119" s="220"/>
      <c r="I119" s="220"/>
      <c r="J119" s="220"/>
      <c r="K119" s="219"/>
    </row>
    <row r="120" spans="2:11" ht="18.75" customHeight="1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2:11" ht="7.5" customHeight="1">
      <c r="B121" s="222"/>
      <c r="C121" s="223"/>
      <c r="D121" s="223"/>
      <c r="E121" s="223"/>
      <c r="F121" s="223"/>
      <c r="G121" s="223"/>
      <c r="H121" s="223"/>
      <c r="I121" s="223"/>
      <c r="J121" s="223"/>
      <c r="K121" s="224"/>
    </row>
    <row r="122" spans="2:11" ht="45" customHeight="1">
      <c r="B122" s="225"/>
      <c r="C122" s="302" t="s">
        <v>1145</v>
      </c>
      <c r="D122" s="302"/>
      <c r="E122" s="302"/>
      <c r="F122" s="302"/>
      <c r="G122" s="302"/>
      <c r="H122" s="302"/>
      <c r="I122" s="302"/>
      <c r="J122" s="302"/>
      <c r="K122" s="226"/>
    </row>
    <row r="123" spans="2:11" ht="17.25" customHeight="1">
      <c r="B123" s="227"/>
      <c r="C123" s="201" t="s">
        <v>1091</v>
      </c>
      <c r="D123" s="201"/>
      <c r="E123" s="201"/>
      <c r="F123" s="201" t="s">
        <v>1092</v>
      </c>
      <c r="G123" s="202"/>
      <c r="H123" s="201" t="s">
        <v>51</v>
      </c>
      <c r="I123" s="201" t="s">
        <v>54</v>
      </c>
      <c r="J123" s="201" t="s">
        <v>1093</v>
      </c>
      <c r="K123" s="228"/>
    </row>
    <row r="124" spans="2:11" ht="17.25" customHeight="1">
      <c r="B124" s="227"/>
      <c r="C124" s="203" t="s">
        <v>1094</v>
      </c>
      <c r="D124" s="203"/>
      <c r="E124" s="203"/>
      <c r="F124" s="204" t="s">
        <v>1095</v>
      </c>
      <c r="G124" s="205"/>
      <c r="H124" s="203"/>
      <c r="I124" s="203"/>
      <c r="J124" s="203" t="s">
        <v>1096</v>
      </c>
      <c r="K124" s="228"/>
    </row>
    <row r="125" spans="2:11" ht="5.25" customHeight="1">
      <c r="B125" s="229"/>
      <c r="C125" s="206"/>
      <c r="D125" s="206"/>
      <c r="E125" s="206"/>
      <c r="F125" s="206"/>
      <c r="G125" s="230"/>
      <c r="H125" s="206"/>
      <c r="I125" s="206"/>
      <c r="J125" s="206"/>
      <c r="K125" s="231"/>
    </row>
    <row r="126" spans="2:11" ht="15" customHeight="1">
      <c r="B126" s="229"/>
      <c r="C126" s="188" t="s">
        <v>1100</v>
      </c>
      <c r="D126" s="208"/>
      <c r="E126" s="208"/>
      <c r="F126" s="209" t="s">
        <v>1097</v>
      </c>
      <c r="G126" s="188"/>
      <c r="H126" s="188" t="s">
        <v>1137</v>
      </c>
      <c r="I126" s="188" t="s">
        <v>1099</v>
      </c>
      <c r="J126" s="188">
        <v>120</v>
      </c>
      <c r="K126" s="232"/>
    </row>
    <row r="127" spans="2:11" ht="15" customHeight="1">
      <c r="B127" s="229"/>
      <c r="C127" s="188" t="s">
        <v>1146</v>
      </c>
      <c r="D127" s="188"/>
      <c r="E127" s="188"/>
      <c r="F127" s="209" t="s">
        <v>1097</v>
      </c>
      <c r="G127" s="188"/>
      <c r="H127" s="188" t="s">
        <v>1147</v>
      </c>
      <c r="I127" s="188" t="s">
        <v>1099</v>
      </c>
      <c r="J127" s="188" t="s">
        <v>1148</v>
      </c>
      <c r="K127" s="232"/>
    </row>
    <row r="128" spans="2:11" ht="15" customHeight="1">
      <c r="B128" s="229"/>
      <c r="C128" s="188" t="s">
        <v>83</v>
      </c>
      <c r="D128" s="188"/>
      <c r="E128" s="188"/>
      <c r="F128" s="209" t="s">
        <v>1097</v>
      </c>
      <c r="G128" s="188"/>
      <c r="H128" s="188" t="s">
        <v>1149</v>
      </c>
      <c r="I128" s="188" t="s">
        <v>1099</v>
      </c>
      <c r="J128" s="188" t="s">
        <v>1148</v>
      </c>
      <c r="K128" s="232"/>
    </row>
    <row r="129" spans="2:11" ht="15" customHeight="1">
      <c r="B129" s="229"/>
      <c r="C129" s="188" t="s">
        <v>1108</v>
      </c>
      <c r="D129" s="188"/>
      <c r="E129" s="188"/>
      <c r="F129" s="209" t="s">
        <v>1103</v>
      </c>
      <c r="G129" s="188"/>
      <c r="H129" s="188" t="s">
        <v>1109</v>
      </c>
      <c r="I129" s="188" t="s">
        <v>1099</v>
      </c>
      <c r="J129" s="188">
        <v>15</v>
      </c>
      <c r="K129" s="232"/>
    </row>
    <row r="130" spans="2:11" ht="15" customHeight="1">
      <c r="B130" s="229"/>
      <c r="C130" s="188" t="s">
        <v>1110</v>
      </c>
      <c r="D130" s="188"/>
      <c r="E130" s="188"/>
      <c r="F130" s="209" t="s">
        <v>1103</v>
      </c>
      <c r="G130" s="188"/>
      <c r="H130" s="188" t="s">
        <v>1111</v>
      </c>
      <c r="I130" s="188" t="s">
        <v>1099</v>
      </c>
      <c r="J130" s="188">
        <v>15</v>
      </c>
      <c r="K130" s="232"/>
    </row>
    <row r="131" spans="2:11" ht="15" customHeight="1">
      <c r="B131" s="229"/>
      <c r="C131" s="188" t="s">
        <v>1112</v>
      </c>
      <c r="D131" s="188"/>
      <c r="E131" s="188"/>
      <c r="F131" s="209" t="s">
        <v>1103</v>
      </c>
      <c r="G131" s="188"/>
      <c r="H131" s="188" t="s">
        <v>1113</v>
      </c>
      <c r="I131" s="188" t="s">
        <v>1099</v>
      </c>
      <c r="J131" s="188">
        <v>20</v>
      </c>
      <c r="K131" s="232"/>
    </row>
    <row r="132" spans="2:11" ht="15" customHeight="1">
      <c r="B132" s="229"/>
      <c r="C132" s="188" t="s">
        <v>1114</v>
      </c>
      <c r="D132" s="188"/>
      <c r="E132" s="188"/>
      <c r="F132" s="209" t="s">
        <v>1103</v>
      </c>
      <c r="G132" s="188"/>
      <c r="H132" s="188" t="s">
        <v>1115</v>
      </c>
      <c r="I132" s="188" t="s">
        <v>1099</v>
      </c>
      <c r="J132" s="188">
        <v>20</v>
      </c>
      <c r="K132" s="232"/>
    </row>
    <row r="133" spans="2:11" ht="15" customHeight="1">
      <c r="B133" s="229"/>
      <c r="C133" s="188" t="s">
        <v>1102</v>
      </c>
      <c r="D133" s="188"/>
      <c r="E133" s="188"/>
      <c r="F133" s="209" t="s">
        <v>1103</v>
      </c>
      <c r="G133" s="188"/>
      <c r="H133" s="188" t="s">
        <v>1137</v>
      </c>
      <c r="I133" s="188" t="s">
        <v>1099</v>
      </c>
      <c r="J133" s="188">
        <v>50</v>
      </c>
      <c r="K133" s="232"/>
    </row>
    <row r="134" spans="2:11" ht="15" customHeight="1">
      <c r="B134" s="229"/>
      <c r="C134" s="188" t="s">
        <v>1116</v>
      </c>
      <c r="D134" s="188"/>
      <c r="E134" s="188"/>
      <c r="F134" s="209" t="s">
        <v>1103</v>
      </c>
      <c r="G134" s="188"/>
      <c r="H134" s="188" t="s">
        <v>1137</v>
      </c>
      <c r="I134" s="188" t="s">
        <v>1099</v>
      </c>
      <c r="J134" s="188">
        <v>50</v>
      </c>
      <c r="K134" s="232"/>
    </row>
    <row r="135" spans="2:11" ht="15" customHeight="1">
      <c r="B135" s="229"/>
      <c r="C135" s="188" t="s">
        <v>1122</v>
      </c>
      <c r="D135" s="188"/>
      <c r="E135" s="188"/>
      <c r="F135" s="209" t="s">
        <v>1103</v>
      </c>
      <c r="G135" s="188"/>
      <c r="H135" s="188" t="s">
        <v>1137</v>
      </c>
      <c r="I135" s="188" t="s">
        <v>1099</v>
      </c>
      <c r="J135" s="188">
        <v>50</v>
      </c>
      <c r="K135" s="232"/>
    </row>
    <row r="136" spans="2:11" ht="15" customHeight="1">
      <c r="B136" s="229"/>
      <c r="C136" s="188" t="s">
        <v>1124</v>
      </c>
      <c r="D136" s="188"/>
      <c r="E136" s="188"/>
      <c r="F136" s="209" t="s">
        <v>1103</v>
      </c>
      <c r="G136" s="188"/>
      <c r="H136" s="188" t="s">
        <v>1137</v>
      </c>
      <c r="I136" s="188" t="s">
        <v>1099</v>
      </c>
      <c r="J136" s="188">
        <v>50</v>
      </c>
      <c r="K136" s="232"/>
    </row>
    <row r="137" spans="2:11" ht="15" customHeight="1">
      <c r="B137" s="229"/>
      <c r="C137" s="188" t="s">
        <v>1125</v>
      </c>
      <c r="D137" s="188"/>
      <c r="E137" s="188"/>
      <c r="F137" s="209" t="s">
        <v>1103</v>
      </c>
      <c r="G137" s="188"/>
      <c r="H137" s="188" t="s">
        <v>1150</v>
      </c>
      <c r="I137" s="188" t="s">
        <v>1099</v>
      </c>
      <c r="J137" s="188">
        <v>255</v>
      </c>
      <c r="K137" s="232"/>
    </row>
    <row r="138" spans="2:11" ht="15" customHeight="1">
      <c r="B138" s="229"/>
      <c r="C138" s="188" t="s">
        <v>1127</v>
      </c>
      <c r="D138" s="188"/>
      <c r="E138" s="188"/>
      <c r="F138" s="209" t="s">
        <v>1097</v>
      </c>
      <c r="G138" s="188"/>
      <c r="H138" s="188" t="s">
        <v>1151</v>
      </c>
      <c r="I138" s="188" t="s">
        <v>1129</v>
      </c>
      <c r="J138" s="188"/>
      <c r="K138" s="232"/>
    </row>
    <row r="139" spans="2:11" ht="15" customHeight="1">
      <c r="B139" s="229"/>
      <c r="C139" s="188" t="s">
        <v>1130</v>
      </c>
      <c r="D139" s="188"/>
      <c r="E139" s="188"/>
      <c r="F139" s="209" t="s">
        <v>1097</v>
      </c>
      <c r="G139" s="188"/>
      <c r="H139" s="188" t="s">
        <v>1152</v>
      </c>
      <c r="I139" s="188" t="s">
        <v>1132</v>
      </c>
      <c r="J139" s="188"/>
      <c r="K139" s="232"/>
    </row>
    <row r="140" spans="2:11" ht="15" customHeight="1">
      <c r="B140" s="229"/>
      <c r="C140" s="188" t="s">
        <v>1133</v>
      </c>
      <c r="D140" s="188"/>
      <c r="E140" s="188"/>
      <c r="F140" s="209" t="s">
        <v>1097</v>
      </c>
      <c r="G140" s="188"/>
      <c r="H140" s="188" t="s">
        <v>1133</v>
      </c>
      <c r="I140" s="188" t="s">
        <v>1132</v>
      </c>
      <c r="J140" s="188"/>
      <c r="K140" s="232"/>
    </row>
    <row r="141" spans="2:11" ht="15" customHeight="1">
      <c r="B141" s="229"/>
      <c r="C141" s="188" t="s">
        <v>35</v>
      </c>
      <c r="D141" s="188"/>
      <c r="E141" s="188"/>
      <c r="F141" s="209" t="s">
        <v>1097</v>
      </c>
      <c r="G141" s="188"/>
      <c r="H141" s="188" t="s">
        <v>1153</v>
      </c>
      <c r="I141" s="188" t="s">
        <v>1132</v>
      </c>
      <c r="J141" s="188"/>
      <c r="K141" s="232"/>
    </row>
    <row r="142" spans="2:11" ht="15" customHeight="1">
      <c r="B142" s="229"/>
      <c r="C142" s="188" t="s">
        <v>1154</v>
      </c>
      <c r="D142" s="188"/>
      <c r="E142" s="188"/>
      <c r="F142" s="209" t="s">
        <v>1097</v>
      </c>
      <c r="G142" s="188"/>
      <c r="H142" s="188" t="s">
        <v>1155</v>
      </c>
      <c r="I142" s="188" t="s">
        <v>1132</v>
      </c>
      <c r="J142" s="188"/>
      <c r="K142" s="232"/>
    </row>
    <row r="143" spans="2:11" ht="15" customHeight="1">
      <c r="B143" s="233"/>
      <c r="C143" s="234"/>
      <c r="D143" s="234"/>
      <c r="E143" s="234"/>
      <c r="F143" s="234"/>
      <c r="G143" s="234"/>
      <c r="H143" s="234"/>
      <c r="I143" s="234"/>
      <c r="J143" s="234"/>
      <c r="K143" s="235"/>
    </row>
    <row r="144" spans="2:11" ht="18.75" customHeight="1">
      <c r="B144" s="220"/>
      <c r="C144" s="220"/>
      <c r="D144" s="220"/>
      <c r="E144" s="220"/>
      <c r="F144" s="221"/>
      <c r="G144" s="220"/>
      <c r="H144" s="220"/>
      <c r="I144" s="220"/>
      <c r="J144" s="220"/>
      <c r="K144" s="220"/>
    </row>
    <row r="145" spans="2:11" ht="18.75" customHeight="1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</row>
    <row r="146" spans="2:11" ht="7.5" customHeight="1">
      <c r="B146" s="196"/>
      <c r="C146" s="197"/>
      <c r="D146" s="197"/>
      <c r="E146" s="197"/>
      <c r="F146" s="197"/>
      <c r="G146" s="197"/>
      <c r="H146" s="197"/>
      <c r="I146" s="197"/>
      <c r="J146" s="197"/>
      <c r="K146" s="198"/>
    </row>
    <row r="147" spans="2:11" ht="45" customHeight="1">
      <c r="B147" s="199"/>
      <c r="C147" s="304" t="s">
        <v>1156</v>
      </c>
      <c r="D147" s="304"/>
      <c r="E147" s="304"/>
      <c r="F147" s="304"/>
      <c r="G147" s="304"/>
      <c r="H147" s="304"/>
      <c r="I147" s="304"/>
      <c r="J147" s="304"/>
      <c r="K147" s="200"/>
    </row>
    <row r="148" spans="2:11" ht="17.25" customHeight="1">
      <c r="B148" s="199"/>
      <c r="C148" s="201" t="s">
        <v>1091</v>
      </c>
      <c r="D148" s="201"/>
      <c r="E148" s="201"/>
      <c r="F148" s="201" t="s">
        <v>1092</v>
      </c>
      <c r="G148" s="202"/>
      <c r="H148" s="201" t="s">
        <v>51</v>
      </c>
      <c r="I148" s="201" t="s">
        <v>54</v>
      </c>
      <c r="J148" s="201" t="s">
        <v>1093</v>
      </c>
      <c r="K148" s="200"/>
    </row>
    <row r="149" spans="2:11" ht="17.25" customHeight="1">
      <c r="B149" s="199"/>
      <c r="C149" s="203" t="s">
        <v>1094</v>
      </c>
      <c r="D149" s="203"/>
      <c r="E149" s="203"/>
      <c r="F149" s="204" t="s">
        <v>1095</v>
      </c>
      <c r="G149" s="205"/>
      <c r="H149" s="203"/>
      <c r="I149" s="203"/>
      <c r="J149" s="203" t="s">
        <v>1096</v>
      </c>
      <c r="K149" s="200"/>
    </row>
    <row r="150" spans="2:11" ht="5.25" customHeight="1">
      <c r="B150" s="211"/>
      <c r="C150" s="206"/>
      <c r="D150" s="206"/>
      <c r="E150" s="206"/>
      <c r="F150" s="206"/>
      <c r="G150" s="207"/>
      <c r="H150" s="206"/>
      <c r="I150" s="206"/>
      <c r="J150" s="206"/>
      <c r="K150" s="232"/>
    </row>
    <row r="151" spans="2:11" ht="15" customHeight="1">
      <c r="B151" s="211"/>
      <c r="C151" s="236" t="s">
        <v>1100</v>
      </c>
      <c r="D151" s="188"/>
      <c r="E151" s="188"/>
      <c r="F151" s="237" t="s">
        <v>1097</v>
      </c>
      <c r="G151" s="188"/>
      <c r="H151" s="236" t="s">
        <v>1137</v>
      </c>
      <c r="I151" s="236" t="s">
        <v>1099</v>
      </c>
      <c r="J151" s="236">
        <v>120</v>
      </c>
      <c r="K151" s="232"/>
    </row>
    <row r="152" spans="2:11" ht="15" customHeight="1">
      <c r="B152" s="211"/>
      <c r="C152" s="236" t="s">
        <v>1146</v>
      </c>
      <c r="D152" s="188"/>
      <c r="E152" s="188"/>
      <c r="F152" s="237" t="s">
        <v>1097</v>
      </c>
      <c r="G152" s="188"/>
      <c r="H152" s="236" t="s">
        <v>1157</v>
      </c>
      <c r="I152" s="236" t="s">
        <v>1099</v>
      </c>
      <c r="J152" s="236" t="s">
        <v>1148</v>
      </c>
      <c r="K152" s="232"/>
    </row>
    <row r="153" spans="2:11" ht="15" customHeight="1">
      <c r="B153" s="211"/>
      <c r="C153" s="236" t="s">
        <v>83</v>
      </c>
      <c r="D153" s="188"/>
      <c r="E153" s="188"/>
      <c r="F153" s="237" t="s">
        <v>1097</v>
      </c>
      <c r="G153" s="188"/>
      <c r="H153" s="236" t="s">
        <v>1158</v>
      </c>
      <c r="I153" s="236" t="s">
        <v>1099</v>
      </c>
      <c r="J153" s="236" t="s">
        <v>1148</v>
      </c>
      <c r="K153" s="232"/>
    </row>
    <row r="154" spans="2:11" ht="15" customHeight="1">
      <c r="B154" s="211"/>
      <c r="C154" s="236" t="s">
        <v>1102</v>
      </c>
      <c r="D154" s="188"/>
      <c r="E154" s="188"/>
      <c r="F154" s="237" t="s">
        <v>1103</v>
      </c>
      <c r="G154" s="188"/>
      <c r="H154" s="236" t="s">
        <v>1137</v>
      </c>
      <c r="I154" s="236" t="s">
        <v>1099</v>
      </c>
      <c r="J154" s="236">
        <v>50</v>
      </c>
      <c r="K154" s="232"/>
    </row>
    <row r="155" spans="2:11" ht="15" customHeight="1">
      <c r="B155" s="211"/>
      <c r="C155" s="236" t="s">
        <v>1105</v>
      </c>
      <c r="D155" s="188"/>
      <c r="E155" s="188"/>
      <c r="F155" s="237" t="s">
        <v>1097</v>
      </c>
      <c r="G155" s="188"/>
      <c r="H155" s="236" t="s">
        <v>1137</v>
      </c>
      <c r="I155" s="236" t="s">
        <v>1107</v>
      </c>
      <c r="J155" s="236"/>
      <c r="K155" s="232"/>
    </row>
    <row r="156" spans="2:11" ht="15" customHeight="1">
      <c r="B156" s="211"/>
      <c r="C156" s="236" t="s">
        <v>1116</v>
      </c>
      <c r="D156" s="188"/>
      <c r="E156" s="188"/>
      <c r="F156" s="237" t="s">
        <v>1103</v>
      </c>
      <c r="G156" s="188"/>
      <c r="H156" s="236" t="s">
        <v>1137</v>
      </c>
      <c r="I156" s="236" t="s">
        <v>1099</v>
      </c>
      <c r="J156" s="236">
        <v>50</v>
      </c>
      <c r="K156" s="232"/>
    </row>
    <row r="157" spans="2:11" ht="15" customHeight="1">
      <c r="B157" s="211"/>
      <c r="C157" s="236" t="s">
        <v>1124</v>
      </c>
      <c r="D157" s="188"/>
      <c r="E157" s="188"/>
      <c r="F157" s="237" t="s">
        <v>1103</v>
      </c>
      <c r="G157" s="188"/>
      <c r="H157" s="236" t="s">
        <v>1137</v>
      </c>
      <c r="I157" s="236" t="s">
        <v>1099</v>
      </c>
      <c r="J157" s="236">
        <v>50</v>
      </c>
      <c r="K157" s="232"/>
    </row>
    <row r="158" spans="2:11" ht="15" customHeight="1">
      <c r="B158" s="211"/>
      <c r="C158" s="236" t="s">
        <v>1122</v>
      </c>
      <c r="D158" s="188"/>
      <c r="E158" s="188"/>
      <c r="F158" s="237" t="s">
        <v>1103</v>
      </c>
      <c r="G158" s="188"/>
      <c r="H158" s="236" t="s">
        <v>1137</v>
      </c>
      <c r="I158" s="236" t="s">
        <v>1099</v>
      </c>
      <c r="J158" s="236">
        <v>50</v>
      </c>
      <c r="K158" s="232"/>
    </row>
    <row r="159" spans="2:11" ht="15" customHeight="1">
      <c r="B159" s="211"/>
      <c r="C159" s="236" t="s">
        <v>105</v>
      </c>
      <c r="D159" s="188"/>
      <c r="E159" s="188"/>
      <c r="F159" s="237" t="s">
        <v>1097</v>
      </c>
      <c r="G159" s="188"/>
      <c r="H159" s="236" t="s">
        <v>1159</v>
      </c>
      <c r="I159" s="236" t="s">
        <v>1099</v>
      </c>
      <c r="J159" s="236" t="s">
        <v>1160</v>
      </c>
      <c r="K159" s="232"/>
    </row>
    <row r="160" spans="2:11" ht="15" customHeight="1">
      <c r="B160" s="211"/>
      <c r="C160" s="236" t="s">
        <v>1161</v>
      </c>
      <c r="D160" s="188"/>
      <c r="E160" s="188"/>
      <c r="F160" s="237" t="s">
        <v>1097</v>
      </c>
      <c r="G160" s="188"/>
      <c r="H160" s="236" t="s">
        <v>1162</v>
      </c>
      <c r="I160" s="236" t="s">
        <v>1132</v>
      </c>
      <c r="J160" s="236"/>
      <c r="K160" s="232"/>
    </row>
    <row r="161" spans="2:11" ht="15" customHeight="1">
      <c r="B161" s="238"/>
      <c r="C161" s="218"/>
      <c r="D161" s="218"/>
      <c r="E161" s="218"/>
      <c r="F161" s="218"/>
      <c r="G161" s="218"/>
      <c r="H161" s="218"/>
      <c r="I161" s="218"/>
      <c r="J161" s="218"/>
      <c r="K161" s="239"/>
    </row>
    <row r="162" spans="2:11" ht="18.75" customHeight="1">
      <c r="B162" s="220"/>
      <c r="C162" s="230"/>
      <c r="D162" s="230"/>
      <c r="E162" s="230"/>
      <c r="F162" s="240"/>
      <c r="G162" s="230"/>
      <c r="H162" s="230"/>
      <c r="I162" s="230"/>
      <c r="J162" s="230"/>
      <c r="K162" s="220"/>
    </row>
    <row r="163" spans="2:11" ht="18.75" customHeight="1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</row>
    <row r="164" spans="2:11" ht="7.5" customHeight="1">
      <c r="B164" s="177"/>
      <c r="C164" s="178"/>
      <c r="D164" s="178"/>
      <c r="E164" s="178"/>
      <c r="F164" s="178"/>
      <c r="G164" s="178"/>
      <c r="H164" s="178"/>
      <c r="I164" s="178"/>
      <c r="J164" s="178"/>
      <c r="K164" s="179"/>
    </row>
    <row r="165" spans="2:11" ht="45" customHeight="1">
      <c r="B165" s="180"/>
      <c r="C165" s="302" t="s">
        <v>1163</v>
      </c>
      <c r="D165" s="302"/>
      <c r="E165" s="302"/>
      <c r="F165" s="302"/>
      <c r="G165" s="302"/>
      <c r="H165" s="302"/>
      <c r="I165" s="302"/>
      <c r="J165" s="302"/>
      <c r="K165" s="181"/>
    </row>
    <row r="166" spans="2:11" ht="17.25" customHeight="1">
      <c r="B166" s="180"/>
      <c r="C166" s="201" t="s">
        <v>1091</v>
      </c>
      <c r="D166" s="201"/>
      <c r="E166" s="201"/>
      <c r="F166" s="201" t="s">
        <v>1092</v>
      </c>
      <c r="G166" s="241"/>
      <c r="H166" s="242" t="s">
        <v>51</v>
      </c>
      <c r="I166" s="242" t="s">
        <v>54</v>
      </c>
      <c r="J166" s="201" t="s">
        <v>1093</v>
      </c>
      <c r="K166" s="181"/>
    </row>
    <row r="167" spans="2:11" ht="17.25" customHeight="1">
      <c r="B167" s="182"/>
      <c r="C167" s="203" t="s">
        <v>1094</v>
      </c>
      <c r="D167" s="203"/>
      <c r="E167" s="203"/>
      <c r="F167" s="204" t="s">
        <v>1095</v>
      </c>
      <c r="G167" s="243"/>
      <c r="H167" s="244"/>
      <c r="I167" s="244"/>
      <c r="J167" s="203" t="s">
        <v>1096</v>
      </c>
      <c r="K167" s="183"/>
    </row>
    <row r="168" spans="2:11" ht="5.25" customHeight="1">
      <c r="B168" s="211"/>
      <c r="C168" s="206"/>
      <c r="D168" s="206"/>
      <c r="E168" s="206"/>
      <c r="F168" s="206"/>
      <c r="G168" s="207"/>
      <c r="H168" s="206"/>
      <c r="I168" s="206"/>
      <c r="J168" s="206"/>
      <c r="K168" s="232"/>
    </row>
    <row r="169" spans="2:11" ht="15" customHeight="1">
      <c r="B169" s="211"/>
      <c r="C169" s="188" t="s">
        <v>1100</v>
      </c>
      <c r="D169" s="188"/>
      <c r="E169" s="188"/>
      <c r="F169" s="209" t="s">
        <v>1097</v>
      </c>
      <c r="G169" s="188"/>
      <c r="H169" s="188" t="s">
        <v>1137</v>
      </c>
      <c r="I169" s="188" t="s">
        <v>1099</v>
      </c>
      <c r="J169" s="188">
        <v>120</v>
      </c>
      <c r="K169" s="232"/>
    </row>
    <row r="170" spans="2:11" ht="15" customHeight="1">
      <c r="B170" s="211"/>
      <c r="C170" s="188" t="s">
        <v>1146</v>
      </c>
      <c r="D170" s="188"/>
      <c r="E170" s="188"/>
      <c r="F170" s="209" t="s">
        <v>1097</v>
      </c>
      <c r="G170" s="188"/>
      <c r="H170" s="188" t="s">
        <v>1147</v>
      </c>
      <c r="I170" s="188" t="s">
        <v>1099</v>
      </c>
      <c r="J170" s="188" t="s">
        <v>1148</v>
      </c>
      <c r="K170" s="232"/>
    </row>
    <row r="171" spans="2:11" ht="15" customHeight="1">
      <c r="B171" s="211"/>
      <c r="C171" s="188" t="s">
        <v>83</v>
      </c>
      <c r="D171" s="188"/>
      <c r="E171" s="188"/>
      <c r="F171" s="209" t="s">
        <v>1097</v>
      </c>
      <c r="G171" s="188"/>
      <c r="H171" s="188" t="s">
        <v>1164</v>
      </c>
      <c r="I171" s="188" t="s">
        <v>1099</v>
      </c>
      <c r="J171" s="188" t="s">
        <v>1148</v>
      </c>
      <c r="K171" s="232"/>
    </row>
    <row r="172" spans="2:11" ht="15" customHeight="1">
      <c r="B172" s="211"/>
      <c r="C172" s="188" t="s">
        <v>1102</v>
      </c>
      <c r="D172" s="188"/>
      <c r="E172" s="188"/>
      <c r="F172" s="209" t="s">
        <v>1103</v>
      </c>
      <c r="G172" s="188"/>
      <c r="H172" s="188" t="s">
        <v>1164</v>
      </c>
      <c r="I172" s="188" t="s">
        <v>1099</v>
      </c>
      <c r="J172" s="188">
        <v>50</v>
      </c>
      <c r="K172" s="232"/>
    </row>
    <row r="173" spans="2:11" ht="15" customHeight="1">
      <c r="B173" s="211"/>
      <c r="C173" s="188" t="s">
        <v>1105</v>
      </c>
      <c r="D173" s="188"/>
      <c r="E173" s="188"/>
      <c r="F173" s="209" t="s">
        <v>1097</v>
      </c>
      <c r="G173" s="188"/>
      <c r="H173" s="188" t="s">
        <v>1164</v>
      </c>
      <c r="I173" s="188" t="s">
        <v>1107</v>
      </c>
      <c r="J173" s="188"/>
      <c r="K173" s="232"/>
    </row>
    <row r="174" spans="2:11" ht="15" customHeight="1">
      <c r="B174" s="211"/>
      <c r="C174" s="188" t="s">
        <v>1116</v>
      </c>
      <c r="D174" s="188"/>
      <c r="E174" s="188"/>
      <c r="F174" s="209" t="s">
        <v>1103</v>
      </c>
      <c r="G174" s="188"/>
      <c r="H174" s="188" t="s">
        <v>1164</v>
      </c>
      <c r="I174" s="188" t="s">
        <v>1099</v>
      </c>
      <c r="J174" s="188">
        <v>50</v>
      </c>
      <c r="K174" s="232"/>
    </row>
    <row r="175" spans="2:11" ht="15" customHeight="1">
      <c r="B175" s="211"/>
      <c r="C175" s="188" t="s">
        <v>1124</v>
      </c>
      <c r="D175" s="188"/>
      <c r="E175" s="188"/>
      <c r="F175" s="209" t="s">
        <v>1103</v>
      </c>
      <c r="G175" s="188"/>
      <c r="H175" s="188" t="s">
        <v>1164</v>
      </c>
      <c r="I175" s="188" t="s">
        <v>1099</v>
      </c>
      <c r="J175" s="188">
        <v>50</v>
      </c>
      <c r="K175" s="232"/>
    </row>
    <row r="176" spans="2:11" ht="15" customHeight="1">
      <c r="B176" s="211"/>
      <c r="C176" s="188" t="s">
        <v>1122</v>
      </c>
      <c r="D176" s="188"/>
      <c r="E176" s="188"/>
      <c r="F176" s="209" t="s">
        <v>1103</v>
      </c>
      <c r="G176" s="188"/>
      <c r="H176" s="188" t="s">
        <v>1164</v>
      </c>
      <c r="I176" s="188" t="s">
        <v>1099</v>
      </c>
      <c r="J176" s="188">
        <v>50</v>
      </c>
      <c r="K176" s="232"/>
    </row>
    <row r="177" spans="2:11" ht="15" customHeight="1">
      <c r="B177" s="211"/>
      <c r="C177" s="188" t="s">
        <v>117</v>
      </c>
      <c r="D177" s="188"/>
      <c r="E177" s="188"/>
      <c r="F177" s="209" t="s">
        <v>1097</v>
      </c>
      <c r="G177" s="188"/>
      <c r="H177" s="188" t="s">
        <v>1165</v>
      </c>
      <c r="I177" s="188" t="s">
        <v>1166</v>
      </c>
      <c r="J177" s="188"/>
      <c r="K177" s="232"/>
    </row>
    <row r="178" spans="2:11" ht="15" customHeight="1">
      <c r="B178" s="211"/>
      <c r="C178" s="188" t="s">
        <v>54</v>
      </c>
      <c r="D178" s="188"/>
      <c r="E178" s="188"/>
      <c r="F178" s="209" t="s">
        <v>1097</v>
      </c>
      <c r="G178" s="188"/>
      <c r="H178" s="188" t="s">
        <v>1167</v>
      </c>
      <c r="I178" s="188" t="s">
        <v>1168</v>
      </c>
      <c r="J178" s="188">
        <v>1</v>
      </c>
      <c r="K178" s="232"/>
    </row>
    <row r="179" spans="2:11" ht="15" customHeight="1">
      <c r="B179" s="211"/>
      <c r="C179" s="188" t="s">
        <v>50</v>
      </c>
      <c r="D179" s="188"/>
      <c r="E179" s="188"/>
      <c r="F179" s="209" t="s">
        <v>1097</v>
      </c>
      <c r="G179" s="188"/>
      <c r="H179" s="188" t="s">
        <v>1169</v>
      </c>
      <c r="I179" s="188" t="s">
        <v>1099</v>
      </c>
      <c r="J179" s="188">
        <v>20</v>
      </c>
      <c r="K179" s="232"/>
    </row>
    <row r="180" spans="2:11" ht="15" customHeight="1">
      <c r="B180" s="211"/>
      <c r="C180" s="188" t="s">
        <v>51</v>
      </c>
      <c r="D180" s="188"/>
      <c r="E180" s="188"/>
      <c r="F180" s="209" t="s">
        <v>1097</v>
      </c>
      <c r="G180" s="188"/>
      <c r="H180" s="188" t="s">
        <v>1170</v>
      </c>
      <c r="I180" s="188" t="s">
        <v>1099</v>
      </c>
      <c r="J180" s="188">
        <v>255</v>
      </c>
      <c r="K180" s="232"/>
    </row>
    <row r="181" spans="2:11" ht="15" customHeight="1">
      <c r="B181" s="211"/>
      <c r="C181" s="188" t="s">
        <v>118</v>
      </c>
      <c r="D181" s="188"/>
      <c r="E181" s="188"/>
      <c r="F181" s="209" t="s">
        <v>1097</v>
      </c>
      <c r="G181" s="188"/>
      <c r="H181" s="188" t="s">
        <v>1061</v>
      </c>
      <c r="I181" s="188" t="s">
        <v>1099</v>
      </c>
      <c r="J181" s="188">
        <v>10</v>
      </c>
      <c r="K181" s="232"/>
    </row>
    <row r="182" spans="2:11" ht="15" customHeight="1">
      <c r="B182" s="211"/>
      <c r="C182" s="188" t="s">
        <v>119</v>
      </c>
      <c r="D182" s="188"/>
      <c r="E182" s="188"/>
      <c r="F182" s="209" t="s">
        <v>1097</v>
      </c>
      <c r="G182" s="188"/>
      <c r="H182" s="188" t="s">
        <v>1171</v>
      </c>
      <c r="I182" s="188" t="s">
        <v>1132</v>
      </c>
      <c r="J182" s="188"/>
      <c r="K182" s="232"/>
    </row>
    <row r="183" spans="2:11" ht="15" customHeight="1">
      <c r="B183" s="211"/>
      <c r="C183" s="188" t="s">
        <v>1172</v>
      </c>
      <c r="D183" s="188"/>
      <c r="E183" s="188"/>
      <c r="F183" s="209" t="s">
        <v>1097</v>
      </c>
      <c r="G183" s="188"/>
      <c r="H183" s="188" t="s">
        <v>1173</v>
      </c>
      <c r="I183" s="188" t="s">
        <v>1132</v>
      </c>
      <c r="J183" s="188"/>
      <c r="K183" s="232"/>
    </row>
    <row r="184" spans="2:11" ht="15" customHeight="1">
      <c r="B184" s="211"/>
      <c r="C184" s="188" t="s">
        <v>1161</v>
      </c>
      <c r="D184" s="188"/>
      <c r="E184" s="188"/>
      <c r="F184" s="209" t="s">
        <v>1097</v>
      </c>
      <c r="G184" s="188"/>
      <c r="H184" s="188" t="s">
        <v>1174</v>
      </c>
      <c r="I184" s="188" t="s">
        <v>1132</v>
      </c>
      <c r="J184" s="188"/>
      <c r="K184" s="232"/>
    </row>
    <row r="185" spans="2:11" ht="15" customHeight="1">
      <c r="B185" s="211"/>
      <c r="C185" s="188" t="s">
        <v>121</v>
      </c>
      <c r="D185" s="188"/>
      <c r="E185" s="188"/>
      <c r="F185" s="209" t="s">
        <v>1103</v>
      </c>
      <c r="G185" s="188"/>
      <c r="H185" s="188" t="s">
        <v>1175</v>
      </c>
      <c r="I185" s="188" t="s">
        <v>1099</v>
      </c>
      <c r="J185" s="188">
        <v>50</v>
      </c>
      <c r="K185" s="232"/>
    </row>
    <row r="186" spans="2:11" ht="15" customHeight="1">
      <c r="B186" s="211"/>
      <c r="C186" s="188" t="s">
        <v>1176</v>
      </c>
      <c r="D186" s="188"/>
      <c r="E186" s="188"/>
      <c r="F186" s="209" t="s">
        <v>1103</v>
      </c>
      <c r="G186" s="188"/>
      <c r="H186" s="188" t="s">
        <v>1177</v>
      </c>
      <c r="I186" s="188" t="s">
        <v>1178</v>
      </c>
      <c r="J186" s="188"/>
      <c r="K186" s="232"/>
    </row>
    <row r="187" spans="2:11" ht="15" customHeight="1">
      <c r="B187" s="211"/>
      <c r="C187" s="188" t="s">
        <v>1179</v>
      </c>
      <c r="D187" s="188"/>
      <c r="E187" s="188"/>
      <c r="F187" s="209" t="s">
        <v>1103</v>
      </c>
      <c r="G187" s="188"/>
      <c r="H187" s="188" t="s">
        <v>1180</v>
      </c>
      <c r="I187" s="188" t="s">
        <v>1178</v>
      </c>
      <c r="J187" s="188"/>
      <c r="K187" s="232"/>
    </row>
    <row r="188" spans="2:11" ht="15" customHeight="1">
      <c r="B188" s="211"/>
      <c r="C188" s="188" t="s">
        <v>1181</v>
      </c>
      <c r="D188" s="188"/>
      <c r="E188" s="188"/>
      <c r="F188" s="209" t="s">
        <v>1103</v>
      </c>
      <c r="G188" s="188"/>
      <c r="H188" s="188" t="s">
        <v>1182</v>
      </c>
      <c r="I188" s="188" t="s">
        <v>1178</v>
      </c>
      <c r="J188" s="188"/>
      <c r="K188" s="232"/>
    </row>
    <row r="189" spans="2:11" ht="15" customHeight="1">
      <c r="B189" s="211"/>
      <c r="C189" s="245" t="s">
        <v>1183</v>
      </c>
      <c r="D189" s="188"/>
      <c r="E189" s="188"/>
      <c r="F189" s="209" t="s">
        <v>1103</v>
      </c>
      <c r="G189" s="188"/>
      <c r="H189" s="188" t="s">
        <v>1184</v>
      </c>
      <c r="I189" s="188" t="s">
        <v>1185</v>
      </c>
      <c r="J189" s="246" t="s">
        <v>1186</v>
      </c>
      <c r="K189" s="232"/>
    </row>
    <row r="190" spans="2:11" ht="15" customHeight="1">
      <c r="B190" s="211"/>
      <c r="C190" s="245" t="s">
        <v>39</v>
      </c>
      <c r="D190" s="188"/>
      <c r="E190" s="188"/>
      <c r="F190" s="209" t="s">
        <v>1097</v>
      </c>
      <c r="G190" s="188"/>
      <c r="H190" s="185" t="s">
        <v>1187</v>
      </c>
      <c r="I190" s="188" t="s">
        <v>1188</v>
      </c>
      <c r="J190" s="188"/>
      <c r="K190" s="232"/>
    </row>
    <row r="191" spans="2:11" ht="15" customHeight="1">
      <c r="B191" s="211"/>
      <c r="C191" s="245" t="s">
        <v>1189</v>
      </c>
      <c r="D191" s="188"/>
      <c r="E191" s="188"/>
      <c r="F191" s="209" t="s">
        <v>1097</v>
      </c>
      <c r="G191" s="188"/>
      <c r="H191" s="188" t="s">
        <v>1190</v>
      </c>
      <c r="I191" s="188" t="s">
        <v>1132</v>
      </c>
      <c r="J191" s="188"/>
      <c r="K191" s="232"/>
    </row>
    <row r="192" spans="2:11" ht="15" customHeight="1">
      <c r="B192" s="211"/>
      <c r="C192" s="245" t="s">
        <v>1191</v>
      </c>
      <c r="D192" s="188"/>
      <c r="E192" s="188"/>
      <c r="F192" s="209" t="s">
        <v>1097</v>
      </c>
      <c r="G192" s="188"/>
      <c r="H192" s="188" t="s">
        <v>1192</v>
      </c>
      <c r="I192" s="188" t="s">
        <v>1132</v>
      </c>
      <c r="J192" s="188"/>
      <c r="K192" s="232"/>
    </row>
    <row r="193" spans="2:11" ht="15" customHeight="1">
      <c r="B193" s="211"/>
      <c r="C193" s="245" t="s">
        <v>1193</v>
      </c>
      <c r="D193" s="188"/>
      <c r="E193" s="188"/>
      <c r="F193" s="209" t="s">
        <v>1103</v>
      </c>
      <c r="G193" s="188"/>
      <c r="H193" s="188" t="s">
        <v>1194</v>
      </c>
      <c r="I193" s="188" t="s">
        <v>1132</v>
      </c>
      <c r="J193" s="188"/>
      <c r="K193" s="232"/>
    </row>
    <row r="194" spans="2:11" ht="15" customHeight="1">
      <c r="B194" s="238"/>
      <c r="C194" s="247"/>
      <c r="D194" s="218"/>
      <c r="E194" s="218"/>
      <c r="F194" s="218"/>
      <c r="G194" s="218"/>
      <c r="H194" s="218"/>
      <c r="I194" s="218"/>
      <c r="J194" s="218"/>
      <c r="K194" s="239"/>
    </row>
    <row r="195" spans="2:11" ht="18.75" customHeight="1">
      <c r="B195" s="220"/>
      <c r="C195" s="230"/>
      <c r="D195" s="230"/>
      <c r="E195" s="230"/>
      <c r="F195" s="240"/>
      <c r="G195" s="230"/>
      <c r="H195" s="230"/>
      <c r="I195" s="230"/>
      <c r="J195" s="230"/>
      <c r="K195" s="220"/>
    </row>
    <row r="196" spans="2:11" ht="18.75" customHeight="1">
      <c r="B196" s="220"/>
      <c r="C196" s="230"/>
      <c r="D196" s="230"/>
      <c r="E196" s="230"/>
      <c r="F196" s="240"/>
      <c r="G196" s="230"/>
      <c r="H196" s="230"/>
      <c r="I196" s="230"/>
      <c r="J196" s="230"/>
      <c r="K196" s="220"/>
    </row>
    <row r="197" spans="2:11" ht="18.75" customHeight="1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</row>
    <row r="198" spans="2:11" ht="13.5">
      <c r="B198" s="177"/>
      <c r="C198" s="178"/>
      <c r="D198" s="178"/>
      <c r="E198" s="178"/>
      <c r="F198" s="178"/>
      <c r="G198" s="178"/>
      <c r="H198" s="178"/>
      <c r="I198" s="178"/>
      <c r="J198" s="178"/>
      <c r="K198" s="179"/>
    </row>
    <row r="199" spans="2:11" ht="21">
      <c r="B199" s="180"/>
      <c r="C199" s="302" t="s">
        <v>1195</v>
      </c>
      <c r="D199" s="302"/>
      <c r="E199" s="302"/>
      <c r="F199" s="302"/>
      <c r="G199" s="302"/>
      <c r="H199" s="302"/>
      <c r="I199" s="302"/>
      <c r="J199" s="302"/>
      <c r="K199" s="181"/>
    </row>
    <row r="200" spans="2:11" ht="25.5" customHeight="1">
      <c r="B200" s="180"/>
      <c r="C200" s="248" t="s">
        <v>1196</v>
      </c>
      <c r="D200" s="248"/>
      <c r="E200" s="248"/>
      <c r="F200" s="248" t="s">
        <v>1197</v>
      </c>
      <c r="G200" s="249"/>
      <c r="H200" s="308" t="s">
        <v>1198</v>
      </c>
      <c r="I200" s="308"/>
      <c r="J200" s="308"/>
      <c r="K200" s="181"/>
    </row>
    <row r="201" spans="2:11" ht="5.25" customHeight="1">
      <c r="B201" s="211"/>
      <c r="C201" s="206"/>
      <c r="D201" s="206"/>
      <c r="E201" s="206"/>
      <c r="F201" s="206"/>
      <c r="G201" s="230"/>
      <c r="H201" s="206"/>
      <c r="I201" s="206"/>
      <c r="J201" s="206"/>
      <c r="K201" s="232"/>
    </row>
    <row r="202" spans="2:11" ht="15" customHeight="1">
      <c r="B202" s="211"/>
      <c r="C202" s="188" t="s">
        <v>1188</v>
      </c>
      <c r="D202" s="188"/>
      <c r="E202" s="188"/>
      <c r="F202" s="209" t="s">
        <v>40</v>
      </c>
      <c r="G202" s="188"/>
      <c r="H202" s="307" t="s">
        <v>1199</v>
      </c>
      <c r="I202" s="307"/>
      <c r="J202" s="307"/>
      <c r="K202" s="232"/>
    </row>
    <row r="203" spans="2:11" ht="15" customHeight="1">
      <c r="B203" s="211"/>
      <c r="C203" s="188"/>
      <c r="D203" s="188"/>
      <c r="E203" s="188"/>
      <c r="F203" s="209" t="s">
        <v>41</v>
      </c>
      <c r="G203" s="188"/>
      <c r="H203" s="307" t="s">
        <v>1200</v>
      </c>
      <c r="I203" s="307"/>
      <c r="J203" s="307"/>
      <c r="K203" s="232"/>
    </row>
    <row r="204" spans="2:11" ht="15" customHeight="1">
      <c r="B204" s="211"/>
      <c r="C204" s="188"/>
      <c r="D204" s="188"/>
      <c r="E204" s="188"/>
      <c r="F204" s="209" t="s">
        <v>44</v>
      </c>
      <c r="G204" s="188"/>
      <c r="H204" s="307" t="s">
        <v>1201</v>
      </c>
      <c r="I204" s="307"/>
      <c r="J204" s="307"/>
      <c r="K204" s="232"/>
    </row>
    <row r="205" spans="2:11" ht="15" customHeight="1">
      <c r="B205" s="211"/>
      <c r="C205" s="188"/>
      <c r="D205" s="188"/>
      <c r="E205" s="188"/>
      <c r="F205" s="209" t="s">
        <v>42</v>
      </c>
      <c r="G205" s="188"/>
      <c r="H205" s="307" t="s">
        <v>1202</v>
      </c>
      <c r="I205" s="307"/>
      <c r="J205" s="307"/>
      <c r="K205" s="232"/>
    </row>
    <row r="206" spans="2:11" ht="15" customHeight="1">
      <c r="B206" s="211"/>
      <c r="C206" s="188"/>
      <c r="D206" s="188"/>
      <c r="E206" s="188"/>
      <c r="F206" s="209" t="s">
        <v>43</v>
      </c>
      <c r="G206" s="188"/>
      <c r="H206" s="307" t="s">
        <v>1203</v>
      </c>
      <c r="I206" s="307"/>
      <c r="J206" s="307"/>
      <c r="K206" s="232"/>
    </row>
    <row r="207" spans="2:11" ht="15" customHeight="1">
      <c r="B207" s="211"/>
      <c r="C207" s="188"/>
      <c r="D207" s="188"/>
      <c r="E207" s="188"/>
      <c r="F207" s="209"/>
      <c r="G207" s="188"/>
      <c r="H207" s="188"/>
      <c r="I207" s="188"/>
      <c r="J207" s="188"/>
      <c r="K207" s="232"/>
    </row>
    <row r="208" spans="2:11" ht="15" customHeight="1">
      <c r="B208" s="211"/>
      <c r="C208" s="188" t="s">
        <v>1144</v>
      </c>
      <c r="D208" s="188"/>
      <c r="E208" s="188"/>
      <c r="F208" s="209" t="s">
        <v>1038</v>
      </c>
      <c r="G208" s="188"/>
      <c r="H208" s="307" t="s">
        <v>1204</v>
      </c>
      <c r="I208" s="307"/>
      <c r="J208" s="307"/>
      <c r="K208" s="232"/>
    </row>
    <row r="209" spans="2:11" ht="15" customHeight="1">
      <c r="B209" s="211"/>
      <c r="C209" s="188"/>
      <c r="D209" s="188"/>
      <c r="E209" s="188"/>
      <c r="F209" s="209" t="s">
        <v>1041</v>
      </c>
      <c r="G209" s="188"/>
      <c r="H209" s="307" t="s">
        <v>1042</v>
      </c>
      <c r="I209" s="307"/>
      <c r="J209" s="307"/>
      <c r="K209" s="232"/>
    </row>
    <row r="210" spans="2:11" ht="15" customHeight="1">
      <c r="B210" s="211"/>
      <c r="C210" s="188"/>
      <c r="D210" s="188"/>
      <c r="E210" s="188"/>
      <c r="F210" s="209" t="s">
        <v>75</v>
      </c>
      <c r="G210" s="188"/>
      <c r="H210" s="307" t="s">
        <v>1205</v>
      </c>
      <c r="I210" s="307"/>
      <c r="J210" s="307"/>
      <c r="K210" s="232"/>
    </row>
    <row r="211" spans="2:11" ht="15" customHeight="1">
      <c r="B211" s="250"/>
      <c r="C211" s="188"/>
      <c r="D211" s="188"/>
      <c r="E211" s="188"/>
      <c r="F211" s="209" t="s">
        <v>96</v>
      </c>
      <c r="G211" s="245"/>
      <c r="H211" s="306" t="s">
        <v>1043</v>
      </c>
      <c r="I211" s="306"/>
      <c r="J211" s="306"/>
      <c r="K211" s="251"/>
    </row>
    <row r="212" spans="2:11" ht="15" customHeight="1">
      <c r="B212" s="250"/>
      <c r="C212" s="188"/>
      <c r="D212" s="188"/>
      <c r="E212" s="188"/>
      <c r="F212" s="209" t="s">
        <v>1044</v>
      </c>
      <c r="G212" s="245"/>
      <c r="H212" s="306" t="s">
        <v>1206</v>
      </c>
      <c r="I212" s="306"/>
      <c r="J212" s="306"/>
      <c r="K212" s="251"/>
    </row>
    <row r="213" spans="2:11" ht="15" customHeight="1">
      <c r="B213" s="250"/>
      <c r="C213" s="188"/>
      <c r="D213" s="188"/>
      <c r="E213" s="188"/>
      <c r="F213" s="209"/>
      <c r="G213" s="245"/>
      <c r="H213" s="236"/>
      <c r="I213" s="236"/>
      <c r="J213" s="236"/>
      <c r="K213" s="251"/>
    </row>
    <row r="214" spans="2:11" ht="15" customHeight="1">
      <c r="B214" s="250"/>
      <c r="C214" s="188" t="s">
        <v>1168</v>
      </c>
      <c r="D214" s="188"/>
      <c r="E214" s="188"/>
      <c r="F214" s="209">
        <v>1</v>
      </c>
      <c r="G214" s="245"/>
      <c r="H214" s="306" t="s">
        <v>1207</v>
      </c>
      <c r="I214" s="306"/>
      <c r="J214" s="306"/>
      <c r="K214" s="251"/>
    </row>
    <row r="215" spans="2:11" ht="15" customHeight="1">
      <c r="B215" s="250"/>
      <c r="C215" s="188"/>
      <c r="D215" s="188"/>
      <c r="E215" s="188"/>
      <c r="F215" s="209">
        <v>2</v>
      </c>
      <c r="G215" s="245"/>
      <c r="H215" s="306" t="s">
        <v>1208</v>
      </c>
      <c r="I215" s="306"/>
      <c r="J215" s="306"/>
      <c r="K215" s="251"/>
    </row>
    <row r="216" spans="2:11" ht="15" customHeight="1">
      <c r="B216" s="250"/>
      <c r="C216" s="188"/>
      <c r="D216" s="188"/>
      <c r="E216" s="188"/>
      <c r="F216" s="209">
        <v>3</v>
      </c>
      <c r="G216" s="245"/>
      <c r="H216" s="306" t="s">
        <v>1209</v>
      </c>
      <c r="I216" s="306"/>
      <c r="J216" s="306"/>
      <c r="K216" s="251"/>
    </row>
    <row r="217" spans="2:11" ht="15" customHeight="1">
      <c r="B217" s="250"/>
      <c r="C217" s="188"/>
      <c r="D217" s="188"/>
      <c r="E217" s="188"/>
      <c r="F217" s="209">
        <v>4</v>
      </c>
      <c r="G217" s="245"/>
      <c r="H217" s="306" t="s">
        <v>1210</v>
      </c>
      <c r="I217" s="306"/>
      <c r="J217" s="306"/>
      <c r="K217" s="251"/>
    </row>
    <row r="218" spans="2:11" ht="12.75" customHeight="1">
      <c r="B218" s="252"/>
      <c r="C218" s="253"/>
      <c r="D218" s="253"/>
      <c r="E218" s="253"/>
      <c r="F218" s="253"/>
      <c r="G218" s="253"/>
      <c r="H218" s="253"/>
      <c r="I218" s="253"/>
      <c r="J218" s="253"/>
      <c r="K218" s="25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6imnjw3qwzXapHTJ6jliz9JS1stclWA7/AlBz1PRNvc=</DigestValue>
    </Reference>
    <Reference Type="http://www.w3.org/2000/09/xmldsig#Object" URI="#idOfficeObject">
      <DigestMethod Algorithm="http://www.w3.org/2001/04/xmlenc#sha256"/>
      <DigestValue>Ki7NQsdasxMo2I61aCFoP++LJii82TuCpGX+VlJXTwc=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iclQi05y+b4ZXJemkFyKuUfn3O8vp8iMxHQG4tIBAUs=</DigestValue>
    </Reference>
  </SignedInfo>
  <SignatureValue>l6YCqh+KNumdvClS/ZonNlIpsv7QEvwNMDxjGKsDDwEFm15La0sTHD4u8r+6RoKSN/FPm/np94K7
GRt7K4aoBFkhFZnxoohLXJuQquJhgoLy6/+oI4SxTKZPtUVGImw5vpb2c4o4uMNVNmmN0NBDMCHa
Y46807Q4464RrKJJiSZxUD/+bf88IAdT082xgbriWPiXn/sLvk2oyUg2/WfzkPiXKhWwfnGUr75D
PJ1eBkWd5XHFvOaJT41oMQviqrxUuBw8ZLuPUApVlYEzdCujzVT9hX09wM4jt2MfZcJpJNEEbPPL
4bsfGmLBCe3QfKcueDVtR9awplpsxPUbqPrfpg==</SignatureValue>
  <KeyInfo>
    <X509Data>
      <X509Certificate>MIIIPTCCBiWgAwIBAgIEAVoP5jANBgkqhkiG9w0BAQsFADBpMQswCQYDVQQGEwJDWjEXMBUGA1UEYRMOTlRSQ1otNDcxMTQ5ODMxHTAbBgNVBAoMFMSMZXNrw6EgcG/FoXRhLCBzLnAuMSIwIAYDVQQDExlQb3N0U2lnbnVtIFF1YWxpZmllZCBDQSA0MB4XDTIyMDcyOTA2MjM0MloXDTI1MDgxNzA2MjM0MlowgZsxCzAJBgNVBAYTAkNaMRcwFQYDVQRhEw5OVFJDWi0xNDM2MzIxNjEXMBUGA1UEChMOTFBKU3RhdiBzLnIuby4xCjAIBgNVBAsTATExGDAWBgNVBAMMD0x1a8OhxaEgSmViYXbDvTEQMA4GA1UEBAwHSmViYXbDvTEQMA4GA1UEKgwHTHVrw6HFoTEQMA4GA1UEBRMHUDg3NDE0NTCCASIwDQYJKoZIhvcNAQEBBQADggEPADCCAQoCggEBAMMjgdR+9KGklHR7U3LVcwpEe+I0t8u1L10oLlt5leP9gBO7H86+c7feddtt1ayvX6K8hHAzAIMNICSLFACgbMVfghS2MWD82sX/kev/liffDUT1EsojU5//aP3hHCoheFAXpLbuPsD5z7rFOGShJjQexR8P4MOHXmD6QrCUE2gQZWJl00t7dNpOOtksQIq9+Uz8wGIPorwYTTLvFKCtaZwdJtLxLvCc0W/D7uz7Hx2kRJmnHCwXeDOCmRSp3VRrbEGJ6y41HKWJejF61v0qzqy3HoWozI3PRSJ+O8gOXzjp+OmxmcCvDP2BjVl90wIh19RToGSmg1rK/nfa35t1EDkCAwEAAaOCA7gwggO0MDUGA1UdEQQuMCyBD2luZm9ATFBKc3Rhdi5jeqAZBgkrBgEEAdwZAgGgDBMKMTUzOTY5MDg5MDAJBgNVHRMEAjAAMIIBLAYDVR0gBIIBIzCCAR8wggEQBglngQYBBAERgVIwggEBMIHYBggrBgEFBQcCAjCByxqByFRlbnRvIGt2YWxpZmlrb3ZhbnkgY2VydGlmaWthdCBwcm8gZWxla3Ryb25pY2t5IHBvZHBpcyBieWwgdnlkYW4gdiBzb3VsYWR1IHMgbmFyaXplbmltIEVVIGMuIDkxMC8yMDE0LlRoaXMgaXMgYSBxdWFsaWZpZWQgY2VydGlmaWNhdGUgZm9yIGVsZWN0cm9uaWMgc2lnbmF0dXJlIGFjY29yZGluZyB0byBSZWd1bGF0aW9uIChFVSkgTm8gOTEwLzIwMTQuMCQGCCsGAQUFBwIBFhhodHRwOi8vd3d3LnBvc3RzaWdudW0uY3owCQYHBACL7EABADCBmwYIKwYBBQUHAQMEgY4wgYswCAYGBACORgEBMGoGBgQAjkYBBTBgMC4WKGh0dHBzOi8vd3d3LnBvc3RzaWdudW0uY3ovcGRzL3Bkc19lbi5wZGYTAmVuMC4WKGh0dHBzOi8vd3d3LnBvc3RzaWdudW0uY3ovcGRzL3Bkc19jcy5wZGYTAmNzMBMGBgQAjkYBBjAJBgcEAI5GAQYBMH0GCCsGAQUFBwEBBHEwbzA7BggrBgEFBQcwAoYvaHR0cDovL2NydC5wb3N0c2lnbnVtLmN6L2NydC9wc3F1YWxpZmllZGNhNC5jcnQwMAYIKwYBBQUHMAGGJGh0dHA6Ly9vY3NwLnBvc3RzaWdudW0uY3ovT0NTUC9RQ0E0LzAOBgNVHQ8BAf8EBAMCBeAwHwYDVR0lBBgwFgYIKwYBBQUHAwQGCisGAQQBgjcKAwwwHwYDVR0jBBgwFoAUDyh8PjYAOBBQrj24IZeL92BcYXgwgbEGA1UdHwSBqTCBpjA1oDOgMYYvaHR0cDovL2NybC5wb3N0c2lnbnVtLmN6L2NybC9wc3F1YWxpZmllZGNhNC5jcmwwNqA0oDKGMGh0dHA6Ly9jcmwyLnBvc3RzaWdudW0uY3ovY3JsL3BzcXVhbGlmaWVkY2E0LmNybDA1oDOgMYYvaHR0cDovL2NybC5wb3N0c2lnbnVtLmV1L2NybC9wc3F1YWxpZmllZGNhNC5jcmwwHQYDVR0OBBYEFAIKOaheVoc9RxQVQK/9jjQqN0hYMA0GCSqGSIb3DQEBCwUAA4ICAQBXuqd71o/jKzU336ZbbR7FLS7hn7N52daWmo5SMfl2A9BbdjU9Y1EXK63oaAip5vlDpuJDVp21zq004Abp81IYdPoaV46R/F91GN0W1qD5BG2Xny1Y+RtAb2Xdj2H+9ZTgNwxu97bPadoQu79Gy+MxNoaMHV0YyWGCJ0fonGYMWU3nmNQ2lMU2BpVOmRyWE1Ytsv1IMiVR+yLsPOjfF53Xlx9svmjt3y1c2g97BUoRmURkGTK9yaMFvBVRttTJxGdh7dbs6tI7ncPG4T3ygwxM+eQsDT96/HlNQRv0yECnTdh9q/mmd4sbJ7/dfWRtOTe9IfXTiOC4uyXLiqVBRFlUVN/zSQzoEbxohGOe16XL60AYaAjxaVXtL6CFl2bHSxHkUJfWrdObn5MtBXvD/ShiIdgGisRENewLCRHE5QXksYcR3znHJLgvWfYe1bJMYNtRciD9Rd3hJKuUoFowJsTdIze5EVxMMHQSVADLo99qlZ83JjKC1llyAsxlntIGvrJD6Z3J6Qu8cja8Z3/5nP5fQn3vdDZCa7Ls15gjJrLY6tXMiMPF0FglVCBoZnmlzgXOSUn0LmcdW7rnY+sQhJvdOTZ2EEXmG8a9eJeuhdNMTq3ctZZp9PU74CC5F3O3fILNI8Q+P38um5pxko2f8YkghU46LdKMocvt7l7t7yIJ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9hkTQ75JAfW23smmIrr+KrL38a95DOPJIMJM2bZ4cJo=</DigestValue>
      </Reference>
      <Reference URI="/xl/calcChain.xml?ContentType=application/vnd.openxmlformats-officedocument.spreadsheetml.calcChain+xml">
        <DigestMethod Algorithm="http://www.w3.org/2001/04/xmlenc#sha256"/>
        <DigestValue>9mRyf3QqASPZzUzyeqjsPFa1ff0U/+wy+C4+FbdPvrk=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H3rE4TsaYT7GEBzlHcNnG/dywPpkJapbySNX3+ZjV3E=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H3rE4TsaYT7GEBzlHcNnG/dywPpkJapbySNX3+ZjV3E=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H3rE4TsaYT7GEBzlHcNnG/dywPpkJapbySNX3+ZjV3E=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H3rE4TsaYT7GEBzlHcNnG/dywPpkJapbySNX3+ZjV3E=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H3rE4TsaYT7GEBzlHcNnG/dywPpkJapbySNX3+ZjV3E=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H3rE4TsaYT7GEBzlHcNnG/dywPpkJapbySNX3+ZjV3E=</DigestValue>
      </Reference>
      <Reference URI="/xl/drawings/drawing1.xml?ContentType=application/vnd.openxmlformats-officedocument.drawing+xml">
        <DigestMethod Algorithm="http://www.w3.org/2001/04/xmlenc#sha256"/>
        <DigestValue>LsJS6/tHouj21EhwqIsbjlh1DCXSCN+g/kQfB0KLpQ0=</DigestValue>
      </Reference>
      <Reference URI="/xl/drawings/drawing2.xml?ContentType=application/vnd.openxmlformats-officedocument.drawing+xml">
        <DigestMethod Algorithm="http://www.w3.org/2001/04/xmlenc#sha256"/>
        <DigestValue>9POu1sz9VZGnVxj7nPs3Z40Jky95yyCePLc2tHPAsFQ=</DigestValue>
      </Reference>
      <Reference URI="/xl/drawings/drawing3.xml?ContentType=application/vnd.openxmlformats-officedocument.drawing+xml">
        <DigestMethod Algorithm="http://www.w3.org/2001/04/xmlenc#sha256"/>
        <DigestValue>+LwRP7cBfn8dKNtZTaHW0tNCn5+6TEJatV/UvSy/LF0=</DigestValue>
      </Reference>
      <Reference URI="/xl/drawings/drawing4.xml?ContentType=application/vnd.openxmlformats-officedocument.drawing+xml">
        <DigestMethod Algorithm="http://www.w3.org/2001/04/xmlenc#sha256"/>
        <DigestValue>LHBhTruW7g3nzZPne9d2tx0c+6yoC4znUihbdsEY3T8=</DigestValue>
      </Reference>
      <Reference URI="/xl/drawings/drawing5.xml?ContentType=application/vnd.openxmlformats-officedocument.drawing+xml">
        <DigestMethod Algorithm="http://www.w3.org/2001/04/xmlenc#sha256"/>
        <DigestValue>uPpHU0jEZVO8rEGORX+q3bT4+A2N2/SrdlRTlRHO5Gk=</DigestValue>
      </Reference>
      <Reference URI="/xl/drawings/drawing6.xml?ContentType=application/vnd.openxmlformats-officedocument.drawing+xml">
        <DigestMethod Algorithm="http://www.w3.org/2001/04/xmlenc#sha256"/>
        <DigestValue>BSp1C+qJ9PdG69HZ0mNvf6gWZux+K2lNe5rnp0iRtD4=</DigestValue>
      </Reference>
      <Reference URI="/xl/media/image1.png?ContentType=image/png">
        <DigestMethod Algorithm="http://www.w3.org/2001/04/xmlenc#sha256"/>
        <DigestValue>LcEQRKVTW1ruhwTmrCnCqKJIVSJ3mlc5EwEZVg/YfiQ=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HZDDHzfDednM103ng4h8uTvZeWfjJ5wiMz2tuYyO+0k=</DigestValue>
      </Reference>
      <Reference URI="/xl/sharedStrings.xml?ContentType=application/vnd.openxmlformats-officedocument.spreadsheetml.sharedStrings+xml">
        <DigestMethod Algorithm="http://www.w3.org/2001/04/xmlenc#sha256"/>
        <DigestValue>ISHoC9++gEUFB+HRiaC2UCSE4iBWG1bjIRRtTFNpVPY=</DigestValue>
      </Reference>
      <Reference URI="/xl/styles.xml?ContentType=application/vnd.openxmlformats-officedocument.spreadsheetml.styles+xml">
        <DigestMethod Algorithm="http://www.w3.org/2001/04/xmlenc#sha256"/>
        <DigestValue>Oh7iKRf9hQ//vXBzUFfLL/3xudF35EYIEHdDBLUh+2o=</DigestValue>
      </Reference>
      <Reference URI="/xl/theme/theme1.xml?ContentType=application/vnd.openxmlformats-officedocument.theme+xml">
        <DigestMethod Algorithm="http://www.w3.org/2001/04/xmlenc#sha256"/>
        <DigestValue>gE+No6orkOc46LIdg8r3fIARpXVV+G2AOXTTBNiz3Gk=</DigestValue>
      </Reference>
      <Reference URI="/xl/workbook.xml?ContentType=application/vnd.openxmlformats-officedocument.spreadsheetml.sheet.main+xml">
        <DigestMethod Algorithm="http://www.w3.org/2001/04/xmlenc#sha256"/>
        <DigestValue>YAPgGpavhFr1Kaj9HPvf9+bttKq0CFtzLCTzIZfGW+4=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5"/>
            <mdssi:RelationshipReference xmlns:mdssi="http://schemas.openxmlformats.org/package/2006/digital-signature" SourceId="rId61"/>
            <mdssi:RelationshipReference xmlns:mdssi="http://schemas.openxmlformats.org/package/2006/digital-signature" SourceId="rId1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6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</Transform>
          <Transform Algorithm="http://www.w3.org/TR/2001/REC-xml-c14n-20010315"/>
        </Transforms>
        <DigestMethod Algorithm="http://www.w3.org/2001/04/xmlenc#sha256"/>
        <DigestValue>R10AWtiexb+z3IUDcAcZevE2KFhRnOtuc+y6gUtCGUQ=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SdrS61U9TZYnbgwdwB7erqNnrvRdN7jfPyGTmuItLYA=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5"/>
            <mdssi:RelationshipReference xmlns:mdssi="http://schemas.openxmlformats.org/package/2006/digital-signature" SourceId="rId61"/>
            <mdssi:RelationshipReference xmlns:mdssi="http://schemas.openxmlformats.org/package/2006/digital-signature" SourceId="rId1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64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6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60"/>
            <mdssi:RelationshipReference xmlns:mdssi="http://schemas.openxmlformats.org/package/2006/digital-signature" SourceId="rId6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9"/>
            <mdssi:RelationshipReference xmlns:mdssi="http://schemas.openxmlformats.org/package/2006/digital-signature" SourceId="rId26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  <mdssi:RelationshipReference xmlns:mdssi="http://schemas.openxmlformats.org/package/2006/digital-signature" SourceId="rId6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v42oEVWm7/adJN1kg19w01Gh41lLeQVlm7wnw8OdzVI=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rc/88rScd0RyAxfbF7TyoFIf4cAeC5bWr9t04H7vP2s=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9k7RkdqKmBfjXVvhOxeICGtXQ96eGty1n4Tnamv9+ek=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wc27xCg3nXlTAOpvGGiohC1+eUFXifDLrXqtPN5Xj6Q=</DigestValue>
      </Reference>
      <Reference URI="/xl/worksheets/sheet2.xml?ContentType=application/vnd.openxmlformats-officedocument.spreadsheetml.worksheet+xml">
        <DigestMethod Algorithm="http://www.w3.org/2001/04/xmlenc#sha256"/>
        <DigestValue>c09fHGGWg5+xRYmXVdTf7c53IAuAdo/zwRqC7mNcc7E=</DigestValue>
      </Reference>
      <Reference URI="/xl/worksheets/sheet3.xml?ContentType=application/vnd.openxmlformats-officedocument.spreadsheetml.worksheet+xml">
        <DigestMethod Algorithm="http://www.w3.org/2001/04/xmlenc#sha256"/>
        <DigestValue>nYJl0/UIJXl9B3y103qwPpacqJkhqAiFXvYXEnnx5tY=</DigestValue>
      </Reference>
      <Reference URI="/xl/worksheets/sheet4.xml?ContentType=application/vnd.openxmlformats-officedocument.spreadsheetml.worksheet+xml">
        <DigestMethod Algorithm="http://www.w3.org/2001/04/xmlenc#sha256"/>
        <DigestValue>TYwgZGkjQ+xNidbRDOb3gqNL2zgvdoXhpIuGg4eb4e8=</DigestValue>
      </Reference>
      <Reference URI="/xl/worksheets/sheet5.xml?ContentType=application/vnd.openxmlformats-officedocument.spreadsheetml.worksheet+xml">
        <DigestMethod Algorithm="http://www.w3.org/2001/04/xmlenc#sha256"/>
        <DigestValue>SMVsblzImfjho/TykEKCJE52Qk9jHXSipLDlRQP3oso=</DigestValue>
      </Reference>
      <Reference URI="/xl/worksheets/sheet6.xml?ContentType=application/vnd.openxmlformats-officedocument.spreadsheetml.worksheet+xml">
        <DigestMethod Algorithm="http://www.w3.org/2001/04/xmlenc#sha256"/>
        <DigestValue>HMu67e4TaTO1rflka+w12doqu12d9IlwUHU99rtSc1E=</DigestValue>
      </Reference>
      <Reference URI="/xl/worksheets/sheet7.xml?ContentType=application/vnd.openxmlformats-officedocument.spreadsheetml.worksheet+xml">
        <DigestMethod Algorithm="http://www.w3.org/2001/04/xmlenc#sha256"/>
        <DigestValue>wbtnRXV+OCsAbkMTeTjaML9mIsozkK/TxvaQiBO4F+8=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2023-04-17T17:29:12Z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16.0.16227/24</OfficeVersion>
          <ApplicationVersion>16.0.16227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2023-04-17T17:29:12Z</xd:SigningTime>
          <xd:SigningCertificate>
            <xd:Cert>
              <xd:CertDigest>
                <DigestMethod Algorithm="http://www.w3.org/2001/04/xmlenc#sha256"/>
                <DigestValue>3JeXEvUBMOKjxLbvoD8W77gu7bTUoOpd43l5a7NLUec=</DigestValue>
              </xd:CertDigest>
              <xd:IssuerSerial>
                <X509IssuerName>CN=PostSignum Qualified CA 4, O="Česká pošta, s.p.", OID.2.5.4.97=NTRCZ-47114983, C=CZ</X509IssuerName>
                <X509SerialNumber>22679526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LUDEKNEW\uzivatel</dc:creator>
  <cp:keywords/>
  <dc:description/>
  <cp:lastModifiedBy>Petr</cp:lastModifiedBy>
  <dcterms:created xsi:type="dcterms:W3CDTF">2023-02-13T12:32:29Z</dcterms:created>
  <dcterms:modified xsi:type="dcterms:W3CDTF">2023-04-17T16:48:39Z</dcterms:modified>
  <cp:category/>
  <cp:version/>
  <cp:contentType/>
  <cp:contentStatus/>
</cp:coreProperties>
</file>