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Svrappl\docs\skarda\Dokumenty\1-Moje\1. Stavby\Chodníky\11. Oprava chodníků v ul. Bezručova, Dačice\2. SO02 - pravá strana\E-ZAK\"/>
    </mc:Choice>
  </mc:AlternateContent>
  <xr:revisionPtr revIDLastSave="0" documentId="13_ncr:1_{7BAB06ED-F3AC-47C2-981C-B9530CDBF733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Rekapitulace stavby" sheetId="1" r:id="rId1"/>
    <sheet name="01 - Montáž VO" sheetId="2" r:id="rId2"/>
    <sheet name="02 - Demontáž VO" sheetId="3" r:id="rId3"/>
  </sheets>
  <definedNames>
    <definedName name="_xlnm._FilterDatabase" localSheetId="1" hidden="1">'01 - Montáž VO'!$C$131:$K$246</definedName>
    <definedName name="_xlnm._FilterDatabase" localSheetId="2" hidden="1">'02 - Demontáž VO'!$C$123:$K$155</definedName>
    <definedName name="_xlnm.Print_Titles" localSheetId="1">'01 - Montáž VO'!$131:$131</definedName>
    <definedName name="_xlnm.Print_Titles" localSheetId="2">'02 - Demontáž VO'!$123:$123</definedName>
    <definedName name="_xlnm.Print_Titles" localSheetId="0">'Rekapitulace stavby'!$92:$92</definedName>
    <definedName name="_xlnm.Print_Area" localSheetId="1">'01 - Montáž VO'!$C$4:$J$76,'01 - Montáž VO'!$C$82:$J$113,'01 - Montáž VO'!$C$119:$J$246</definedName>
    <definedName name="_xlnm.Print_Area" localSheetId="2">'02 - Demontáž VO'!$C$4:$J$76,'02 - Demontáž VO'!$C$82:$J$105,'02 - Demontáž VO'!$C$111:$J$155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T148" i="3"/>
  <c r="R149" i="3"/>
  <c r="R148" i="3"/>
  <c r="P149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J121" i="3"/>
  <c r="J120" i="3"/>
  <c r="F120" i="3"/>
  <c r="F118" i="3"/>
  <c r="E116" i="3"/>
  <c r="J92" i="3"/>
  <c r="J91" i="3"/>
  <c r="F91" i="3"/>
  <c r="F89" i="3"/>
  <c r="E87" i="3"/>
  <c r="J18" i="3"/>
  <c r="E18" i="3"/>
  <c r="F92" i="3"/>
  <c r="J17" i="3"/>
  <c r="J12" i="3"/>
  <c r="J89" i="3" s="1"/>
  <c r="E7" i="3"/>
  <c r="E85" i="3" s="1"/>
  <c r="J141" i="2"/>
  <c r="J37" i="2"/>
  <c r="J36" i="2"/>
  <c r="AY95" i="1"/>
  <c r="J35" i="2"/>
  <c r="AX95" i="1"/>
  <c r="BI246" i="2"/>
  <c r="BH246" i="2"/>
  <c r="BG246" i="2"/>
  <c r="BF246" i="2"/>
  <c r="T246" i="2"/>
  <c r="T245" i="2"/>
  <c r="R246" i="2"/>
  <c r="R245" i="2"/>
  <c r="P246" i="2"/>
  <c r="P245" i="2"/>
  <c r="BI244" i="2"/>
  <c r="BH244" i="2"/>
  <c r="BG244" i="2"/>
  <c r="BF244" i="2"/>
  <c r="T244" i="2"/>
  <c r="T243" i="2"/>
  <c r="R244" i="2"/>
  <c r="R243" i="2"/>
  <c r="P244" i="2"/>
  <c r="P243" i="2"/>
  <c r="BI242" i="2"/>
  <c r="BH242" i="2"/>
  <c r="BG242" i="2"/>
  <c r="BF242" i="2"/>
  <c r="T242" i="2"/>
  <c r="T241" i="2"/>
  <c r="R242" i="2"/>
  <c r="R241" i="2"/>
  <c r="P242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T231" i="2" s="1"/>
  <c r="R232" i="2"/>
  <c r="R231" i="2" s="1"/>
  <c r="P232" i="2"/>
  <c r="P231" i="2" s="1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T175" i="2"/>
  <c r="R176" i="2"/>
  <c r="R175" i="2"/>
  <c r="P176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J10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J129" i="2"/>
  <c r="J128" i="2"/>
  <c r="F128" i="2"/>
  <c r="F126" i="2"/>
  <c r="E124" i="2"/>
  <c r="J92" i="2"/>
  <c r="J91" i="2"/>
  <c r="F91" i="2"/>
  <c r="F89" i="2"/>
  <c r="E87" i="2"/>
  <c r="J18" i="2"/>
  <c r="E18" i="2"/>
  <c r="F129" i="2"/>
  <c r="J17" i="2"/>
  <c r="J12" i="2"/>
  <c r="J126" i="2" s="1"/>
  <c r="E7" i="2"/>
  <c r="E85" i="2" s="1"/>
  <c r="L90" i="1"/>
  <c r="AM90" i="1"/>
  <c r="AM89" i="1"/>
  <c r="L89" i="1"/>
  <c r="AM87" i="1"/>
  <c r="L87" i="1"/>
  <c r="L85" i="1"/>
  <c r="L84" i="1"/>
  <c r="BK154" i="3"/>
  <c r="BK149" i="3"/>
  <c r="J144" i="3"/>
  <c r="J143" i="3"/>
  <c r="BK141" i="3"/>
  <c r="BK137" i="3"/>
  <c r="BK246" i="2"/>
  <c r="J246" i="2"/>
  <c r="J244" i="2"/>
  <c r="J239" i="2"/>
  <c r="J232" i="2"/>
  <c r="J230" i="2"/>
  <c r="BK228" i="2"/>
  <c r="J226" i="2"/>
  <c r="BK223" i="2"/>
  <c r="J221" i="2"/>
  <c r="BK220" i="2"/>
  <c r="BK219" i="2"/>
  <c r="BK217" i="2"/>
  <c r="BK209" i="2"/>
  <c r="J208" i="2"/>
  <c r="BK200" i="2"/>
  <c r="BK197" i="2"/>
  <c r="BK193" i="2"/>
  <c r="BK189" i="2"/>
  <c r="BK187" i="2"/>
  <c r="BK186" i="2"/>
  <c r="BK185" i="2"/>
  <c r="BK182" i="2"/>
  <c r="J180" i="2"/>
  <c r="BK178" i="2"/>
  <c r="BK172" i="2"/>
  <c r="J168" i="2"/>
  <c r="BK165" i="2"/>
  <c r="BK164" i="2"/>
  <c r="BK163" i="2"/>
  <c r="BK159" i="2"/>
  <c r="J157" i="2"/>
  <c r="BK156" i="2"/>
  <c r="J155" i="2"/>
  <c r="J153" i="2"/>
  <c r="J152" i="2"/>
  <c r="BK151" i="2"/>
  <c r="BK150" i="2"/>
  <c r="J149" i="2"/>
  <c r="BK147" i="2"/>
  <c r="J144" i="2"/>
  <c r="BK139" i="2"/>
  <c r="J136" i="2"/>
  <c r="J135" i="2"/>
  <c r="BK153" i="3"/>
  <c r="BK151" i="3"/>
  <c r="BK146" i="3"/>
  <c r="BK142" i="3"/>
  <c r="J140" i="3"/>
  <c r="J137" i="3"/>
  <c r="J133" i="3"/>
  <c r="BK131" i="3"/>
  <c r="BK127" i="3"/>
  <c r="BK236" i="2"/>
  <c r="J235" i="2"/>
  <c r="BK230" i="2"/>
  <c r="BK226" i="2"/>
  <c r="J225" i="2"/>
  <c r="J217" i="2"/>
  <c r="J213" i="2"/>
  <c r="J211" i="2"/>
  <c r="BK205" i="2"/>
  <c r="J202" i="2"/>
  <c r="BK201" i="2"/>
  <c r="BK199" i="2"/>
  <c r="BK195" i="2"/>
  <c r="J193" i="2"/>
  <c r="BK191" i="2"/>
  <c r="BK190" i="2"/>
  <c r="J188" i="2"/>
  <c r="J187" i="2"/>
  <c r="J186" i="2"/>
  <c r="J183" i="2"/>
  <c r="BK180" i="2"/>
  <c r="J178" i="2"/>
  <c r="BK176" i="2"/>
  <c r="J173" i="2"/>
  <c r="J172" i="2"/>
  <c r="BK170" i="2"/>
  <c r="BK168" i="2"/>
  <c r="BK167" i="2"/>
  <c r="BK166" i="2"/>
  <c r="J165" i="2"/>
  <c r="J164" i="2"/>
  <c r="J161" i="2"/>
  <c r="J159" i="2"/>
  <c r="BK157" i="2"/>
  <c r="J156" i="2"/>
  <c r="J154" i="2"/>
  <c r="BK153" i="2"/>
  <c r="J148" i="2"/>
  <c r="BK140" i="2"/>
  <c r="J154" i="3"/>
  <c r="J153" i="3"/>
  <c r="J151" i="3"/>
  <c r="J149" i="3"/>
  <c r="J146" i="3"/>
  <c r="BK144" i="3"/>
  <c r="BK143" i="3"/>
  <c r="BK140" i="3"/>
  <c r="J139" i="3"/>
  <c r="J128" i="3"/>
  <c r="J127" i="3"/>
  <c r="BK244" i="2"/>
  <c r="BK242" i="2"/>
  <c r="BK240" i="2"/>
  <c r="BK239" i="2"/>
  <c r="J237" i="2"/>
  <c r="BK222" i="2"/>
  <c r="J215" i="2"/>
  <c r="J214" i="2"/>
  <c r="BK208" i="2"/>
  <c r="J207" i="2"/>
  <c r="J205" i="2"/>
  <c r="J203" i="2"/>
  <c r="J201" i="2"/>
  <c r="J199" i="2"/>
  <c r="J190" i="2"/>
  <c r="J189" i="2"/>
  <c r="J185" i="2"/>
  <c r="BK183" i="2"/>
  <c r="J182" i="2"/>
  <c r="J176" i="2"/>
  <c r="BK173" i="2"/>
  <c r="J170" i="2"/>
  <c r="J167" i="2"/>
  <c r="J166" i="2"/>
  <c r="J163" i="2"/>
  <c r="BK161" i="2"/>
  <c r="BK155" i="2"/>
  <c r="BK152" i="2"/>
  <c r="BK148" i="2"/>
  <c r="J147" i="2"/>
  <c r="BK146" i="2"/>
  <c r="J146" i="2"/>
  <c r="J139" i="2"/>
  <c r="AS94" i="1"/>
  <c r="J142" i="3"/>
  <c r="J141" i="3"/>
  <c r="BK139" i="3"/>
  <c r="BK133" i="3"/>
  <c r="J131" i="3"/>
  <c r="BK128" i="3"/>
  <c r="J242" i="2"/>
  <c r="J240" i="2"/>
  <c r="BK237" i="2"/>
  <c r="J236" i="2"/>
  <c r="BK235" i="2"/>
  <c r="BK232" i="2"/>
  <c r="J228" i="2"/>
  <c r="BK225" i="2"/>
  <c r="J223" i="2"/>
  <c r="J222" i="2"/>
  <c r="BK221" i="2"/>
  <c r="J220" i="2"/>
  <c r="J219" i="2"/>
  <c r="BK215" i="2"/>
  <c r="BK214" i="2"/>
  <c r="BK213" i="2"/>
  <c r="BK211" i="2"/>
  <c r="J209" i="2"/>
  <c r="BK207" i="2"/>
  <c r="BK203" i="2"/>
  <c r="BK202" i="2"/>
  <c r="J200" i="2"/>
  <c r="J197" i="2"/>
  <c r="J195" i="2"/>
  <c r="J191" i="2"/>
  <c r="BK188" i="2"/>
  <c r="BK154" i="2"/>
  <c r="J151" i="2"/>
  <c r="J150" i="2"/>
  <c r="BK149" i="2"/>
  <c r="BK144" i="2"/>
  <c r="J140" i="2"/>
  <c r="BK136" i="2"/>
  <c r="BK135" i="2"/>
  <c r="R134" i="2" l="1"/>
  <c r="R133" i="2"/>
  <c r="R138" i="2"/>
  <c r="R137" i="2"/>
  <c r="P143" i="2"/>
  <c r="T177" i="2"/>
  <c r="P234" i="2"/>
  <c r="P233" i="2"/>
  <c r="P238" i="2"/>
  <c r="BK134" i="2"/>
  <c r="BK133" i="2"/>
  <c r="J133" i="2"/>
  <c r="J97" i="2" s="1"/>
  <c r="T138" i="2"/>
  <c r="T137" i="2"/>
  <c r="R143" i="2"/>
  <c r="BK177" i="2"/>
  <c r="J177" i="2"/>
  <c r="J105" i="2"/>
  <c r="BK234" i="2"/>
  <c r="J234" i="2" s="1"/>
  <c r="J108" i="2" s="1"/>
  <c r="R238" i="2"/>
  <c r="R233" i="2" s="1"/>
  <c r="R126" i="3"/>
  <c r="R125" i="3" s="1"/>
  <c r="P130" i="3"/>
  <c r="P129" i="3"/>
  <c r="P136" i="3"/>
  <c r="T134" i="2"/>
  <c r="T133" i="2"/>
  <c r="P138" i="2"/>
  <c r="P137" i="2"/>
  <c r="T143" i="2"/>
  <c r="T142" i="2"/>
  <c r="R177" i="2"/>
  <c r="T234" i="2"/>
  <c r="T233" i="2" s="1"/>
  <c r="T238" i="2"/>
  <c r="BK126" i="3"/>
  <c r="BK125" i="3"/>
  <c r="J125" i="3" s="1"/>
  <c r="J97" i="3" s="1"/>
  <c r="T126" i="3"/>
  <c r="T125" i="3"/>
  <c r="R130" i="3"/>
  <c r="R129" i="3"/>
  <c r="T136" i="3"/>
  <c r="P134" i="2"/>
  <c r="P133" i="2" s="1"/>
  <c r="BK138" i="2"/>
  <c r="J138" i="2"/>
  <c r="J100" i="2"/>
  <c r="BK143" i="2"/>
  <c r="J143" i="2"/>
  <c r="J103" i="2"/>
  <c r="P177" i="2"/>
  <c r="R234" i="2"/>
  <c r="BK238" i="2"/>
  <c r="J238" i="2"/>
  <c r="J109" i="2" s="1"/>
  <c r="P126" i="3"/>
  <c r="P125" i="3"/>
  <c r="BK130" i="3"/>
  <c r="J130" i="3" s="1"/>
  <c r="J100" i="3" s="1"/>
  <c r="T130" i="3"/>
  <c r="T129" i="3"/>
  <c r="BK136" i="3"/>
  <c r="J136" i="3"/>
  <c r="J102" i="3"/>
  <c r="R136" i="3"/>
  <c r="BK150" i="3"/>
  <c r="J150" i="3"/>
  <c r="J104" i="3"/>
  <c r="P150" i="3"/>
  <c r="R150" i="3"/>
  <c r="T150" i="3"/>
  <c r="J89" i="2"/>
  <c r="BE139" i="2"/>
  <c r="BE146" i="2"/>
  <c r="BE147" i="2"/>
  <c r="BE152" i="2"/>
  <c r="BE153" i="2"/>
  <c r="BE157" i="2"/>
  <c r="BE188" i="2"/>
  <c r="BE189" i="2"/>
  <c r="BE200" i="2"/>
  <c r="BE215" i="2"/>
  <c r="BE230" i="2"/>
  <c r="BK241" i="2"/>
  <c r="J241" i="2"/>
  <c r="J110" i="2" s="1"/>
  <c r="BK245" i="2"/>
  <c r="J245" i="2"/>
  <c r="J112" i="2"/>
  <c r="E114" i="3"/>
  <c r="J118" i="3"/>
  <c r="F121" i="3"/>
  <c r="E122" i="2"/>
  <c r="BE136" i="2"/>
  <c r="BE149" i="2"/>
  <c r="BE150" i="2"/>
  <c r="BE154" i="2"/>
  <c r="BE163" i="2"/>
  <c r="BE170" i="2"/>
  <c r="BE176" i="2"/>
  <c r="BE178" i="2"/>
  <c r="BE191" i="2"/>
  <c r="BE193" i="2"/>
  <c r="BE195" i="2"/>
  <c r="BE199" i="2"/>
  <c r="BE201" i="2"/>
  <c r="BE209" i="2"/>
  <c r="BE219" i="2"/>
  <c r="BE220" i="2"/>
  <c r="BE223" i="2"/>
  <c r="BE225" i="2"/>
  <c r="BE228" i="2"/>
  <c r="BE131" i="3"/>
  <c r="BE142" i="3"/>
  <c r="F92" i="2"/>
  <c r="BE135" i="2"/>
  <c r="BE144" i="2"/>
  <c r="BE148" i="2"/>
  <c r="BE151" i="2"/>
  <c r="BE156" i="2"/>
  <c r="BE159" i="2"/>
  <c r="BE164" i="2"/>
  <c r="BE165" i="2"/>
  <c r="BE167" i="2"/>
  <c r="BE168" i="2"/>
  <c r="BE172" i="2"/>
  <c r="BE182" i="2"/>
  <c r="BE185" i="2"/>
  <c r="BE186" i="2"/>
  <c r="BE187" i="2"/>
  <c r="BE202" i="2"/>
  <c r="BE207" i="2"/>
  <c r="BE208" i="2"/>
  <c r="BE213" i="2"/>
  <c r="BE214" i="2"/>
  <c r="BE217" i="2"/>
  <c r="BE221" i="2"/>
  <c r="BE222" i="2"/>
  <c r="BE226" i="2"/>
  <c r="BE240" i="2"/>
  <c r="BE242" i="2"/>
  <c r="BK231" i="2"/>
  <c r="J231" i="2"/>
  <c r="J106" i="2"/>
  <c r="BE137" i="3"/>
  <c r="BE140" i="3"/>
  <c r="BE141" i="3"/>
  <c r="BE143" i="3"/>
  <c r="BE144" i="3"/>
  <c r="BE146" i="3"/>
  <c r="BE153" i="3"/>
  <c r="BE140" i="2"/>
  <c r="BE155" i="2"/>
  <c r="BE161" i="2"/>
  <c r="BE166" i="2"/>
  <c r="BE173" i="2"/>
  <c r="BE180" i="2"/>
  <c r="BE183" i="2"/>
  <c r="BE190" i="2"/>
  <c r="BE197" i="2"/>
  <c r="BE203" i="2"/>
  <c r="BE205" i="2"/>
  <c r="BE211" i="2"/>
  <c r="BE232" i="2"/>
  <c r="BE235" i="2"/>
  <c r="BE236" i="2"/>
  <c r="BE237" i="2"/>
  <c r="BE239" i="2"/>
  <c r="BE244" i="2"/>
  <c r="BE246" i="2"/>
  <c r="BK175" i="2"/>
  <c r="J175" i="2"/>
  <c r="J104" i="2"/>
  <c r="BK243" i="2"/>
  <c r="J243" i="2"/>
  <c r="J111" i="2"/>
  <c r="BE127" i="3"/>
  <c r="BE128" i="3"/>
  <c r="BE133" i="3"/>
  <c r="BE139" i="3"/>
  <c r="BE149" i="3"/>
  <c r="BE151" i="3"/>
  <c r="BE154" i="3"/>
  <c r="BK148" i="3"/>
  <c r="J148" i="3"/>
  <c r="J103" i="3" s="1"/>
  <c r="F34" i="2"/>
  <c r="BA95" i="1" s="1"/>
  <c r="F35" i="2"/>
  <c r="BB95" i="1" s="1"/>
  <c r="J34" i="3"/>
  <c r="AW96" i="1"/>
  <c r="F37" i="2"/>
  <c r="BD95" i="1" s="1"/>
  <c r="F35" i="3"/>
  <c r="BB96" i="1"/>
  <c r="J34" i="2"/>
  <c r="AW95" i="1" s="1"/>
  <c r="F36" i="2"/>
  <c r="BC95" i="1" s="1"/>
  <c r="F34" i="3"/>
  <c r="BA96" i="1" s="1"/>
  <c r="F36" i="3"/>
  <c r="BC96" i="1"/>
  <c r="F37" i="3"/>
  <c r="BD96" i="1" s="1"/>
  <c r="R135" i="3" l="1"/>
  <c r="T135" i="3"/>
  <c r="T132" i="2"/>
  <c r="P142" i="2"/>
  <c r="R142" i="2"/>
  <c r="R132" i="2"/>
  <c r="T124" i="3"/>
  <c r="P135" i="3"/>
  <c r="P124" i="3" s="1"/>
  <c r="AU96" i="1" s="1"/>
  <c r="R124" i="3"/>
  <c r="P132" i="2"/>
  <c r="AU95" i="1" s="1"/>
  <c r="BK233" i="2"/>
  <c r="J233" i="2"/>
  <c r="J107" i="2"/>
  <c r="J134" i="2"/>
  <c r="J98" i="2"/>
  <c r="BK137" i="2"/>
  <c r="J137" i="2" s="1"/>
  <c r="J99" i="2" s="1"/>
  <c r="BK142" i="2"/>
  <c r="J142" i="2"/>
  <c r="J102" i="2"/>
  <c r="J126" i="3"/>
  <c r="J98" i="3" s="1"/>
  <c r="BK135" i="3"/>
  <c r="J135" i="3"/>
  <c r="J101" i="3" s="1"/>
  <c r="BK129" i="3"/>
  <c r="J129" i="3"/>
  <c r="J99" i="3"/>
  <c r="BB94" i="1"/>
  <c r="W31" i="1" s="1"/>
  <c r="BD94" i="1"/>
  <c r="W33" i="1" s="1"/>
  <c r="J33" i="3"/>
  <c r="AV96" i="1"/>
  <c r="AT96" i="1"/>
  <c r="F33" i="3"/>
  <c r="AZ96" i="1" s="1"/>
  <c r="F33" i="2"/>
  <c r="AZ95" i="1" s="1"/>
  <c r="BA94" i="1"/>
  <c r="AW94" i="1" s="1"/>
  <c r="AK30" i="1" s="1"/>
  <c r="J33" i="2"/>
  <c r="AV95" i="1"/>
  <c r="AT95" i="1" s="1"/>
  <c r="BC94" i="1"/>
  <c r="AY94" i="1"/>
  <c r="BK132" i="2" l="1"/>
  <c r="J132" i="2"/>
  <c r="J96" i="2"/>
  <c r="BK124" i="3"/>
  <c r="J124" i="3" s="1"/>
  <c r="J96" i="3" s="1"/>
  <c r="AZ94" i="1"/>
  <c r="AV94" i="1"/>
  <c r="AK29" i="1" s="1"/>
  <c r="AU94" i="1"/>
  <c r="W30" i="1"/>
  <c r="W32" i="1"/>
  <c r="AX94" i="1"/>
  <c r="J30" i="3" l="1"/>
  <c r="AG96" i="1"/>
  <c r="AN96" i="1"/>
  <c r="W29" i="1"/>
  <c r="J30" i="2"/>
  <c r="AG95" i="1"/>
  <c r="AN95" i="1"/>
  <c r="AT94" i="1"/>
  <c r="J39" i="2" l="1"/>
  <c r="J39" i="3"/>
  <c r="AG94" i="1"/>
  <c r="AN94" i="1"/>
  <c r="AK26" i="1" l="1"/>
  <c r="AK35" i="1"/>
</calcChain>
</file>

<file path=xl/sharedStrings.xml><?xml version="1.0" encoding="utf-8"?>
<sst xmlns="http://schemas.openxmlformats.org/spreadsheetml/2006/main" count="2094" uniqueCount="551">
  <si>
    <t>Export Komplet</t>
  </si>
  <si>
    <t/>
  </si>
  <si>
    <t>2.0</t>
  </si>
  <si>
    <t>ZAMOK</t>
  </si>
  <si>
    <t>False</t>
  </si>
  <si>
    <t>{5633e5d8-0cd1-49c0-a038-818fdd9519e1}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</si>
  <si>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</si>
  <si>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</si>
  <si>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</si>
  <si>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</si>
  <si>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</si>
  <si>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</si>
  <si>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</si>
  <si>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</si>
  <si>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20/2022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</si>
  <si>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</si>
  <si>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</si>
  <si>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veřejného osvětlení v ul. Bezručova, Dačice</t>
  </si>
  <si>
    <t>KSO:</t>
  </si>
  <si>
    <t>CC-CZ:</t>
  </si>
  <si>
    <t>Místo:</t>
  </si>
  <si>
    <t>Dačice</t>
  </si>
  <si>
    <t>Datum:</t>
  </si>
  <si>
    <t>30. 6. 2022</t>
  </si>
  <si>
    <t>Zadavatel:</t>
  </si>
  <si>
    <t>IČ:</t>
  </si>
  <si>
    <t>00246476</t>
  </si>
  <si>
    <t>Město Dačice, Krajířova 27/I, 38001 Dačice</t>
  </si>
  <si>
    <t>DIČ:</t>
  </si>
  <si>
    <t>Uchazeč:</t>
  </si>
  <si>
    <t>Vyplň údaj</t>
  </si>
  <si>
    <t>Projektant:</t>
  </si>
  <si>
    <t>46683461</t>
  </si>
  <si>
    <t>SETO, spol. s.r.o., Hradecká 17, 380 01 Dačice</t>
  </si>
  <si>
    <t>CZ46683461</t>
  </si>
  <si>
    <t>True</t>
  </si>
  <si>
    <t>Zpracovatel:</t>
  </si>
  <si>
    <t>Matěj Distel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</si>
  <si>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</si>
  <si>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</si>
  <si>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</si>
  <si>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</si>
  <si>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</si>
  <si>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</si>
  <si>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</si>
  <si>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</si>
  <si>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</si>
  <si>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</si>
  <si>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</si>
  <si>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</si>
  <si>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</si>
  <si>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</si>
  <si>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</si>
  <si>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</si>
  <si>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</si>
  <si>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</si>
  <si>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</si>
  <si>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</si>
  <si>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</si>
  <si>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</si>
  <si>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</si>
  <si>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</si>
  <si>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</si>
  <si>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</si>
  <si>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</si>
  <si>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</si>
  <si>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</si>
  <si>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</si>
  <si>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</si>
  <si>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</si>
  <si>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</si>
  <si>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</si>
  <si>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</si>
  <si>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</si>
  <si>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</si>
  <si>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</si>
  <si>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</si>
  <si>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</si>
  <si>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</si>
  <si>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</si>
  <si>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</si>
  <si>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</si>
  <si>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</si>
  <si>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</si>
  <si>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</si>
  <si>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Montáž VO</t>
  </si>
  <si>
    <t>STA</t>
  </si>
  <si>
    <t>1</t>
  </si>
  <si>
    <t>{b91866e6-ca18-46a5-af5b-404f4d081b17}</t>
  </si>
  <si>
    <t>2</t>
  </si>
  <si>
    <t>02</t>
  </si>
  <si>
    <t>Demontáž VO</t>
  </si>
  <si>
    <t>{f9b22969-dd4e-4017-8919-805db2d9013a}</t>
  </si>
  <si>
    <t>KRYCÍ LIST SOUPISU PRACÍ</t>
  </si>
  <si>
    <t>Objekt:</t>
  </si>
  <si>
    <t>01 - Montáž VO</t>
  </si>
  <si>
    <t>Město Dačice, Krajířova 27, 380 13 Dačice I</t>
  </si>
  <si>
    <t>SETO, spol s.r.o., Hradecká 17, 380 01 Dačice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</si>
  <si>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</si>
  <si>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</si>
  <si>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</si>
  <si>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</si>
  <si>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</si>
  <si>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</si>
  <si>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 Ostatní konstrukce a práce-bourání</t>
  </si>
  <si>
    <t>PSV -  Práce a dodávky PSV</t>
  </si>
  <si>
    <t xml:space="preserve">    741 - Elektroinstalace - silnoproud</t>
  </si>
  <si>
    <t xml:space="preserve">    746 - Elektromontáže - soubory pro vodiče</t>
  </si>
  <si>
    <t>M - Práce a dodávky M</t>
  </si>
  <si>
    <t xml:space="preserve">    21-M -  Elektromontáže</t>
  </si>
  <si>
    <t xml:space="preserve">    22-M - Montáže technologických zařízení pro dopravní stavby</t>
  </si>
  <si>
    <t xml:space="preserve">    46-M - 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</si>
  <si>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</si>
  <si>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</si>
  <si>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</si>
  <si>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</si>
  <si>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</si>
  <si>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</si>
  <si>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</si>
  <si>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</si>
  <si>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</si>
  <si>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</si>
  <si>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</si>
  <si>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</si>
  <si>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</si>
  <si>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</si>
  <si>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</si>
  <si>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</si>
  <si>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</si>
  <si>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</si>
  <si>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</si>
  <si>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</si>
  <si>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</si>
  <si>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</si>
  <si>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</si>
  <si>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</si>
  <si>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 xml:space="preserve"> Ostatní konstrukce a práce-bourání</t>
  </si>
  <si>
    <t>K</t>
  </si>
  <si>
    <t>945421110.1</t>
  </si>
  <si>
    <t>Hydraulická zvedací plošina na automobilovém podvozku výška zdvihu do 18 m včetně obsluhy</t>
  </si>
  <si>
    <t>hod</t>
  </si>
  <si>
    <t>4</t>
  </si>
  <si>
    <t>-984915518</t>
  </si>
  <si>
    <t>945421112</t>
  </si>
  <si>
    <t>Hydraulický nakládací jeřáb na automobilovém podvozku do 5 t včetně obsluhy</t>
  </si>
  <si>
    <t>1502605354</t>
  </si>
  <si>
    <t>PSV</t>
  </si>
  <si>
    <t xml:space="preserve"> Práce a dodávky PSV</t>
  </si>
  <si>
    <t>741</t>
  </si>
  <si>
    <t>Elektroinstalace - silnoproud</t>
  </si>
  <si>
    <t>3</t>
  </si>
  <si>
    <t>741136002</t>
  </si>
  <si>
    <t>Propojení kabel celoplastový spojkou venkovní smršťovací do 1 kV 4x25-35 mm2</t>
  </si>
  <si>
    <t>kus</t>
  </si>
  <si>
    <t>16</t>
  </si>
  <si>
    <t>1491569793</t>
  </si>
  <si>
    <t>M</t>
  </si>
  <si>
    <t>35436029</t>
  </si>
  <si>
    <t>spojka kabelová smršťovaná přímá do 1kV 91ahsc-35 3-4ž.x6-35mm</t>
  </si>
  <si>
    <t>32</t>
  </si>
  <si>
    <t>-1677425598</t>
  </si>
  <si>
    <t>746</t>
  </si>
  <si>
    <t>Elektromontáže - soubory pro vodiče</t>
  </si>
  <si>
    <t>Práce a dodávky M</t>
  </si>
  <si>
    <t>21-M</t>
  </si>
  <si>
    <t xml:space="preserve"> Elektromontáže</t>
  </si>
  <si>
    <t>5</t>
  </si>
  <si>
    <t>210100173</t>
  </si>
  <si>
    <t>Ukončení kabelů smršťovací záklopkou nebo páskou se zapojením  bez letování počtu a průřezu žil do 3 x 1,5 až 4 mm2</t>
  </si>
  <si>
    <t>64</t>
  </si>
  <si>
    <t>-1108077205</t>
  </si>
  <si>
    <t>VV</t>
  </si>
  <si>
    <t>13*2</t>
  </si>
  <si>
    <t>6</t>
  </si>
  <si>
    <t>210100252</t>
  </si>
  <si>
    <t>Ukončení kabelů smršťovací záklopkou nebo páskou se zapojením  bez letování počtu a průřezu žil do 4 x 25 mm2</t>
  </si>
  <si>
    <t>1215018466</t>
  </si>
  <si>
    <t>7</t>
  </si>
  <si>
    <t>210202013</t>
  </si>
  <si>
    <t>Montáž svítidlo výbojkové průmyslové nebo venkovní na výložník</t>
  </si>
  <si>
    <t>1978436850</t>
  </si>
  <si>
    <t>8</t>
  </si>
  <si>
    <t>34774007</t>
  </si>
  <si>
    <t>svítidlo veřejného osvětlení na dřík/výložník zdroj LED 40W, chromatičnosti 2700K, s možností dvouúrovňového stmívání</t>
  </si>
  <si>
    <t>128</t>
  </si>
  <si>
    <t>420345276</t>
  </si>
  <si>
    <t>210204011</t>
  </si>
  <si>
    <t>Montáž stožárů osvětlení, bez zemních prací  ocelových samostatně stojících, délky do 12 m</t>
  </si>
  <si>
    <t>-1479495785</t>
  </si>
  <si>
    <t>10</t>
  </si>
  <si>
    <t>31674069</t>
  </si>
  <si>
    <t>stožár osvětlovací sadový Pz 133/89/60 v 8,0m</t>
  </si>
  <si>
    <t>1985430194</t>
  </si>
  <si>
    <t>11</t>
  </si>
  <si>
    <t>210204103</t>
  </si>
  <si>
    <t>Montáž výložníků osvětlení jednoramenných sloupových hmotnosti do 35 kg</t>
  </si>
  <si>
    <t>-1190258006</t>
  </si>
  <si>
    <t>12</t>
  </si>
  <si>
    <t>31673000</t>
  </si>
  <si>
    <t>výložník obloukový jednoduchý k osvětlovacím stožárům uličním vyložení 1000mm</t>
  </si>
  <si>
    <t>698673726</t>
  </si>
  <si>
    <t>13</t>
  </si>
  <si>
    <t>210204201</t>
  </si>
  <si>
    <t>Montáž elektrovýzbroje stožárů osvětlení  1 okruh</t>
  </si>
  <si>
    <t>1302365683</t>
  </si>
  <si>
    <t>14</t>
  </si>
  <si>
    <t>1394456</t>
  </si>
  <si>
    <t>EL.VYZBROJ 1POJ. IP20 SR 481-14 Z/UN</t>
  </si>
  <si>
    <t>256</t>
  </si>
  <si>
    <t>-940274485</t>
  </si>
  <si>
    <t>210204202</t>
  </si>
  <si>
    <t>Montáž elektrovýzbroje stožárů osvětlení  2 okruhy</t>
  </si>
  <si>
    <t>-1943131950</t>
  </si>
  <si>
    <t>1394457</t>
  </si>
  <si>
    <t>EL.VYZBROJ 2POJ. IP20 SR 481-14 Z/UN</t>
  </si>
  <si>
    <t>-475795299</t>
  </si>
  <si>
    <t>17</t>
  </si>
  <si>
    <t>210220022</t>
  </si>
  <si>
    <t>Montáž uzemňovacího vedení s upevněním, propojením a připojením pomocí svorek  v zemi s izolací spojů vodičů FeZn drátem nebo lanem průměru do 10 mm v městské zástavbě</t>
  </si>
  <si>
    <t>m</t>
  </si>
  <si>
    <t>583506106</t>
  </si>
  <si>
    <t>546</t>
  </si>
  <si>
    <t>18</t>
  </si>
  <si>
    <t>8500068040v</t>
  </si>
  <si>
    <t>Drát zemnicí FeZn pr. 10mm (50kg/bal = 80,5bm)</t>
  </si>
  <si>
    <t>kg</t>
  </si>
  <si>
    <t>184604512</t>
  </si>
  <si>
    <t>546*0,68 'Přepočtené koeficientem množství</t>
  </si>
  <si>
    <t>19</t>
  </si>
  <si>
    <t>210220301</t>
  </si>
  <si>
    <t>Montáž hromosvodného vedení  svorek se 2 šrouby</t>
  </si>
  <si>
    <t>2133857141</t>
  </si>
  <si>
    <t>61</t>
  </si>
  <si>
    <t>20</t>
  </si>
  <si>
    <t>35441885</t>
  </si>
  <si>
    <t>svorka spojovací pro lano D 8-10mm</t>
  </si>
  <si>
    <t>1999211250</t>
  </si>
  <si>
    <t>35442036</t>
  </si>
  <si>
    <t>svorka uzemnění nerez připojovací</t>
  </si>
  <si>
    <t>-1764749883</t>
  </si>
  <si>
    <t>22</t>
  </si>
  <si>
    <t>210280003</t>
  </si>
  <si>
    <t>Zkoušky a prohlídky elektrických rozvodů a zařízení  celková prohlídka, zkoušení, měření a vyhotovení revizní zprávy pro objem montážních prací přes 500 do 1000 tisíc Kč</t>
  </si>
  <si>
    <t>-1476410618</t>
  </si>
  <si>
    <t>23</t>
  </si>
  <si>
    <t>210280211</t>
  </si>
  <si>
    <t>Měření zemních odporů  zemniče prvního nebo samostatného</t>
  </si>
  <si>
    <t>978323102</t>
  </si>
  <si>
    <t>24</t>
  </si>
  <si>
    <t>210280542</t>
  </si>
  <si>
    <t>Zkoušky a prohlídky elektrických přístrojů  měření impedance nulové smyčky okruhu vedení třífázového</t>
  </si>
  <si>
    <t>82465377</t>
  </si>
  <si>
    <t>25</t>
  </si>
  <si>
    <t>210812011</t>
  </si>
  <si>
    <t>Montáž izolovaných kabelů měděných do 1 kV bez ukončení plných a kulatých (např. CYKY, CHKE-R) uložených volně nebo v liště počtu a průřezu žil 3x1,5 až 6 mm2</t>
  </si>
  <si>
    <t>-1247124952</t>
  </si>
  <si>
    <t>13*10</t>
  </si>
  <si>
    <t>26</t>
  </si>
  <si>
    <t>34111030</t>
  </si>
  <si>
    <t>kabel instalační jádro Cu plné izolace PVC plášť PVC 450/750V (CYKY) 3x1,5mm2</t>
  </si>
  <si>
    <t>1271734928</t>
  </si>
  <si>
    <t>130*1,05 'Přepočtené koeficientem množství</t>
  </si>
  <si>
    <t>27</t>
  </si>
  <si>
    <t>210902012</t>
  </si>
  <si>
    <t>Montáž izolovaných kabelů hliníkových do 1 kV bez ukončení plných nebo laněných kulatých (např. AYKY) uložených volně počtu a průřezu žil 4x25 mm2</t>
  </si>
  <si>
    <t>-741229285</t>
  </si>
  <si>
    <t>28</t>
  </si>
  <si>
    <t>34113120</t>
  </si>
  <si>
    <t>kabel silový jádro Al izolace PVC plášť PVC 0,6/1kV (1-AYKY) 4x25mm2</t>
  </si>
  <si>
    <t>263155042</t>
  </si>
  <si>
    <t>687*1,05 'Přepočtené koeficientem množství</t>
  </si>
  <si>
    <t>22-M</t>
  </si>
  <si>
    <t>Montáže technologických zařízení pro dopravní stavby</t>
  </si>
  <si>
    <t>29</t>
  </si>
  <si>
    <t>220370023</t>
  </si>
  <si>
    <t>Montáž ovládací soupravy venkovní OSR 3 na stožár</t>
  </si>
  <si>
    <t>619526413</t>
  </si>
  <si>
    <t>46-M</t>
  </si>
  <si>
    <t xml:space="preserve"> Zemní práce při extr.mont.pracích</t>
  </si>
  <si>
    <t>30</t>
  </si>
  <si>
    <t>460010025</t>
  </si>
  <si>
    <t>Vytyčení trasy inženýrských sítí v zastavěném prostoru</t>
  </si>
  <si>
    <t>km</t>
  </si>
  <si>
    <t>-588984365</t>
  </si>
  <si>
    <t>0,687-(13*0,005)</t>
  </si>
  <si>
    <t>31</t>
  </si>
  <si>
    <t>460080201</t>
  </si>
  <si>
    <t>Základové konstrukce zřízení bednění základových konstrukcí s případnými vzpěrami nezabudovaného</t>
  </si>
  <si>
    <t>m2</t>
  </si>
  <si>
    <t>-2146957009</t>
  </si>
  <si>
    <t>13*(4*0,6*0,2)</t>
  </si>
  <si>
    <t>460080301</t>
  </si>
  <si>
    <t>Základové konstrukce odstranění bednění základových konstrukcí s případnými vzpěrami nezabudovaného</t>
  </si>
  <si>
    <t>2117930897</t>
  </si>
  <si>
    <t>33</t>
  </si>
  <si>
    <t>460131113</t>
  </si>
  <si>
    <t>Hloubení nezapažených jam při elektromontážích ručně v hornině tř I skupiny 3</t>
  </si>
  <si>
    <t>m3</t>
  </si>
  <si>
    <t>912477470</t>
  </si>
  <si>
    <t>13*(0,6*0,6*1)</t>
  </si>
  <si>
    <t>34</t>
  </si>
  <si>
    <t>460161141</t>
  </si>
  <si>
    <t>Hloubení kabelových rýh ručně š 35 cm hl 50 cm v hornině tř I skupiny 1 a 2</t>
  </si>
  <si>
    <t>-1191186196</t>
  </si>
  <si>
    <t>35</t>
  </si>
  <si>
    <t>460161311</t>
  </si>
  <si>
    <t>Hloubení kabelových rýh ručně š 50 cm hl 120 cm v hornině tř I skupiny 1 a 2</t>
  </si>
  <si>
    <t>1250961548</t>
  </si>
  <si>
    <t>36</t>
  </si>
  <si>
    <t>460211112</t>
  </si>
  <si>
    <t>Rýhy kabelových spojek do 10 kV hloubení strojně včetně zásypu v hornině tř I skupiny 2</t>
  </si>
  <si>
    <t>874397541</t>
  </si>
  <si>
    <t>37</t>
  </si>
  <si>
    <t>460242111</t>
  </si>
  <si>
    <t>Provizorní zajištění inženýrských sítí ve výkopech potrubí při křížení s kabelem</t>
  </si>
  <si>
    <t>1119063212</t>
  </si>
  <si>
    <t>38</t>
  </si>
  <si>
    <t>460242211</t>
  </si>
  <si>
    <t>Provizorní zajištění inženýrských sítí ve výkopech kabelů při křížení</t>
  </si>
  <si>
    <t>-398623345</t>
  </si>
  <si>
    <t>39</t>
  </si>
  <si>
    <t>460242221</t>
  </si>
  <si>
    <t>Provizorní zajištění kabelů ve výkopech při jejich souběhu</t>
  </si>
  <si>
    <t>-492695995</t>
  </si>
  <si>
    <t>40</t>
  </si>
  <si>
    <t>460260001</t>
  </si>
  <si>
    <t>Zatažení kabelu do chráničky</t>
  </si>
  <si>
    <t>1550484752</t>
  </si>
  <si>
    <t>(687-13*2)</t>
  </si>
  <si>
    <t>41</t>
  </si>
  <si>
    <t>460341113</t>
  </si>
  <si>
    <t>Vodorovné přemístění (odvoz) horniny dopravními prostředky včetně složení, bez naložení a rozprostření jakékoliv třídy, na vzdálenost přes 500 do 1000 m</t>
  </si>
  <si>
    <t>-1275072269</t>
  </si>
  <si>
    <t>(4,68+0,35*0,5*594*0,08+0,5*1,2*15*0,08)</t>
  </si>
  <si>
    <t>42</t>
  </si>
  <si>
    <t>460341121</t>
  </si>
  <si>
    <t>Vodorovné přemístění (odvoz) horniny dopravními prostředky včetně složení, bez naložení a rozprostření jakékoliv třídy, na vzdálenost Příplatek k ceně -1113 za každých dalších i započatých 1000 m</t>
  </si>
  <si>
    <t>-1090765040</t>
  </si>
  <si>
    <t>13,716*5</t>
  </si>
  <si>
    <t>43</t>
  </si>
  <si>
    <t>460361121</t>
  </si>
  <si>
    <t>Poplatek (skládkovné) za uložení zeminy na recyklační skládce zatříděné do Katalogu odpadů pod kódem 17 05 04</t>
  </si>
  <si>
    <t>t</t>
  </si>
  <si>
    <t>-1540098365</t>
  </si>
  <si>
    <t>13,716*1,8</t>
  </si>
  <si>
    <t>77</t>
  </si>
  <si>
    <t>460371121</t>
  </si>
  <si>
    <t>Naložení výkopku při elektromontážích strojně z hornin třídy I skupiny 1 až 3</t>
  </si>
  <si>
    <t>-1690545919</t>
  </si>
  <si>
    <t>45</t>
  </si>
  <si>
    <t>460431151</t>
  </si>
  <si>
    <t>Zásyp kabelových rýh ručně se zhutněním š 35 cm hl 50 cm z horniny tř I skupiny 1 a 2</t>
  </si>
  <si>
    <t>-1827610703</t>
  </si>
  <si>
    <t>46</t>
  </si>
  <si>
    <t>460431331</t>
  </si>
  <si>
    <t>Zásyp kabelových rýh ručně se zhutněním š 50 cm hl 120 cm z horniny tř I skupiny 1 a 2</t>
  </si>
  <si>
    <t>-1331786857</t>
  </si>
  <si>
    <t>47</t>
  </si>
  <si>
    <t>460481111</t>
  </si>
  <si>
    <t>Úprava pláně ručně v hornině třídy těžitelnosti I skupiny 1 a 2 bez zhutnění</t>
  </si>
  <si>
    <t>212755153</t>
  </si>
  <si>
    <t>48</t>
  </si>
  <si>
    <t>460641112</t>
  </si>
  <si>
    <t>Základové konstrukce základ bez bednění do rostlé zeminy z monolitického betonu tř. C 12/15</t>
  </si>
  <si>
    <t>-1028659706</t>
  </si>
  <si>
    <t>0,3*13</t>
  </si>
  <si>
    <t>49</t>
  </si>
  <si>
    <t>WVN.DP415500W</t>
  </si>
  <si>
    <t>Trubka kanalizační plastová KGEM-315x5000 SN4</t>
  </si>
  <si>
    <t>1914757329</t>
  </si>
  <si>
    <t>(1*13)/5</t>
  </si>
  <si>
    <t>50</t>
  </si>
  <si>
    <t>460661111</t>
  </si>
  <si>
    <t>Kabelové lože z písku včetně podsypu, zhutnění a urovnání povrchu pro kabely nn bez zakrytí, šířky do 35 cm</t>
  </si>
  <si>
    <t>-1250164385</t>
  </si>
  <si>
    <t>51</t>
  </si>
  <si>
    <t>460661112</t>
  </si>
  <si>
    <t>Kabelové lože z písku včetně podsypu, zhutnění a urovnání povrchu pro kabely nn bez zakrytí, šířky přes 35 do 50 cm</t>
  </si>
  <si>
    <t>1260314643</t>
  </si>
  <si>
    <t>52</t>
  </si>
  <si>
    <t>460671112</t>
  </si>
  <si>
    <t>Výstražná fólie z PVC pro krytí kabelů včetně vyrovnání povrchu rýhy, rozvinutí a uložení fólie šířky do 25 cm</t>
  </si>
  <si>
    <t>-20784445</t>
  </si>
  <si>
    <t>609*1,05</t>
  </si>
  <si>
    <t>53</t>
  </si>
  <si>
    <t>460742111</t>
  </si>
  <si>
    <t>Osazení kabelových prostupů včetně utěsnění a spárování z trub plastových do rýhy, bez výkopových prací bez obsypu, vnitřního průměru do 10 cm</t>
  </si>
  <si>
    <t>-1367853005</t>
  </si>
  <si>
    <t>687-(13*2)</t>
  </si>
  <si>
    <t>54</t>
  </si>
  <si>
    <t>10.079.365</t>
  </si>
  <si>
    <t>TRUBKA KOPOFLEX 75MM CERVENA KF 09075 BA</t>
  </si>
  <si>
    <t>-866599024</t>
  </si>
  <si>
    <t>55</t>
  </si>
  <si>
    <t>460762111</t>
  </si>
  <si>
    <t>Křižovatka betonového kabelového žlabu s inženýrskými sítěmi včetně úpravy dna rýhy a zakrytím žlabu bez zásypu</t>
  </si>
  <si>
    <t>96075416</t>
  </si>
  <si>
    <t>56</t>
  </si>
  <si>
    <t>460871153</t>
  </si>
  <si>
    <t>Podklad vozovek a chodníků včetně rozprostření a úpravy z kameniva drceného, včetně zhutnění, tloušťky do 20 cm</t>
  </si>
  <si>
    <t>39297947</t>
  </si>
  <si>
    <t>15*0,7</t>
  </si>
  <si>
    <t>57</t>
  </si>
  <si>
    <t>460881215</t>
  </si>
  <si>
    <t>Kryt vozovek a chodníků z asfaltového betonu vrstva ložní, tloušťky 8 cm</t>
  </si>
  <si>
    <t>-1092377817</t>
  </si>
  <si>
    <t>58</t>
  </si>
  <si>
    <t>460891221</t>
  </si>
  <si>
    <t>Osazení obrubníku se zřízením lože, s vyplněním a zatřením spár betonového silničního stojatého, do lože z betonu prostého</t>
  </si>
  <si>
    <t>1492653947</t>
  </si>
  <si>
    <t>59</t>
  </si>
  <si>
    <t>59217023</t>
  </si>
  <si>
    <t>obrubník betonový chodníkový 1000x150x250mm</t>
  </si>
  <si>
    <t>-1574188176</t>
  </si>
  <si>
    <t>60</t>
  </si>
  <si>
    <t>468011142</t>
  </si>
  <si>
    <t>Odstranění podkladů nebo krytů komunikací včetně rozpojení na kusy a zarovnání styčné spáry ze živice, tloušťky přes 5 do 10 cm</t>
  </si>
  <si>
    <t>-956733051</t>
  </si>
  <si>
    <t>468031211</t>
  </si>
  <si>
    <t>Vytrhání obrub s odkopáním horniny a lože, s odhozením nebo naložením na dopravní prostředek stojatých chodníkových</t>
  </si>
  <si>
    <t>1470631671</t>
  </si>
  <si>
    <t>62</t>
  </si>
  <si>
    <t>468041123</t>
  </si>
  <si>
    <t>Řezání spár v podkladu nebo krytu živičném, tloušťky přes 10 do 15 cm</t>
  </si>
  <si>
    <t>913456253</t>
  </si>
  <si>
    <t>15*2</t>
  </si>
  <si>
    <t>63</t>
  </si>
  <si>
    <t>469972111</t>
  </si>
  <si>
    <t>Odvoz suti a vybouraných hmot odvoz suti a vybouraných hmot do 1 km</t>
  </si>
  <si>
    <t>146428025</t>
  </si>
  <si>
    <t>469972121</t>
  </si>
  <si>
    <t>Odvoz suti a vybouraných hmot odvoz suti a vybouraných hmot Příplatek k ceně za každý další i započatý 1 km</t>
  </si>
  <si>
    <t>-623886440</t>
  </si>
  <si>
    <t>2,06*5</t>
  </si>
  <si>
    <t>65</t>
  </si>
  <si>
    <t>469973117</t>
  </si>
  <si>
    <t>Poplatek za uložení stavebního odpadu na skládce (skládkovné) na skládce (skládkovné) asfaltového bez obsahu dehtu zatříděného do Katalogu odpadů pod kódem 17 03 02</t>
  </si>
  <si>
    <t>-2057913808</t>
  </si>
  <si>
    <t>2,06</t>
  </si>
  <si>
    <t>66</t>
  </si>
  <si>
    <t>469981111</t>
  </si>
  <si>
    <t>Přesun hmot pro pomocné stavební práce při elektromontážích dopravní vzdálenost do 1 000 m</t>
  </si>
  <si>
    <t>-1659214128</t>
  </si>
  <si>
    <t>HZS</t>
  </si>
  <si>
    <t>Hodinové zúčtovací sazby</t>
  </si>
  <si>
    <t>68</t>
  </si>
  <si>
    <t>HZS2232</t>
  </si>
  <si>
    <t>Hodinové zúčtovací sazby profesí PSV  provádění stavebních instalací elektrikář odborný</t>
  </si>
  <si>
    <t>512</t>
  </si>
  <si>
    <t>-1957791014</t>
  </si>
  <si>
    <t>VRN</t>
  </si>
  <si>
    <t>Vedlejší rozpočtové náklady</t>
  </si>
  <si>
    <t>VRN1</t>
  </si>
  <si>
    <t>Průzkumné, geodetické a projektové práce</t>
  </si>
  <si>
    <t>69</t>
  </si>
  <si>
    <t>012103000</t>
  </si>
  <si>
    <t>Geodetické práce před výstavbou</t>
  </si>
  <si>
    <t>…</t>
  </si>
  <si>
    <t>1024</t>
  </si>
  <si>
    <t>858050551</t>
  </si>
  <si>
    <t>70</t>
  </si>
  <si>
    <t>012303000</t>
  </si>
  <si>
    <t>Geodetické práce po výstavbě</t>
  </si>
  <si>
    <t>-9921874</t>
  </si>
  <si>
    <t>71</t>
  </si>
  <si>
    <t>013254000</t>
  </si>
  <si>
    <t>Dokumentace skutečného provedení stavby</t>
  </si>
  <si>
    <t>-313433028</t>
  </si>
  <si>
    <t>VRN3</t>
  </si>
  <si>
    <t>Zařízení staveniště</t>
  </si>
  <si>
    <t>72</t>
  </si>
  <si>
    <t>034103000</t>
  </si>
  <si>
    <t>Oplocení staveniště</t>
  </si>
  <si>
    <t>-349234394</t>
  </si>
  <si>
    <t>73</t>
  </si>
  <si>
    <t>034303000</t>
  </si>
  <si>
    <t>Dopravní značení na staveništi</t>
  </si>
  <si>
    <t>-516365923</t>
  </si>
  <si>
    <t>VRN4</t>
  </si>
  <si>
    <t>Inženýrská činnost</t>
  </si>
  <si>
    <t>74</t>
  </si>
  <si>
    <t>045303000</t>
  </si>
  <si>
    <t>Koordinační činnost</t>
  </si>
  <si>
    <t>-1706071284</t>
  </si>
  <si>
    <t>VRN5</t>
  </si>
  <si>
    <t>Finanční náklady</t>
  </si>
  <si>
    <t>75</t>
  </si>
  <si>
    <t>053002000</t>
  </si>
  <si>
    <t>Poplatky</t>
  </si>
  <si>
    <t>964509383</t>
  </si>
  <si>
    <t>VRN9</t>
  </si>
  <si>
    <t>Ostatní náklady</t>
  </si>
  <si>
    <t>76</t>
  </si>
  <si>
    <t>090001000</t>
  </si>
  <si>
    <t>-1681746228</t>
  </si>
  <si>
    <t>02 - Demontáž VO</t>
  </si>
  <si>
    <t>HSV -  Práce a dodávky HSV</t>
  </si>
  <si>
    <t>PSV - Práce a dodávky PSV</t>
  </si>
  <si>
    <t>M -  Práce a dodávky M</t>
  </si>
  <si>
    <t xml:space="preserve"> Práce a dodávky HSV</t>
  </si>
  <si>
    <t>368042596</t>
  </si>
  <si>
    <t>-238756740</t>
  </si>
  <si>
    <t>Práce a dodávky PSV</t>
  </si>
  <si>
    <t>741122851</t>
  </si>
  <si>
    <t>Demontáž kabel Cu plný kulatý žíla 2x1,5 až 6 mm2, 3x1,5 až 10 mm2, 4x1,5 až 10 mm2, 5x1,5 až 6 mm2, 7x1,5 až 4 mm2, 12x1,5 mm2 uložený volně</t>
  </si>
  <si>
    <t>-2143445142</t>
  </si>
  <si>
    <t>7*10</t>
  </si>
  <si>
    <t>741126813</t>
  </si>
  <si>
    <t>Demontáž kabel Al plný nebo laněný kulatý žíla 4x16 až 25 mm2 uložený volně</t>
  </si>
  <si>
    <t>620243981</t>
  </si>
  <si>
    <t>7*3</t>
  </si>
  <si>
    <t xml:space="preserve"> Práce a dodávky M</t>
  </si>
  <si>
    <t>210100173-D</t>
  </si>
  <si>
    <t>Demontáž - Ukončení kabelů smršťovací záklopkou nebo páskou se zapojením bez letování žíly do 3x4 mm2</t>
  </si>
  <si>
    <t>-1395623289</t>
  </si>
  <si>
    <t>2*7</t>
  </si>
  <si>
    <t>210100252-D</t>
  </si>
  <si>
    <t>Demontáž - Ukončení kabelů smršťovací záklopkou nebo páskou se zapojením bez letování žíly do 4x25 mm2</t>
  </si>
  <si>
    <t>779617699</t>
  </si>
  <si>
    <t>210202013-D</t>
  </si>
  <si>
    <t>Demontáž svítidel výbojkových průmyslových na výložník</t>
  </si>
  <si>
    <t>1005475001</t>
  </si>
  <si>
    <t>210204011-D</t>
  </si>
  <si>
    <t>Demontáž stožárů osvětlení ocelových samostatně stojících délky do 12 m</t>
  </si>
  <si>
    <t>1814415437</t>
  </si>
  <si>
    <t>210204100-D</t>
  </si>
  <si>
    <t>Montáž výložníků osvětlení jednoramenných nástěnných hmotnosti do 35 kg</t>
  </si>
  <si>
    <t>605970362</t>
  </si>
  <si>
    <t>210204201-D</t>
  </si>
  <si>
    <t>Demontáž elektrovýzbroje stožárů osvětlení 1 okruh</t>
  </si>
  <si>
    <t>-785581719</t>
  </si>
  <si>
    <t>210220022-D</t>
  </si>
  <si>
    <t>Montáž uzemňovacího vedení vodičů FeZn pomocí svorek v zemi drátem do 10 mm ve městské zástavbě</t>
  </si>
  <si>
    <t>1694171051</t>
  </si>
  <si>
    <t>7*0,5</t>
  </si>
  <si>
    <t>210220301-D</t>
  </si>
  <si>
    <t>Montáž svorek hromosvodných se 2 šrouby</t>
  </si>
  <si>
    <t>1424064995</t>
  </si>
  <si>
    <t>7*2</t>
  </si>
  <si>
    <t>220370023-D</t>
  </si>
  <si>
    <t>914052385</t>
  </si>
  <si>
    <t>460361112</t>
  </si>
  <si>
    <t>Poplatek za uložení zeminy na skládce (skládkovné) obsahující nebezpečné látky kód odpadu 17 05 03</t>
  </si>
  <si>
    <t>-618989326</t>
  </si>
  <si>
    <t>0,019+0,0187</t>
  </si>
  <si>
    <t>Přesun hmot pro pomocné stavební práce při elektromotážích</t>
  </si>
  <si>
    <t>-167237187</t>
  </si>
  <si>
    <t>469981211</t>
  </si>
  <si>
    <t>Příplatek k přesunu hmot pro pomocné stavební práce při elektromotážích ZKD 1000 m</t>
  </si>
  <si>
    <t>412677500</t>
  </si>
  <si>
    <t>0,038*5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</si>
</sst>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22" xfId="0" applyFont="1" applyBorder="1" applyAlignment="1">
      <alignment horizontal="center" vertical="center"/>
    </xf>
    <xf numFmtId="49" fontId="32" fillId="0" borderId="22" xfId="0" applyNumberFormat="1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center" vertical="center" wrapText="1"/>
    </xf>
    <xf numFmtId="167" fontId="32" fillId="0" borderId="22" xfId="0" applyNumberFormat="1" applyFont="1" applyBorder="1" applyAlignment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>
      <alignment vertical="center"/>
    </xf>
    <xf numFmtId="0" fontId="33" fillId="0" borderId="22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workbookViewId="0">
      <selection activeCell="BE5" sqref="BE5:BE34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" customHeight="1"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S2" s="14" t="s">
        <v>6</v>
      </c>
      <c r="BT2" s="14" t="s">
        <v>7</v>
      </c>
    </row>
    <row r="3" spans="1:74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174" t="s">
        <v>14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R5" s="17"/>
      <c r="BE5" s="171" t="s">
        <v>15</v>
      </c>
      <c r="BS5" s="14" t="s">
        <v>6</v>
      </c>
    </row>
    <row r="6" spans="1:74" ht="36.9" customHeight="1">
      <c r="B6" s="17"/>
      <c r="D6" s="23" t="s">
        <v>16</v>
      </c>
      <c r="K6" s="176" t="s">
        <v>17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R6" s="17"/>
      <c r="BE6" s="172"/>
      <c r="BS6" s="14" t="s">
        <v>6</v>
      </c>
    </row>
    <row r="7" spans="1:74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72"/>
      <c r="BS7" s="14" t="s">
        <v>6</v>
      </c>
    </row>
    <row r="8" spans="1:74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172"/>
      <c r="BS8" s="14" t="s">
        <v>6</v>
      </c>
    </row>
    <row r="9" spans="1:74" ht="14.4" customHeight="1">
      <c r="B9" s="17"/>
      <c r="AR9" s="17"/>
      <c r="BE9" s="172"/>
      <c r="BS9" s="14" t="s">
        <v>6</v>
      </c>
    </row>
    <row r="10" spans="1:74" ht="12" customHeight="1">
      <c r="B10" s="17"/>
      <c r="D10" s="24" t="s">
        <v>24</v>
      </c>
      <c r="AK10" s="24" t="s">
        <v>25</v>
      </c>
      <c r="AN10" s="22" t="s">
        <v>26</v>
      </c>
      <c r="AR10" s="17"/>
      <c r="BE10" s="172"/>
      <c r="BS10" s="14" t="s">
        <v>6</v>
      </c>
    </row>
    <row r="11" spans="1:74" ht="18.45" customHeight="1">
      <c r="B11" s="17"/>
      <c r="E11" s="22" t="s">
        <v>27</v>
      </c>
      <c r="AK11" s="24" t="s">
        <v>28</v>
      </c>
      <c r="AN11" s="22" t="s">
        <v>1</v>
      </c>
      <c r="AR11" s="17"/>
      <c r="BE11" s="172"/>
      <c r="BS11" s="14" t="s">
        <v>6</v>
      </c>
    </row>
    <row r="12" spans="1:74" ht="6.9" customHeight="1">
      <c r="B12" s="17"/>
      <c r="AR12" s="17"/>
      <c r="BE12" s="172"/>
      <c r="BS12" s="14" t="s">
        <v>6</v>
      </c>
    </row>
    <row r="13" spans="1:74" ht="12" customHeight="1">
      <c r="B13" s="17"/>
      <c r="D13" s="24" t="s">
        <v>29</v>
      </c>
      <c r="AK13" s="24" t="s">
        <v>25</v>
      </c>
      <c r="AN13" s="26" t="s">
        <v>30</v>
      </c>
      <c r="AR13" s="17"/>
      <c r="BE13" s="172"/>
      <c r="BS13" s="14" t="s">
        <v>6</v>
      </c>
    </row>
    <row r="14" spans="1:74" ht="13.2">
      <c r="B14" s="17"/>
      <c r="E14" s="177" t="s">
        <v>30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24" t="s">
        <v>28</v>
      </c>
      <c r="AN14" s="26" t="s">
        <v>30</v>
      </c>
      <c r="AR14" s="17"/>
      <c r="BE14" s="172"/>
      <c r="BS14" s="14" t="s">
        <v>6</v>
      </c>
    </row>
    <row r="15" spans="1:74" ht="6.9" customHeight="1">
      <c r="B15" s="17"/>
      <c r="AR15" s="17"/>
      <c r="BE15" s="172"/>
      <c r="BS15" s="14" t="s">
        <v>4</v>
      </c>
    </row>
    <row r="16" spans="1:74" ht="12" customHeight="1">
      <c r="B16" s="17"/>
      <c r="D16" s="24" t="s">
        <v>31</v>
      </c>
      <c r="AK16" s="24" t="s">
        <v>25</v>
      </c>
      <c r="AN16" s="22" t="s">
        <v>32</v>
      </c>
      <c r="AR16" s="17"/>
      <c r="BE16" s="172"/>
      <c r="BS16" s="14" t="s">
        <v>4</v>
      </c>
    </row>
    <row r="17" spans="2:71" ht="18.45" customHeight="1">
      <c r="B17" s="17"/>
      <c r="E17" s="22" t="s">
        <v>33</v>
      </c>
      <c r="AK17" s="24" t="s">
        <v>28</v>
      </c>
      <c r="AN17" s="22" t="s">
        <v>34</v>
      </c>
      <c r="AR17" s="17"/>
      <c r="BE17" s="172"/>
      <c r="BS17" s="14" t="s">
        <v>35</v>
      </c>
    </row>
    <row r="18" spans="2:71" ht="6.9" customHeight="1">
      <c r="B18" s="17"/>
      <c r="AR18" s="17"/>
      <c r="BE18" s="172"/>
      <c r="BS18" s="14" t="s">
        <v>6</v>
      </c>
    </row>
    <row r="19" spans="2:71" ht="12" customHeight="1">
      <c r="B19" s="17"/>
      <c r="D19" s="24" t="s">
        <v>36</v>
      </c>
      <c r="AK19" s="24" t="s">
        <v>25</v>
      </c>
      <c r="AN19" s="22" t="s">
        <v>1</v>
      </c>
      <c r="AR19" s="17"/>
      <c r="BE19" s="172"/>
      <c r="BS19" s="14" t="s">
        <v>6</v>
      </c>
    </row>
    <row r="20" spans="2:71" ht="18.45" customHeight="1">
      <c r="B20" s="17"/>
      <c r="E20" s="22" t="s">
        <v>37</v>
      </c>
      <c r="AK20" s="24" t="s">
        <v>28</v>
      </c>
      <c r="AN20" s="22" t="s">
        <v>1</v>
      </c>
      <c r="AR20" s="17"/>
      <c r="BE20" s="172"/>
      <c r="BS20" s="14" t="s">
        <v>35</v>
      </c>
    </row>
    <row r="21" spans="2:71" ht="6.9" customHeight="1">
      <c r="B21" s="17"/>
      <c r="AR21" s="17"/>
      <c r="BE21" s="172"/>
    </row>
    <row r="22" spans="2:71" ht="12" customHeight="1">
      <c r="B22" s="17"/>
      <c r="D22" s="24" t="s">
        <v>38</v>
      </c>
      <c r="AR22" s="17"/>
      <c r="BE22" s="172"/>
    </row>
    <row r="23" spans="2:71" ht="16.5" customHeight="1">
      <c r="B23" s="17"/>
      <c r="E23" s="179" t="s">
        <v>1</v>
      </c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R23" s="17"/>
      <c r="BE23" s="172"/>
    </row>
    <row r="24" spans="2:71" ht="6.9" customHeight="1">
      <c r="B24" s="17"/>
      <c r="AR24" s="17"/>
      <c r="BE24" s="172"/>
    </row>
    <row r="25" spans="2:71" ht="6.9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72"/>
    </row>
    <row r="26" spans="2:71" s="1" customFormat="1" ht="25.95" customHeight="1">
      <c r="B26" s="29"/>
      <c r="D26" s="30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80">
        <f>ROUND(AG94,2)</f>
        <v>0</v>
      </c>
      <c r="AL26" s="181"/>
      <c r="AM26" s="181"/>
      <c r="AN26" s="181"/>
      <c r="AO26" s="181"/>
      <c r="AR26" s="29"/>
      <c r="BE26" s="172"/>
    </row>
    <row r="27" spans="2:71" s="1" customFormat="1" ht="6.9" customHeight="1">
      <c r="B27" s="29"/>
      <c r="AR27" s="29"/>
      <c r="BE27" s="172"/>
    </row>
    <row r="28" spans="2:71" s="1" customFormat="1" ht="13.2">
      <c r="B28" s="29"/>
      <c r="L28" s="182" t="s">
        <v>40</v>
      </c>
      <c r="M28" s="182"/>
      <c r="N28" s="182"/>
      <c r="O28" s="182"/>
      <c r="P28" s="182"/>
      <c r="W28" s="182" t="s">
        <v>41</v>
      </c>
      <c r="X28" s="182"/>
      <c r="Y28" s="182"/>
      <c r="Z28" s="182"/>
      <c r="AA28" s="182"/>
      <c r="AB28" s="182"/>
      <c r="AC28" s="182"/>
      <c r="AD28" s="182"/>
      <c r="AE28" s="182"/>
      <c r="AK28" s="182" t="s">
        <v>42</v>
      </c>
      <c r="AL28" s="182"/>
      <c r="AM28" s="182"/>
      <c r="AN28" s="182"/>
      <c r="AO28" s="182"/>
      <c r="AR28" s="29"/>
      <c r="BE28" s="172"/>
    </row>
    <row r="29" spans="2:71" s="2" customFormat="1" ht="14.4" customHeight="1">
      <c r="B29" s="33"/>
      <c r="D29" s="24" t="s">
        <v>43</v>
      </c>
      <c r="F29" s="24" t="s">
        <v>44</v>
      </c>
      <c r="L29" s="185">
        <v>0.21</v>
      </c>
      <c r="M29" s="184"/>
      <c r="N29" s="184"/>
      <c r="O29" s="184"/>
      <c r="P29" s="184"/>
      <c r="W29" s="183">
        <f>ROUND(AZ94, 2)</f>
        <v>0</v>
      </c>
      <c r="X29" s="184"/>
      <c r="Y29" s="184"/>
      <c r="Z29" s="184"/>
      <c r="AA29" s="184"/>
      <c r="AB29" s="184"/>
      <c r="AC29" s="184"/>
      <c r="AD29" s="184"/>
      <c r="AE29" s="184"/>
      <c r="AK29" s="183">
        <f>ROUND(AV94, 2)</f>
        <v>0</v>
      </c>
      <c r="AL29" s="184"/>
      <c r="AM29" s="184"/>
      <c r="AN29" s="184"/>
      <c r="AO29" s="184"/>
      <c r="AR29" s="33"/>
      <c r="BE29" s="173"/>
    </row>
    <row r="30" spans="2:71" s="2" customFormat="1" ht="14.4" customHeight="1">
      <c r="B30" s="33"/>
      <c r="F30" s="24" t="s">
        <v>45</v>
      </c>
      <c r="L30" s="185">
        <v>0.15</v>
      </c>
      <c r="M30" s="184"/>
      <c r="N30" s="184"/>
      <c r="O30" s="184"/>
      <c r="P30" s="184"/>
      <c r="W30" s="183">
        <f>ROUND(BA94, 2)</f>
        <v>0</v>
      </c>
      <c r="X30" s="184"/>
      <c r="Y30" s="184"/>
      <c r="Z30" s="184"/>
      <c r="AA30" s="184"/>
      <c r="AB30" s="184"/>
      <c r="AC30" s="184"/>
      <c r="AD30" s="184"/>
      <c r="AE30" s="184"/>
      <c r="AK30" s="183">
        <f>ROUND(AW94, 2)</f>
        <v>0</v>
      </c>
      <c r="AL30" s="184"/>
      <c r="AM30" s="184"/>
      <c r="AN30" s="184"/>
      <c r="AO30" s="184"/>
      <c r="AR30" s="33"/>
      <c r="BE30" s="173"/>
    </row>
    <row r="31" spans="2:71" s="2" customFormat="1" ht="14.4" hidden="1" customHeight="1">
      <c r="B31" s="33"/>
      <c r="F31" s="24" t="s">
        <v>46</v>
      </c>
      <c r="L31" s="185">
        <v>0.21</v>
      </c>
      <c r="M31" s="184"/>
      <c r="N31" s="184"/>
      <c r="O31" s="184"/>
      <c r="P31" s="184"/>
      <c r="W31" s="183">
        <f>ROUND(BB94, 2)</f>
        <v>0</v>
      </c>
      <c r="X31" s="184"/>
      <c r="Y31" s="184"/>
      <c r="Z31" s="184"/>
      <c r="AA31" s="184"/>
      <c r="AB31" s="184"/>
      <c r="AC31" s="184"/>
      <c r="AD31" s="184"/>
      <c r="AE31" s="184"/>
      <c r="AK31" s="183">
        <v>0</v>
      </c>
      <c r="AL31" s="184"/>
      <c r="AM31" s="184"/>
      <c r="AN31" s="184"/>
      <c r="AO31" s="184"/>
      <c r="AR31" s="33"/>
      <c r="BE31" s="173"/>
    </row>
    <row r="32" spans="2:71" s="2" customFormat="1" ht="14.4" hidden="1" customHeight="1">
      <c r="B32" s="33"/>
      <c r="F32" s="24" t="s">
        <v>47</v>
      </c>
      <c r="L32" s="185">
        <v>0.15</v>
      </c>
      <c r="M32" s="184"/>
      <c r="N32" s="184"/>
      <c r="O32" s="184"/>
      <c r="P32" s="184"/>
      <c r="W32" s="183">
        <f>ROUND(BC94, 2)</f>
        <v>0</v>
      </c>
      <c r="X32" s="184"/>
      <c r="Y32" s="184"/>
      <c r="Z32" s="184"/>
      <c r="AA32" s="184"/>
      <c r="AB32" s="184"/>
      <c r="AC32" s="184"/>
      <c r="AD32" s="184"/>
      <c r="AE32" s="184"/>
      <c r="AK32" s="183">
        <v>0</v>
      </c>
      <c r="AL32" s="184"/>
      <c r="AM32" s="184"/>
      <c r="AN32" s="184"/>
      <c r="AO32" s="184"/>
      <c r="AR32" s="33"/>
      <c r="BE32" s="173"/>
    </row>
    <row r="33" spans="2:57" s="2" customFormat="1" ht="14.4" hidden="1" customHeight="1">
      <c r="B33" s="33"/>
      <c r="F33" s="24" t="s">
        <v>48</v>
      </c>
      <c r="L33" s="185">
        <v>0</v>
      </c>
      <c r="M33" s="184"/>
      <c r="N33" s="184"/>
      <c r="O33" s="184"/>
      <c r="P33" s="184"/>
      <c r="W33" s="183">
        <f>ROUND(BD94, 2)</f>
        <v>0</v>
      </c>
      <c r="X33" s="184"/>
      <c r="Y33" s="184"/>
      <c r="Z33" s="184"/>
      <c r="AA33" s="184"/>
      <c r="AB33" s="184"/>
      <c r="AC33" s="184"/>
      <c r="AD33" s="184"/>
      <c r="AE33" s="184"/>
      <c r="AK33" s="183">
        <v>0</v>
      </c>
      <c r="AL33" s="184"/>
      <c r="AM33" s="184"/>
      <c r="AN33" s="184"/>
      <c r="AO33" s="184"/>
      <c r="AR33" s="33"/>
      <c r="BE33" s="173"/>
    </row>
    <row r="34" spans="2:57" s="1" customFormat="1" ht="6.9" customHeight="1">
      <c r="B34" s="29"/>
      <c r="AR34" s="29"/>
      <c r="BE34" s="172"/>
    </row>
    <row r="35" spans="2:57" s="1" customFormat="1" ht="25.95" customHeight="1">
      <c r="B35" s="29"/>
      <c r="C35" s="34"/>
      <c r="D35" s="35" t="s">
        <v>49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50</v>
      </c>
      <c r="U35" s="36"/>
      <c r="V35" s="36"/>
      <c r="W35" s="36"/>
      <c r="X35" s="186" t="s">
        <v>51</v>
      </c>
      <c r="Y35" s="187"/>
      <c r="Z35" s="187"/>
      <c r="AA35" s="187"/>
      <c r="AB35" s="187"/>
      <c r="AC35" s="36"/>
      <c r="AD35" s="36"/>
      <c r="AE35" s="36"/>
      <c r="AF35" s="36"/>
      <c r="AG35" s="36"/>
      <c r="AH35" s="36"/>
      <c r="AI35" s="36"/>
      <c r="AJ35" s="36"/>
      <c r="AK35" s="188">
        <f>SUM(AK26:AK33)</f>
        <v>0</v>
      </c>
      <c r="AL35" s="187"/>
      <c r="AM35" s="187"/>
      <c r="AN35" s="187"/>
      <c r="AO35" s="189"/>
      <c r="AP35" s="34"/>
      <c r="AQ35" s="34"/>
      <c r="AR35" s="29"/>
    </row>
    <row r="36" spans="2:57" s="1" customFormat="1" ht="6.9" customHeight="1">
      <c r="B36" s="29"/>
      <c r="AR36" s="29"/>
    </row>
    <row r="37" spans="2:57" s="1" customFormat="1" ht="14.4" customHeight="1">
      <c r="B37" s="29"/>
      <c r="AR37" s="29"/>
    </row>
    <row r="38" spans="2:57" ht="14.4" customHeight="1">
      <c r="B38" s="17"/>
      <c r="AR38" s="17"/>
    </row>
    <row r="39" spans="2:57" ht="14.4" customHeight="1">
      <c r="B39" s="17"/>
      <c r="AR39" s="17"/>
    </row>
    <row r="40" spans="2:57" ht="14.4" customHeight="1">
      <c r="B40" s="17"/>
      <c r="AR40" s="17"/>
    </row>
    <row r="41" spans="2:57" ht="14.4" customHeight="1">
      <c r="B41" s="17"/>
      <c r="AR41" s="17"/>
    </row>
    <row r="42" spans="2:57" ht="14.4" customHeight="1">
      <c r="B42" s="17"/>
      <c r="AR42" s="17"/>
    </row>
    <row r="43" spans="2:57" ht="14.4" customHeight="1">
      <c r="B43" s="17"/>
      <c r="AR43" s="17"/>
    </row>
    <row r="44" spans="2:57" ht="14.4" customHeight="1">
      <c r="B44" s="17"/>
      <c r="AR44" s="17"/>
    </row>
    <row r="45" spans="2:57" ht="14.4" customHeight="1">
      <c r="B45" s="17"/>
      <c r="AR45" s="17"/>
    </row>
    <row r="46" spans="2:57" ht="14.4" customHeight="1">
      <c r="B46" s="17"/>
      <c r="AR46" s="17"/>
    </row>
    <row r="47" spans="2:57" ht="14.4" customHeight="1">
      <c r="B47" s="17"/>
      <c r="AR47" s="17"/>
    </row>
    <row r="48" spans="2:57" ht="14.4" customHeight="1">
      <c r="B48" s="17"/>
      <c r="AR48" s="17"/>
    </row>
    <row r="49" spans="2:44" s="1" customFormat="1" ht="14.4" customHeight="1">
      <c r="B49" s="29"/>
      <c r="D49" s="38" t="s">
        <v>52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53</v>
      </c>
      <c r="AI49" s="39"/>
      <c r="AJ49" s="39"/>
      <c r="AK49" s="39"/>
      <c r="AL49" s="39"/>
      <c r="AM49" s="39"/>
      <c r="AN49" s="39"/>
      <c r="AO49" s="39"/>
      <c r="AR49" s="29"/>
    </row>
    <row r="50" spans="2:44" ht="10.199999999999999">
      <c r="B50" s="17"/>
      <c r="AR50" s="17"/>
    </row>
    <row r="51" spans="2:44" ht="10.199999999999999">
      <c r="B51" s="17"/>
      <c r="AR51" s="17"/>
    </row>
    <row r="52" spans="2:44" ht="10.199999999999999">
      <c r="B52" s="17"/>
      <c r="AR52" s="17"/>
    </row>
    <row r="53" spans="2:44" ht="10.199999999999999">
      <c r="B53" s="17"/>
      <c r="AR53" s="17"/>
    </row>
    <row r="54" spans="2:44" ht="10.199999999999999">
      <c r="B54" s="17"/>
      <c r="AR54" s="17"/>
    </row>
    <row r="55" spans="2:44" ht="10.199999999999999">
      <c r="B55" s="17"/>
      <c r="AR55" s="17"/>
    </row>
    <row r="56" spans="2:44" ht="10.199999999999999">
      <c r="B56" s="17"/>
      <c r="AR56" s="17"/>
    </row>
    <row r="57" spans="2:44" ht="10.199999999999999">
      <c r="B57" s="17"/>
      <c r="AR57" s="17"/>
    </row>
    <row r="58" spans="2:44" ht="10.199999999999999">
      <c r="B58" s="17"/>
      <c r="AR58" s="17"/>
    </row>
    <row r="59" spans="2:44" ht="10.199999999999999">
      <c r="B59" s="17"/>
      <c r="AR59" s="17"/>
    </row>
    <row r="60" spans="2:44" s="1" customFormat="1" ht="13.2">
      <c r="B60" s="29"/>
      <c r="D60" s="40" t="s">
        <v>54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55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54</v>
      </c>
      <c r="AI60" s="31"/>
      <c r="AJ60" s="31"/>
      <c r="AK60" s="31"/>
      <c r="AL60" s="31"/>
      <c r="AM60" s="40" t="s">
        <v>55</v>
      </c>
      <c r="AN60" s="31"/>
      <c r="AO60" s="31"/>
      <c r="AR60" s="29"/>
    </row>
    <row r="61" spans="2:44" ht="10.199999999999999">
      <c r="B61" s="17"/>
      <c r="AR61" s="17"/>
    </row>
    <row r="62" spans="2:44" ht="10.199999999999999">
      <c r="B62" s="17"/>
      <c r="AR62" s="17"/>
    </row>
    <row r="63" spans="2:44" ht="10.199999999999999">
      <c r="B63" s="17"/>
      <c r="AR63" s="17"/>
    </row>
    <row r="64" spans="2:44" s="1" customFormat="1" ht="13.2">
      <c r="B64" s="29"/>
      <c r="D64" s="38" t="s">
        <v>56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57</v>
      </c>
      <c r="AI64" s="39"/>
      <c r="AJ64" s="39"/>
      <c r="AK64" s="39"/>
      <c r="AL64" s="39"/>
      <c r="AM64" s="39"/>
      <c r="AN64" s="39"/>
      <c r="AO64" s="39"/>
      <c r="AR64" s="29"/>
    </row>
    <row r="65" spans="2:44" ht="10.199999999999999">
      <c r="B65" s="17"/>
      <c r="AR65" s="17"/>
    </row>
    <row r="66" spans="2:44" ht="10.199999999999999">
      <c r="B66" s="17"/>
      <c r="AR66" s="17"/>
    </row>
    <row r="67" spans="2:44" ht="10.199999999999999">
      <c r="B67" s="17"/>
      <c r="AR67" s="17"/>
    </row>
    <row r="68" spans="2:44" ht="10.199999999999999">
      <c r="B68" s="17"/>
      <c r="AR68" s="17"/>
    </row>
    <row r="69" spans="2:44" ht="10.199999999999999">
      <c r="B69" s="17"/>
      <c r="AR69" s="17"/>
    </row>
    <row r="70" spans="2:44" ht="10.199999999999999">
      <c r="B70" s="17"/>
      <c r="AR70" s="17"/>
    </row>
    <row r="71" spans="2:44" ht="10.199999999999999">
      <c r="B71" s="17"/>
      <c r="AR71" s="17"/>
    </row>
    <row r="72" spans="2:44" ht="10.199999999999999">
      <c r="B72" s="17"/>
      <c r="AR72" s="17"/>
    </row>
    <row r="73" spans="2:44" ht="10.199999999999999">
      <c r="B73" s="17"/>
      <c r="AR73" s="17"/>
    </row>
    <row r="74" spans="2:44" ht="10.199999999999999">
      <c r="B74" s="17"/>
      <c r="AR74" s="17"/>
    </row>
    <row r="75" spans="2:44" s="1" customFormat="1" ht="13.2">
      <c r="B75" s="29"/>
      <c r="D75" s="40" t="s">
        <v>54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55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54</v>
      </c>
      <c r="AI75" s="31"/>
      <c r="AJ75" s="31"/>
      <c r="AK75" s="31"/>
      <c r="AL75" s="31"/>
      <c r="AM75" s="40" t="s">
        <v>55</v>
      </c>
      <c r="AN75" s="31"/>
      <c r="AO75" s="31"/>
      <c r="AR75" s="29"/>
    </row>
    <row r="76" spans="2:44" s="1" customFormat="1" ht="10.199999999999999">
      <c r="B76" s="29"/>
      <c r="AR76" s="29"/>
    </row>
    <row r="77" spans="2:44" s="1" customFormat="1" ht="6.9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" customHeight="1">
      <c r="B82" s="29"/>
      <c r="C82" s="18" t="s">
        <v>58</v>
      </c>
      <c r="AR82" s="29"/>
    </row>
    <row r="83" spans="1:91" s="1" customFormat="1" ht="6.9" customHeight="1">
      <c r="B83" s="29"/>
      <c r="AR83" s="29"/>
    </row>
    <row r="84" spans="1:91" s="3" customFormat="1" ht="12" customHeight="1">
      <c r="B84" s="45"/>
      <c r="C84" s="24" t="s">
        <v>13</v>
      </c>
      <c r="L84" s="3" t="str">
        <f>K5</f>
        <v>20/2022</v>
      </c>
      <c r="AR84" s="45"/>
    </row>
    <row r="85" spans="1:91" s="4" customFormat="1" ht="36.9" customHeight="1">
      <c r="B85" s="46"/>
      <c r="C85" s="47" t="s">
        <v>16</v>
      </c>
      <c r="L85" s="190" t="str">
        <f>K6</f>
        <v>Rekonstrukce veřejného osvětlení v ul. Bezručova, Dačice</v>
      </c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R85" s="46"/>
    </row>
    <row r="86" spans="1:91" s="1" customFormat="1" ht="6.9" customHeight="1">
      <c r="B86" s="29"/>
      <c r="AR86" s="29"/>
    </row>
    <row r="87" spans="1:91" s="1" customFormat="1" ht="12" customHeight="1">
      <c r="B87" s="29"/>
      <c r="C87" s="24" t="s">
        <v>20</v>
      </c>
      <c r="L87" s="48" t="str">
        <f>IF(K8="","",K8)</f>
        <v>Dačice</v>
      </c>
      <c r="AI87" s="24" t="s">
        <v>22</v>
      </c>
      <c r="AM87" s="192" t="str">
        <f>IF(AN8= "","",AN8)</f>
        <v>30. 6. 2022</v>
      </c>
      <c r="AN87" s="192"/>
      <c r="AR87" s="29"/>
    </row>
    <row r="88" spans="1:91" s="1" customFormat="1" ht="6.9" customHeight="1">
      <c r="B88" s="29"/>
      <c r="AR88" s="29"/>
    </row>
    <row r="89" spans="1:91" s="1" customFormat="1" ht="25.65" customHeight="1">
      <c r="B89" s="29"/>
      <c r="C89" s="24" t="s">
        <v>24</v>
      </c>
      <c r="L89" s="3" t="str">
        <f>IF(E11= "","",E11)</f>
        <v>Město Dačice, Krajířova 27/I, 38001 Dačice</v>
      </c>
      <c r="AI89" s="24" t="s">
        <v>31</v>
      </c>
      <c r="AM89" s="193" t="str">
        <f>IF(E17="","",E17)</f>
        <v>SETO, spol. s.r.o., Hradecká 17, 380 01 Dačice</v>
      </c>
      <c r="AN89" s="194"/>
      <c r="AO89" s="194"/>
      <c r="AP89" s="194"/>
      <c r="AR89" s="29"/>
      <c r="AS89" s="195" t="s">
        <v>59</v>
      </c>
      <c r="AT89" s="196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15" customHeight="1">
      <c r="B90" s="29"/>
      <c r="C90" s="24" t="s">
        <v>29</v>
      </c>
      <c r="L90" s="3" t="str">
        <f>IF(E14= "Vyplň údaj","",E14)</f>
        <v/>
      </c>
      <c r="AI90" s="24" t="s">
        <v>36</v>
      </c>
      <c r="AM90" s="193" t="str">
        <f>IF(E20="","",E20)</f>
        <v>Matěj Distel</v>
      </c>
      <c r="AN90" s="194"/>
      <c r="AO90" s="194"/>
      <c r="AP90" s="194"/>
      <c r="AR90" s="29"/>
      <c r="AS90" s="197"/>
      <c r="AT90" s="198"/>
      <c r="BD90" s="53"/>
    </row>
    <row r="91" spans="1:91" s="1" customFormat="1" ht="10.8" customHeight="1">
      <c r="B91" s="29"/>
      <c r="AR91" s="29"/>
      <c r="AS91" s="197"/>
      <c r="AT91" s="198"/>
      <c r="BD91" s="53"/>
    </row>
    <row r="92" spans="1:91" s="1" customFormat="1" ht="29.25" customHeight="1">
      <c r="B92" s="29"/>
      <c r="C92" s="199" t="s">
        <v>60</v>
      </c>
      <c r="D92" s="200"/>
      <c r="E92" s="200"/>
      <c r="F92" s="200"/>
      <c r="G92" s="200"/>
      <c r="H92" s="54"/>
      <c r="I92" s="201" t="s">
        <v>61</v>
      </c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2" t="s">
        <v>62</v>
      </c>
      <c r="AH92" s="200"/>
      <c r="AI92" s="200"/>
      <c r="AJ92" s="200"/>
      <c r="AK92" s="200"/>
      <c r="AL92" s="200"/>
      <c r="AM92" s="200"/>
      <c r="AN92" s="201" t="s">
        <v>63</v>
      </c>
      <c r="AO92" s="200"/>
      <c r="AP92" s="203"/>
      <c r="AQ92" s="55" t="s">
        <v>64</v>
      </c>
      <c r="AR92" s="29"/>
      <c r="AS92" s="56" t="s">
        <v>65</v>
      </c>
      <c r="AT92" s="57" t="s">
        <v>66</v>
      </c>
      <c r="AU92" s="57" t="s">
        <v>67</v>
      </c>
      <c r="AV92" s="57" t="s">
        <v>68</v>
      </c>
      <c r="AW92" s="57" t="s">
        <v>69</v>
      </c>
      <c r="AX92" s="57" t="s">
        <v>70</v>
      </c>
      <c r="AY92" s="57" t="s">
        <v>71</v>
      </c>
      <c r="AZ92" s="57" t="s">
        <v>72</v>
      </c>
      <c r="BA92" s="57" t="s">
        <v>73</v>
      </c>
      <c r="BB92" s="57" t="s">
        <v>74</v>
      </c>
      <c r="BC92" s="57" t="s">
        <v>75</v>
      </c>
      <c r="BD92" s="58" t="s">
        <v>76</v>
      </c>
    </row>
    <row r="93" spans="1:91" s="1" customFormat="1" ht="10.8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" customHeight="1">
      <c r="B94" s="60"/>
      <c r="C94" s="61" t="s">
        <v>77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07">
        <f>ROUND(SUM(AG95:AG96),2)</f>
        <v>0</v>
      </c>
      <c r="AH94" s="207"/>
      <c r="AI94" s="207"/>
      <c r="AJ94" s="207"/>
      <c r="AK94" s="207"/>
      <c r="AL94" s="207"/>
      <c r="AM94" s="207"/>
      <c r="AN94" s="208">
        <f>SUM(AG94,AT94)</f>
        <v>0</v>
      </c>
      <c r="AO94" s="208"/>
      <c r="AP94" s="208"/>
      <c r="AQ94" s="64" t="s">
        <v>1</v>
      </c>
      <c r="AR94" s="60"/>
      <c r="AS94" s="65">
        <f>ROUND(SUM(AS95:AS96),2)</f>
        <v>0</v>
      </c>
      <c r="AT94" s="66">
        <f>ROUND(SUM(AV94:AW94),2)</f>
        <v>0</v>
      </c>
      <c r="AU94" s="67">
        <f>ROUND(SUM(AU95:AU96),5)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ROUND(SUM(AZ95:AZ96),2)</f>
        <v>0</v>
      </c>
      <c r="BA94" s="66">
        <f>ROUND(SUM(BA95:BA96),2)</f>
        <v>0</v>
      </c>
      <c r="BB94" s="66">
        <f>ROUND(SUM(BB95:BB96),2)</f>
        <v>0</v>
      </c>
      <c r="BC94" s="66">
        <f>ROUND(SUM(BC95:BC96),2)</f>
        <v>0</v>
      </c>
      <c r="BD94" s="68">
        <f>ROUND(SUM(BD95:BD96),2)</f>
        <v>0</v>
      </c>
      <c r="BS94" s="69" t="s">
        <v>78</v>
      </c>
      <c r="BT94" s="69" t="s">
        <v>79</v>
      </c>
      <c r="BU94" s="70" t="s">
        <v>80</v>
      </c>
      <c r="BV94" s="69" t="s">
        <v>81</v>
      </c>
      <c r="BW94" s="69" t="s">
        <v>5</v>
      </c>
      <c r="BX94" s="69" t="s">
        <v>82</v>
      </c>
      <c r="CL94" s="69" t="s">
        <v>1</v>
      </c>
    </row>
    <row r="95" spans="1:91" s="6" customFormat="1" ht="16.5" customHeight="1">
      <c r="A95" s="71" t="s">
        <v>83</v>
      </c>
      <c r="B95" s="72"/>
      <c r="C95" s="73"/>
      <c r="D95" s="206" t="s">
        <v>84</v>
      </c>
      <c r="E95" s="206"/>
      <c r="F95" s="206"/>
      <c r="G95" s="206"/>
      <c r="H95" s="206"/>
      <c r="I95" s="74"/>
      <c r="J95" s="206" t="s">
        <v>85</v>
      </c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4">
        <f>'01 - Montáž VO'!J30</f>
        <v>0</v>
      </c>
      <c r="AH95" s="205"/>
      <c r="AI95" s="205"/>
      <c r="AJ95" s="205"/>
      <c r="AK95" s="205"/>
      <c r="AL95" s="205"/>
      <c r="AM95" s="205"/>
      <c r="AN95" s="204">
        <f>SUM(AG95,AT95)</f>
        <v>0</v>
      </c>
      <c r="AO95" s="205"/>
      <c r="AP95" s="205"/>
      <c r="AQ95" s="75" t="s">
        <v>86</v>
      </c>
      <c r="AR95" s="72"/>
      <c r="AS95" s="76">
        <v>0</v>
      </c>
      <c r="AT95" s="77">
        <f>ROUND(SUM(AV95:AW95),2)</f>
        <v>0</v>
      </c>
      <c r="AU95" s="78">
        <f>'01 - Montáž VO'!P132</f>
        <v>0</v>
      </c>
      <c r="AV95" s="77">
        <f>'01 - Montáž VO'!J33</f>
        <v>0</v>
      </c>
      <c r="AW95" s="77">
        <f>'01 - Montáž VO'!J34</f>
        <v>0</v>
      </c>
      <c r="AX95" s="77">
        <f>'01 - Montáž VO'!J35</f>
        <v>0</v>
      </c>
      <c r="AY95" s="77">
        <f>'01 - Montáž VO'!J36</f>
        <v>0</v>
      </c>
      <c r="AZ95" s="77">
        <f>'01 - Montáž VO'!F33</f>
        <v>0</v>
      </c>
      <c r="BA95" s="77">
        <f>'01 - Montáž VO'!F34</f>
        <v>0</v>
      </c>
      <c r="BB95" s="77">
        <f>'01 - Montáž VO'!F35</f>
        <v>0</v>
      </c>
      <c r="BC95" s="77">
        <f>'01 - Montáž VO'!F36</f>
        <v>0</v>
      </c>
      <c r="BD95" s="79">
        <f>'01 - Montáž VO'!F37</f>
        <v>0</v>
      </c>
      <c r="BT95" s="80" t="s">
        <v>87</v>
      </c>
      <c r="BV95" s="80" t="s">
        <v>81</v>
      </c>
      <c r="BW95" s="80" t="s">
        <v>88</v>
      </c>
      <c r="BX95" s="80" t="s">
        <v>5</v>
      </c>
      <c r="CL95" s="80" t="s">
        <v>1</v>
      </c>
      <c r="CM95" s="80" t="s">
        <v>89</v>
      </c>
    </row>
    <row r="96" spans="1:91" s="6" customFormat="1" ht="16.5" customHeight="1">
      <c r="A96" s="71" t="s">
        <v>83</v>
      </c>
      <c r="B96" s="72"/>
      <c r="C96" s="73"/>
      <c r="D96" s="206" t="s">
        <v>90</v>
      </c>
      <c r="E96" s="206"/>
      <c r="F96" s="206"/>
      <c r="G96" s="206"/>
      <c r="H96" s="206"/>
      <c r="I96" s="74"/>
      <c r="J96" s="206" t="s">
        <v>91</v>
      </c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4">
        <f>'02 - Demontáž VO'!J30</f>
        <v>0</v>
      </c>
      <c r="AH96" s="205"/>
      <c r="AI96" s="205"/>
      <c r="AJ96" s="205"/>
      <c r="AK96" s="205"/>
      <c r="AL96" s="205"/>
      <c r="AM96" s="205"/>
      <c r="AN96" s="204">
        <f>SUM(AG96,AT96)</f>
        <v>0</v>
      </c>
      <c r="AO96" s="205"/>
      <c r="AP96" s="205"/>
      <c r="AQ96" s="75" t="s">
        <v>86</v>
      </c>
      <c r="AR96" s="72"/>
      <c r="AS96" s="81">
        <v>0</v>
      </c>
      <c r="AT96" s="82">
        <f>ROUND(SUM(AV96:AW96),2)</f>
        <v>0</v>
      </c>
      <c r="AU96" s="83">
        <f>'02 - Demontáž VO'!P124</f>
        <v>0</v>
      </c>
      <c r="AV96" s="82">
        <f>'02 - Demontáž VO'!J33</f>
        <v>0</v>
      </c>
      <c r="AW96" s="82">
        <f>'02 - Demontáž VO'!J34</f>
        <v>0</v>
      </c>
      <c r="AX96" s="82">
        <f>'02 - Demontáž VO'!J35</f>
        <v>0</v>
      </c>
      <c r="AY96" s="82">
        <f>'02 - Demontáž VO'!J36</f>
        <v>0</v>
      </c>
      <c r="AZ96" s="82">
        <f>'02 - Demontáž VO'!F33</f>
        <v>0</v>
      </c>
      <c r="BA96" s="82">
        <f>'02 - Demontáž VO'!F34</f>
        <v>0</v>
      </c>
      <c r="BB96" s="82">
        <f>'02 - Demontáž VO'!F35</f>
        <v>0</v>
      </c>
      <c r="BC96" s="82">
        <f>'02 - Demontáž VO'!F36</f>
        <v>0</v>
      </c>
      <c r="BD96" s="84">
        <f>'02 - Demontáž VO'!F37</f>
        <v>0</v>
      </c>
      <c r="BT96" s="80" t="s">
        <v>87</v>
      </c>
      <c r="BV96" s="80" t="s">
        <v>81</v>
      </c>
      <c r="BW96" s="80" t="s">
        <v>92</v>
      </c>
      <c r="BX96" s="80" t="s">
        <v>5</v>
      </c>
      <c r="CL96" s="80" t="s">
        <v>1</v>
      </c>
      <c r="CM96" s="80" t="s">
        <v>89</v>
      </c>
    </row>
    <row r="97" spans="2:44" s="1" customFormat="1" ht="30" customHeight="1">
      <c r="B97" s="29"/>
      <c r="AR97" s="29"/>
    </row>
    <row r="98" spans="2:44" s="1" customFormat="1" ht="6.9" customHeight="1"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29"/>
    </row>
  </sheetData>
  <sheetProtection algorithmName="SHA-512" hashValue="PaJh3b/EpfmPvVHq33rOxe4x7wbTiLSMuujTb0gFtyotj8y4SH088zKoxyJZoFyQFZnYApDZA0tnrGDG9y4fZg==" saltValue="SL2vFNSNZpsIUO6sIYi9dJGm3/lf7vm2ZY609vYMaQxvSDXCEGys1fBFQVllpE9CJHvd1X/UR4W/4iwm8USiZw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Montáž VO'!C2" display="/" xr:uid="{00000000-0004-0000-0000-000000000000}"/>
    <hyperlink ref="A96" location="'02 - Demontáž VO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47"/>
  <sheetViews>
    <sheetView showGridLines="0" tabSelected="1" workbookViewId="0">
      <selection activeCell="W71" sqref="W71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AT2" s="14" t="s">
        <v>88</v>
      </c>
    </row>
    <row r="3" spans="2:46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89</v>
      </c>
    </row>
    <row r="4" spans="2:46" ht="24.9" customHeight="1">
      <c r="B4" s="17"/>
      <c r="D4" s="18" t="s">
        <v>93</v>
      </c>
      <c r="L4" s="17"/>
      <c r="M4" s="85" t="s">
        <v>10</v>
      </c>
      <c r="AT4" s="14" t="s">
        <v>4</v>
      </c>
    </row>
    <row r="5" spans="2:46" ht="6.9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9" t="str">
        <f>'Rekapitulace stavby'!K6</f>
        <v>Rekonstrukce veřejného osvětlení v ul. Bezručova, Dačice</v>
      </c>
      <c r="F7" s="210"/>
      <c r="G7" s="210"/>
      <c r="H7" s="210"/>
      <c r="L7" s="17"/>
    </row>
    <row r="8" spans="2:46" s="1" customFormat="1" ht="12" customHeight="1">
      <c r="B8" s="29"/>
      <c r="D8" s="24" t="s">
        <v>94</v>
      </c>
      <c r="L8" s="29"/>
    </row>
    <row r="9" spans="2:46" s="1" customFormat="1" ht="16.5" customHeight="1">
      <c r="B9" s="29"/>
      <c r="E9" s="190" t="s">
        <v>95</v>
      </c>
      <c r="F9" s="211"/>
      <c r="G9" s="211"/>
      <c r="H9" s="211"/>
      <c r="L9" s="29"/>
    </row>
    <row r="10" spans="2:46" s="1" customFormat="1" ht="10.199999999999999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30. 6. 2022</v>
      </c>
      <c r="L12" s="29"/>
    </row>
    <row r="13" spans="2:46" s="1" customFormat="1" ht="10.8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1</v>
      </c>
      <c r="L14" s="29"/>
    </row>
    <row r="15" spans="2:46" s="1" customFormat="1" ht="18" customHeight="1">
      <c r="B15" s="29"/>
      <c r="E15" s="22" t="s">
        <v>96</v>
      </c>
      <c r="I15" s="24" t="s">
        <v>28</v>
      </c>
      <c r="J15" s="22" t="s">
        <v>1</v>
      </c>
      <c r="L15" s="29"/>
    </row>
    <row r="16" spans="2:46" s="1" customFormat="1" ht="6.9" customHeight="1">
      <c r="B16" s="29"/>
      <c r="L16" s="29"/>
    </row>
    <row r="17" spans="2:12" s="1" customFormat="1" ht="12" customHeight="1">
      <c r="B17" s="29"/>
      <c r="D17" s="24" t="s">
        <v>29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12" t="str">
        <f>'Rekapitulace stavby'!E14</f>
        <v>Vyplň údaj</v>
      </c>
      <c r="F18" s="174"/>
      <c r="G18" s="174"/>
      <c r="H18" s="174"/>
      <c r="I18" s="24" t="s">
        <v>28</v>
      </c>
      <c r="J18" s="25" t="str">
        <f>'Rekapitulace stavby'!AN14</f>
        <v>Vyplň údaj</v>
      </c>
      <c r="L18" s="29"/>
    </row>
    <row r="19" spans="2:12" s="1" customFormat="1" ht="6.9" customHeight="1">
      <c r="B19" s="29"/>
      <c r="L19" s="29"/>
    </row>
    <row r="20" spans="2:12" s="1" customFormat="1" ht="12" customHeight="1">
      <c r="B20" s="29"/>
      <c r="D20" s="24" t="s">
        <v>31</v>
      </c>
      <c r="I20" s="24" t="s">
        <v>25</v>
      </c>
      <c r="J20" s="22" t="s">
        <v>32</v>
      </c>
      <c r="L20" s="29"/>
    </row>
    <row r="21" spans="2:12" s="1" customFormat="1" ht="18" customHeight="1">
      <c r="B21" s="29"/>
      <c r="E21" s="22" t="s">
        <v>97</v>
      </c>
      <c r="I21" s="24" t="s">
        <v>28</v>
      </c>
      <c r="J21" s="22" t="s">
        <v>34</v>
      </c>
      <c r="L21" s="29"/>
    </row>
    <row r="22" spans="2:12" s="1" customFormat="1" ht="6.9" customHeight="1">
      <c r="B22" s="29"/>
      <c r="L22" s="29"/>
    </row>
    <row r="23" spans="2:12" s="1" customFormat="1" ht="12" customHeight="1">
      <c r="B23" s="29"/>
      <c r="D23" s="24" t="s">
        <v>36</v>
      </c>
      <c r="I23" s="24" t="s">
        <v>25</v>
      </c>
      <c r="J23" s="22" t="s">
        <v>1</v>
      </c>
      <c r="L23" s="29"/>
    </row>
    <row r="24" spans="2:12" s="1" customFormat="1" ht="18" customHeight="1">
      <c r="B24" s="29"/>
      <c r="E24" s="22" t="s">
        <v>37</v>
      </c>
      <c r="I24" s="24" t="s">
        <v>28</v>
      </c>
      <c r="J24" s="22" t="s">
        <v>1</v>
      </c>
      <c r="L24" s="29"/>
    </row>
    <row r="25" spans="2:12" s="1" customFormat="1" ht="6.9" customHeight="1">
      <c r="B25" s="29"/>
      <c r="L25" s="29"/>
    </row>
    <row r="26" spans="2:12" s="1" customFormat="1" ht="12" customHeight="1">
      <c r="B26" s="29"/>
      <c r="D26" s="24" t="s">
        <v>38</v>
      </c>
      <c r="L26" s="29"/>
    </row>
    <row r="27" spans="2:12" s="7" customFormat="1" ht="16.5" customHeight="1">
      <c r="B27" s="86"/>
      <c r="E27" s="179" t="s">
        <v>1</v>
      </c>
      <c r="F27" s="179"/>
      <c r="G27" s="179"/>
      <c r="H27" s="179"/>
      <c r="L27" s="86"/>
    </row>
    <row r="28" spans="2:12" s="1" customFormat="1" ht="6.9" customHeight="1">
      <c r="B28" s="29"/>
      <c r="L28" s="29"/>
    </row>
    <row r="29" spans="2:12" s="1" customFormat="1" ht="6.9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39</v>
      </c>
      <c r="J30" s="63">
        <f>ROUND(J132, 2)</f>
        <v>0</v>
      </c>
      <c r="L30" s="29"/>
    </row>
    <row r="31" spans="2:12" s="1" customFormat="1" ht="6.9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" customHeight="1">
      <c r="B32" s="29"/>
      <c r="F32" s="32" t="s">
        <v>41</v>
      </c>
      <c r="I32" s="32" t="s">
        <v>40</v>
      </c>
      <c r="J32" s="32" t="s">
        <v>42</v>
      </c>
      <c r="L32" s="29"/>
    </row>
    <row r="33" spans="2:12" s="1" customFormat="1" ht="14.4" customHeight="1">
      <c r="B33" s="29"/>
      <c r="D33" s="52" t="s">
        <v>43</v>
      </c>
      <c r="E33" s="24" t="s">
        <v>44</v>
      </c>
      <c r="F33" s="88">
        <f>ROUND((SUM(BE132:BE246)),  2)</f>
        <v>0</v>
      </c>
      <c r="I33" s="89">
        <v>0.21</v>
      </c>
      <c r="J33" s="88">
        <f>ROUND(((SUM(BE132:BE246))*I33),  2)</f>
        <v>0</v>
      </c>
      <c r="L33" s="29"/>
    </row>
    <row r="34" spans="2:12" s="1" customFormat="1" ht="14.4" customHeight="1">
      <c r="B34" s="29"/>
      <c r="E34" s="24" t="s">
        <v>45</v>
      </c>
      <c r="F34" s="88">
        <f>ROUND((SUM(BF132:BF246)),  2)</f>
        <v>0</v>
      </c>
      <c r="I34" s="89">
        <v>0.15</v>
      </c>
      <c r="J34" s="88">
        <f>ROUND(((SUM(BF132:BF246))*I34),  2)</f>
        <v>0</v>
      </c>
      <c r="L34" s="29"/>
    </row>
    <row r="35" spans="2:12" s="1" customFormat="1" ht="14.4" hidden="1" customHeight="1">
      <c r="B35" s="29"/>
      <c r="E35" s="24" t="s">
        <v>46</v>
      </c>
      <c r="F35" s="88">
        <f>ROUND((SUM(BG132:BG246)),  2)</f>
        <v>0</v>
      </c>
      <c r="I35" s="89">
        <v>0.21</v>
      </c>
      <c r="J35" s="88">
        <f>0</f>
        <v>0</v>
      </c>
      <c r="L35" s="29"/>
    </row>
    <row r="36" spans="2:12" s="1" customFormat="1" ht="14.4" hidden="1" customHeight="1">
      <c r="B36" s="29"/>
      <c r="E36" s="24" t="s">
        <v>47</v>
      </c>
      <c r="F36" s="88">
        <f>ROUND((SUM(BH132:BH246)),  2)</f>
        <v>0</v>
      </c>
      <c r="I36" s="89">
        <v>0.15</v>
      </c>
      <c r="J36" s="88">
        <f>0</f>
        <v>0</v>
      </c>
      <c r="L36" s="29"/>
    </row>
    <row r="37" spans="2:12" s="1" customFormat="1" ht="14.4" hidden="1" customHeight="1">
      <c r="B37" s="29"/>
      <c r="E37" s="24" t="s">
        <v>48</v>
      </c>
      <c r="F37" s="88">
        <f>ROUND((SUM(BI132:BI246)),  2)</f>
        <v>0</v>
      </c>
      <c r="I37" s="89">
        <v>0</v>
      </c>
      <c r="J37" s="88">
        <f>0</f>
        <v>0</v>
      </c>
      <c r="L37" s="29"/>
    </row>
    <row r="38" spans="2:12" s="1" customFormat="1" ht="6.9" customHeight="1">
      <c r="B38" s="29"/>
      <c r="L38" s="29"/>
    </row>
    <row r="39" spans="2:12" s="1" customFormat="1" ht="25.35" customHeight="1">
      <c r="B39" s="29"/>
      <c r="C39" s="90"/>
      <c r="D39" s="91" t="s">
        <v>49</v>
      </c>
      <c r="E39" s="54"/>
      <c r="F39" s="54"/>
      <c r="G39" s="92" t="s">
        <v>50</v>
      </c>
      <c r="H39" s="93" t="s">
        <v>51</v>
      </c>
      <c r="I39" s="54"/>
      <c r="J39" s="94">
        <f>SUM(J30:J37)</f>
        <v>0</v>
      </c>
      <c r="K39" s="95"/>
      <c r="L39" s="29"/>
    </row>
    <row r="40" spans="2:12" s="1" customFormat="1" ht="14.4" customHeight="1">
      <c r="B40" s="29"/>
      <c r="L40" s="29"/>
    </row>
    <row r="41" spans="2:12" ht="14.4" customHeight="1">
      <c r="B41" s="17"/>
      <c r="L41" s="17"/>
    </row>
    <row r="42" spans="2:12" ht="14.4" customHeight="1">
      <c r="B42" s="17"/>
      <c r="L42" s="17"/>
    </row>
    <row r="43" spans="2:12" ht="14.4" customHeight="1">
      <c r="B43" s="17"/>
      <c r="L43" s="17"/>
    </row>
    <row r="44" spans="2:12" ht="14.4" customHeight="1">
      <c r="B44" s="17"/>
      <c r="L44" s="17"/>
    </row>
    <row r="45" spans="2:12" ht="14.4" customHeight="1">
      <c r="B45" s="17"/>
      <c r="L45" s="17"/>
    </row>
    <row r="46" spans="2:12" ht="14.4" customHeight="1">
      <c r="B46" s="17"/>
      <c r="L46" s="17"/>
    </row>
    <row r="47" spans="2:12" ht="14.4" customHeight="1">
      <c r="B47" s="17"/>
      <c r="L47" s="17"/>
    </row>
    <row r="48" spans="2:12" ht="14.4" customHeight="1">
      <c r="B48" s="17"/>
      <c r="L48" s="17"/>
    </row>
    <row r="49" spans="2:12" ht="14.4" customHeight="1">
      <c r="B49" s="17"/>
      <c r="L49" s="17"/>
    </row>
    <row r="50" spans="2:12" s="1" customFormat="1" ht="14.4" customHeight="1">
      <c r="B50" s="29"/>
      <c r="D50" s="38" t="s">
        <v>52</v>
      </c>
      <c r="E50" s="39"/>
      <c r="F50" s="39"/>
      <c r="G50" s="38" t="s">
        <v>53</v>
      </c>
      <c r="H50" s="39"/>
      <c r="I50" s="39"/>
      <c r="J50" s="39"/>
      <c r="K50" s="39"/>
      <c r="L50" s="29"/>
    </row>
    <row r="51" spans="2:12" ht="10.199999999999999">
      <c r="B51" s="17"/>
      <c r="L51" s="17"/>
    </row>
    <row r="52" spans="2:12" ht="10.199999999999999">
      <c r="B52" s="17"/>
      <c r="L52" s="17"/>
    </row>
    <row r="53" spans="2:12" ht="10.199999999999999">
      <c r="B53" s="17"/>
      <c r="L53" s="17"/>
    </row>
    <row r="54" spans="2:12" ht="10.199999999999999">
      <c r="B54" s="17"/>
      <c r="L54" s="17"/>
    </row>
    <row r="55" spans="2:12" ht="10.199999999999999">
      <c r="B55" s="17"/>
      <c r="L55" s="17"/>
    </row>
    <row r="56" spans="2:12" ht="10.199999999999999">
      <c r="B56" s="17"/>
      <c r="L56" s="17"/>
    </row>
    <row r="57" spans="2:12" ht="10.199999999999999">
      <c r="B57" s="17"/>
      <c r="L57" s="17"/>
    </row>
    <row r="58" spans="2:12" ht="10.199999999999999">
      <c r="B58" s="17"/>
      <c r="L58" s="17"/>
    </row>
    <row r="59" spans="2:12" ht="10.199999999999999">
      <c r="B59" s="17"/>
      <c r="L59" s="17"/>
    </row>
    <row r="60" spans="2:12" ht="10.199999999999999">
      <c r="B60" s="17"/>
      <c r="L60" s="17"/>
    </row>
    <row r="61" spans="2:12" s="1" customFormat="1" ht="13.2">
      <c r="B61" s="29"/>
      <c r="D61" s="40" t="s">
        <v>54</v>
      </c>
      <c r="E61" s="31"/>
      <c r="F61" s="96" t="s">
        <v>55</v>
      </c>
      <c r="G61" s="40" t="s">
        <v>54</v>
      </c>
      <c r="H61" s="31"/>
      <c r="I61" s="31"/>
      <c r="J61" s="97" t="s">
        <v>55</v>
      </c>
      <c r="K61" s="31"/>
      <c r="L61" s="29"/>
    </row>
    <row r="62" spans="2:12" ht="10.199999999999999">
      <c r="B62" s="17"/>
      <c r="L62" s="17"/>
    </row>
    <row r="63" spans="2:12" ht="10.199999999999999">
      <c r="B63" s="17"/>
      <c r="L63" s="17"/>
    </row>
    <row r="64" spans="2:12" ht="10.199999999999999">
      <c r="B64" s="17"/>
      <c r="L64" s="17"/>
    </row>
    <row r="65" spans="2:12" s="1" customFormat="1" ht="13.2">
      <c r="B65" s="29"/>
      <c r="D65" s="38" t="s">
        <v>56</v>
      </c>
      <c r="E65" s="39"/>
      <c r="F65" s="39"/>
      <c r="G65" s="38" t="s">
        <v>57</v>
      </c>
      <c r="H65" s="39"/>
      <c r="I65" s="39"/>
      <c r="J65" s="39"/>
      <c r="K65" s="39"/>
      <c r="L65" s="29"/>
    </row>
    <row r="66" spans="2:12" ht="10.199999999999999">
      <c r="B66" s="17"/>
      <c r="L66" s="17"/>
    </row>
    <row r="67" spans="2:12" ht="10.199999999999999">
      <c r="B67" s="17"/>
      <c r="L67" s="17"/>
    </row>
    <row r="68" spans="2:12" ht="10.199999999999999">
      <c r="B68" s="17"/>
      <c r="L68" s="17"/>
    </row>
    <row r="69" spans="2:12" ht="10.199999999999999">
      <c r="B69" s="17"/>
      <c r="L69" s="17"/>
    </row>
    <row r="70" spans="2:12" ht="10.199999999999999">
      <c r="B70" s="17"/>
      <c r="L70" s="17"/>
    </row>
    <row r="71" spans="2:12" ht="10.199999999999999">
      <c r="B71" s="17"/>
      <c r="L71" s="17"/>
    </row>
    <row r="72" spans="2:12" ht="10.199999999999999">
      <c r="B72" s="17"/>
      <c r="L72" s="17"/>
    </row>
    <row r="73" spans="2:12" ht="10.199999999999999">
      <c r="B73" s="17"/>
      <c r="L73" s="17"/>
    </row>
    <row r="74" spans="2:12" ht="10.199999999999999">
      <c r="B74" s="17"/>
      <c r="L74" s="17"/>
    </row>
    <row r="75" spans="2:12" ht="10.199999999999999">
      <c r="B75" s="17"/>
      <c r="L75" s="17"/>
    </row>
    <row r="76" spans="2:12" s="1" customFormat="1" ht="13.2">
      <c r="B76" s="29"/>
      <c r="D76" s="40" t="s">
        <v>54</v>
      </c>
      <c r="E76" s="31"/>
      <c r="F76" s="96" t="s">
        <v>55</v>
      </c>
      <c r="G76" s="40" t="s">
        <v>54</v>
      </c>
      <c r="H76" s="31"/>
      <c r="I76" s="31"/>
      <c r="J76" s="97" t="s">
        <v>55</v>
      </c>
      <c r="K76" s="31"/>
      <c r="L76" s="29"/>
    </row>
    <row r="77" spans="2:12" s="1" customFormat="1" ht="14.4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" customHeight="1">
      <c r="B82" s="29"/>
      <c r="C82" s="18" t="s">
        <v>98</v>
      </c>
      <c r="L82" s="29"/>
    </row>
    <row r="83" spans="2:47" s="1" customFormat="1" ht="6.9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09" t="str">
        <f>E7</f>
        <v>Rekonstrukce veřejného osvětlení v ul. Bezručova, Dačice</v>
      </c>
      <c r="F85" s="210"/>
      <c r="G85" s="210"/>
      <c r="H85" s="210"/>
      <c r="L85" s="29"/>
    </row>
    <row r="86" spans="2:47" s="1" customFormat="1" ht="12" customHeight="1">
      <c r="B86" s="29"/>
      <c r="C86" s="24" t="s">
        <v>94</v>
      </c>
      <c r="L86" s="29"/>
    </row>
    <row r="87" spans="2:47" s="1" customFormat="1" ht="16.5" customHeight="1">
      <c r="B87" s="29"/>
      <c r="E87" s="190" t="str">
        <f>E9</f>
        <v>01 - Montáž VO</v>
      </c>
      <c r="F87" s="211"/>
      <c r="G87" s="211"/>
      <c r="H87" s="211"/>
      <c r="L87" s="29"/>
    </row>
    <row r="88" spans="2:47" s="1" customFormat="1" ht="6.9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>Dačice</v>
      </c>
      <c r="I89" s="24" t="s">
        <v>22</v>
      </c>
      <c r="J89" s="49" t="str">
        <f>IF(J12="","",J12)</f>
        <v>30. 6. 2022</v>
      </c>
      <c r="L89" s="29"/>
    </row>
    <row r="90" spans="2:47" s="1" customFormat="1" ht="6.9" customHeight="1">
      <c r="B90" s="29"/>
      <c r="L90" s="29"/>
    </row>
    <row r="91" spans="2:47" s="1" customFormat="1" ht="40.049999999999997" customHeight="1">
      <c r="B91" s="29"/>
      <c r="C91" s="24" t="s">
        <v>24</v>
      </c>
      <c r="F91" s="22" t="str">
        <f>E15</f>
        <v>Město Dačice, Krajířova 27, 380 13 Dačice I</v>
      </c>
      <c r="I91" s="24" t="s">
        <v>31</v>
      </c>
      <c r="J91" s="27" t="str">
        <f>E21</f>
        <v>SETO, spol s.r.o., Hradecká 17, 380 01 Dačice</v>
      </c>
      <c r="L91" s="29"/>
    </row>
    <row r="92" spans="2:47" s="1" customFormat="1" ht="15.15" customHeight="1">
      <c r="B92" s="29"/>
      <c r="C92" s="24" t="s">
        <v>29</v>
      </c>
      <c r="F92" s="22" t="str">
        <f>IF(E18="","",E18)</f>
        <v>Vyplň údaj</v>
      </c>
      <c r="I92" s="24" t="s">
        <v>36</v>
      </c>
      <c r="J92" s="27" t="str">
        <f>E24</f>
        <v>Matěj Distel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99</v>
      </c>
      <c r="D94" s="90"/>
      <c r="E94" s="90"/>
      <c r="F94" s="90"/>
      <c r="G94" s="90"/>
      <c r="H94" s="90"/>
      <c r="I94" s="90"/>
      <c r="J94" s="99" t="s">
        <v>100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8" customHeight="1">
      <c r="B96" s="29"/>
      <c r="C96" s="100" t="s">
        <v>101</v>
      </c>
      <c r="J96" s="63">
        <f>J132</f>
        <v>0</v>
      </c>
      <c r="L96" s="29"/>
      <c r="AU96" s="14" t="s">
        <v>102</v>
      </c>
    </row>
    <row r="97" spans="2:12" s="8" customFormat="1" ht="24.9" customHeight="1">
      <c r="B97" s="101"/>
      <c r="D97" s="102" t="s">
        <v>103</v>
      </c>
      <c r="E97" s="103"/>
      <c r="F97" s="103"/>
      <c r="G97" s="103"/>
      <c r="H97" s="103"/>
      <c r="I97" s="103"/>
      <c r="J97" s="104">
        <f>J133</f>
        <v>0</v>
      </c>
      <c r="L97" s="101"/>
    </row>
    <row r="98" spans="2:12" s="9" customFormat="1" ht="19.95" customHeight="1">
      <c r="B98" s="105"/>
      <c r="D98" s="106" t="s">
        <v>104</v>
      </c>
      <c r="E98" s="107"/>
      <c r="F98" s="107"/>
      <c r="G98" s="107"/>
      <c r="H98" s="107"/>
      <c r="I98" s="107"/>
      <c r="J98" s="108">
        <f>J134</f>
        <v>0</v>
      </c>
      <c r="L98" s="105"/>
    </row>
    <row r="99" spans="2:12" s="8" customFormat="1" ht="24.9" customHeight="1">
      <c r="B99" s="101"/>
      <c r="D99" s="102" t="s">
        <v>105</v>
      </c>
      <c r="E99" s="103"/>
      <c r="F99" s="103"/>
      <c r="G99" s="103"/>
      <c r="H99" s="103"/>
      <c r="I99" s="103"/>
      <c r="J99" s="104">
        <f>J137</f>
        <v>0</v>
      </c>
      <c r="L99" s="101"/>
    </row>
    <row r="100" spans="2:12" s="9" customFormat="1" ht="19.95" customHeight="1">
      <c r="B100" s="105"/>
      <c r="D100" s="106" t="s">
        <v>106</v>
      </c>
      <c r="E100" s="107"/>
      <c r="F100" s="107"/>
      <c r="G100" s="107"/>
      <c r="H100" s="107"/>
      <c r="I100" s="107"/>
      <c r="J100" s="108">
        <f>J138</f>
        <v>0</v>
      </c>
      <c r="L100" s="105"/>
    </row>
    <row r="101" spans="2:12" s="9" customFormat="1" ht="19.95" customHeight="1">
      <c r="B101" s="105"/>
      <c r="D101" s="106" t="s">
        <v>107</v>
      </c>
      <c r="E101" s="107"/>
      <c r="F101" s="107"/>
      <c r="G101" s="107"/>
      <c r="H101" s="107"/>
      <c r="I101" s="107"/>
      <c r="J101" s="108">
        <f>J141</f>
        <v>0</v>
      </c>
      <c r="L101" s="105"/>
    </row>
    <row r="102" spans="2:12" s="8" customFormat="1" ht="24.9" customHeight="1">
      <c r="B102" s="101"/>
      <c r="D102" s="102" t="s">
        <v>108</v>
      </c>
      <c r="E102" s="103"/>
      <c r="F102" s="103"/>
      <c r="G102" s="103"/>
      <c r="H102" s="103"/>
      <c r="I102" s="103"/>
      <c r="J102" s="104">
        <f>J142</f>
        <v>0</v>
      </c>
      <c r="L102" s="101"/>
    </row>
    <row r="103" spans="2:12" s="9" customFormat="1" ht="19.95" customHeight="1">
      <c r="B103" s="105"/>
      <c r="D103" s="106" t="s">
        <v>109</v>
      </c>
      <c r="E103" s="107"/>
      <c r="F103" s="107"/>
      <c r="G103" s="107"/>
      <c r="H103" s="107"/>
      <c r="I103" s="107"/>
      <c r="J103" s="108">
        <f>J143</f>
        <v>0</v>
      </c>
      <c r="L103" s="105"/>
    </row>
    <row r="104" spans="2:12" s="9" customFormat="1" ht="19.95" customHeight="1">
      <c r="B104" s="105"/>
      <c r="D104" s="106" t="s">
        <v>110</v>
      </c>
      <c r="E104" s="107"/>
      <c r="F104" s="107"/>
      <c r="G104" s="107"/>
      <c r="H104" s="107"/>
      <c r="I104" s="107"/>
      <c r="J104" s="108">
        <f>J175</f>
        <v>0</v>
      </c>
      <c r="L104" s="105"/>
    </row>
    <row r="105" spans="2:12" s="9" customFormat="1" ht="19.95" customHeight="1">
      <c r="B105" s="105"/>
      <c r="D105" s="106" t="s">
        <v>111</v>
      </c>
      <c r="E105" s="107"/>
      <c r="F105" s="107"/>
      <c r="G105" s="107"/>
      <c r="H105" s="107"/>
      <c r="I105" s="107"/>
      <c r="J105" s="108">
        <f>J177</f>
        <v>0</v>
      </c>
      <c r="L105" s="105"/>
    </row>
    <row r="106" spans="2:12" s="8" customFormat="1" ht="24.9" customHeight="1">
      <c r="B106" s="101"/>
      <c r="D106" s="102" t="s">
        <v>112</v>
      </c>
      <c r="E106" s="103"/>
      <c r="F106" s="103"/>
      <c r="G106" s="103"/>
      <c r="H106" s="103"/>
      <c r="I106" s="103"/>
      <c r="J106" s="104">
        <f>J231</f>
        <v>0</v>
      </c>
      <c r="L106" s="101"/>
    </row>
    <row r="107" spans="2:12" s="8" customFormat="1" ht="24.9" customHeight="1">
      <c r="B107" s="101"/>
      <c r="D107" s="102" t="s">
        <v>113</v>
      </c>
      <c r="E107" s="103"/>
      <c r="F107" s="103"/>
      <c r="G107" s="103"/>
      <c r="H107" s="103"/>
      <c r="I107" s="103"/>
      <c r="J107" s="104">
        <f>J233</f>
        <v>0</v>
      </c>
      <c r="L107" s="101"/>
    </row>
    <row r="108" spans="2:12" s="9" customFormat="1" ht="19.95" customHeight="1">
      <c r="B108" s="105"/>
      <c r="D108" s="106" t="s">
        <v>114</v>
      </c>
      <c r="E108" s="107"/>
      <c r="F108" s="107"/>
      <c r="G108" s="107"/>
      <c r="H108" s="107"/>
      <c r="I108" s="107"/>
      <c r="J108" s="108">
        <f>J234</f>
        <v>0</v>
      </c>
      <c r="L108" s="105"/>
    </row>
    <row r="109" spans="2:12" s="9" customFormat="1" ht="19.95" customHeight="1">
      <c r="B109" s="105"/>
      <c r="D109" s="106" t="s">
        <v>115</v>
      </c>
      <c r="E109" s="107"/>
      <c r="F109" s="107"/>
      <c r="G109" s="107"/>
      <c r="H109" s="107"/>
      <c r="I109" s="107"/>
      <c r="J109" s="108">
        <f>J238</f>
        <v>0</v>
      </c>
      <c r="L109" s="105"/>
    </row>
    <row r="110" spans="2:12" s="9" customFormat="1" ht="19.95" customHeight="1">
      <c r="B110" s="105"/>
      <c r="D110" s="106" t="s">
        <v>116</v>
      </c>
      <c r="E110" s="107"/>
      <c r="F110" s="107"/>
      <c r="G110" s="107"/>
      <c r="H110" s="107"/>
      <c r="I110" s="107"/>
      <c r="J110" s="108">
        <f>J241</f>
        <v>0</v>
      </c>
      <c r="L110" s="105"/>
    </row>
    <row r="111" spans="2:12" s="9" customFormat="1" ht="19.95" customHeight="1">
      <c r="B111" s="105"/>
      <c r="D111" s="106" t="s">
        <v>117</v>
      </c>
      <c r="E111" s="107"/>
      <c r="F111" s="107"/>
      <c r="G111" s="107"/>
      <c r="H111" s="107"/>
      <c r="I111" s="107"/>
      <c r="J111" s="108">
        <f>J243</f>
        <v>0</v>
      </c>
      <c r="L111" s="105"/>
    </row>
    <row r="112" spans="2:12" s="9" customFormat="1" ht="19.95" customHeight="1">
      <c r="B112" s="105"/>
      <c r="D112" s="106" t="s">
        <v>118</v>
      </c>
      <c r="E112" s="107"/>
      <c r="F112" s="107"/>
      <c r="G112" s="107"/>
      <c r="H112" s="107"/>
      <c r="I112" s="107"/>
      <c r="J112" s="108">
        <f>J245</f>
        <v>0</v>
      </c>
      <c r="L112" s="105"/>
    </row>
    <row r="113" spans="2:12" s="1" customFormat="1" ht="21.75" customHeight="1">
      <c r="B113" s="29"/>
      <c r="L113" s="29"/>
    </row>
    <row r="114" spans="2:12" s="1" customFormat="1" ht="6.9" customHeight="1"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29"/>
    </row>
    <row r="118" spans="2:12" s="1" customFormat="1" ht="6.9" customHeight="1"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29"/>
    </row>
    <row r="119" spans="2:12" s="1" customFormat="1" ht="24.9" customHeight="1">
      <c r="B119" s="29"/>
      <c r="C119" s="18" t="s">
        <v>119</v>
      </c>
      <c r="L119" s="29"/>
    </row>
    <row r="120" spans="2:12" s="1" customFormat="1" ht="6.9" customHeight="1">
      <c r="B120" s="29"/>
      <c r="L120" s="29"/>
    </row>
    <row r="121" spans="2:12" s="1" customFormat="1" ht="12" customHeight="1">
      <c r="B121" s="29"/>
      <c r="C121" s="24" t="s">
        <v>16</v>
      </c>
      <c r="L121" s="29"/>
    </row>
    <row r="122" spans="2:12" s="1" customFormat="1" ht="16.5" customHeight="1">
      <c r="B122" s="29"/>
      <c r="E122" s="209" t="str">
        <f>E7</f>
        <v>Rekonstrukce veřejného osvětlení v ul. Bezručova, Dačice</v>
      </c>
      <c r="F122" s="210"/>
      <c r="G122" s="210"/>
      <c r="H122" s="210"/>
      <c r="L122" s="29"/>
    </row>
    <row r="123" spans="2:12" s="1" customFormat="1" ht="12" customHeight="1">
      <c r="B123" s="29"/>
      <c r="C123" s="24" t="s">
        <v>94</v>
      </c>
      <c r="L123" s="29"/>
    </row>
    <row r="124" spans="2:12" s="1" customFormat="1" ht="16.5" customHeight="1">
      <c r="B124" s="29"/>
      <c r="E124" s="190" t="str">
        <f>E9</f>
        <v>01 - Montáž VO</v>
      </c>
      <c r="F124" s="211"/>
      <c r="G124" s="211"/>
      <c r="H124" s="211"/>
      <c r="L124" s="29"/>
    </row>
    <row r="125" spans="2:12" s="1" customFormat="1" ht="6.9" customHeight="1">
      <c r="B125" s="29"/>
      <c r="L125" s="29"/>
    </row>
    <row r="126" spans="2:12" s="1" customFormat="1" ht="12" customHeight="1">
      <c r="B126" s="29"/>
      <c r="C126" s="24" t="s">
        <v>20</v>
      </c>
      <c r="F126" s="22" t="str">
        <f>F12</f>
        <v>Dačice</v>
      </c>
      <c r="I126" s="24" t="s">
        <v>22</v>
      </c>
      <c r="J126" s="49" t="str">
        <f>IF(J12="","",J12)</f>
        <v>30. 6. 2022</v>
      </c>
      <c r="L126" s="29"/>
    </row>
    <row r="127" spans="2:12" s="1" customFormat="1" ht="6.9" customHeight="1">
      <c r="B127" s="29"/>
      <c r="L127" s="29"/>
    </row>
    <row r="128" spans="2:12" s="1" customFormat="1" ht="40.049999999999997" customHeight="1">
      <c r="B128" s="29"/>
      <c r="C128" s="24" t="s">
        <v>24</v>
      </c>
      <c r="F128" s="22" t="str">
        <f>E15</f>
        <v>Město Dačice, Krajířova 27, 380 13 Dačice I</v>
      </c>
      <c r="I128" s="24" t="s">
        <v>31</v>
      </c>
      <c r="J128" s="27" t="str">
        <f>E21</f>
        <v>SETO, spol s.r.o., Hradecká 17, 380 01 Dačice</v>
      </c>
      <c r="L128" s="29"/>
    </row>
    <row r="129" spans="2:65" s="1" customFormat="1" ht="15.15" customHeight="1">
      <c r="B129" s="29"/>
      <c r="C129" s="24" t="s">
        <v>29</v>
      </c>
      <c r="F129" s="22" t="str">
        <f>IF(E18="","",E18)</f>
        <v>Vyplň údaj</v>
      </c>
      <c r="I129" s="24" t="s">
        <v>36</v>
      </c>
      <c r="J129" s="27" t="str">
        <f>E24</f>
        <v>Matěj Distel</v>
      </c>
      <c r="L129" s="29"/>
    </row>
    <row r="130" spans="2:65" s="1" customFormat="1" ht="10.35" customHeight="1">
      <c r="B130" s="29"/>
      <c r="L130" s="29"/>
    </row>
    <row r="131" spans="2:65" s="10" customFormat="1" ht="29.25" customHeight="1">
      <c r="B131" s="109"/>
      <c r="C131" s="110" t="s">
        <v>120</v>
      </c>
      <c r="D131" s="111" t="s">
        <v>64</v>
      </c>
      <c r="E131" s="111" t="s">
        <v>60</v>
      </c>
      <c r="F131" s="111" t="s">
        <v>61</v>
      </c>
      <c r="G131" s="111" t="s">
        <v>121</v>
      </c>
      <c r="H131" s="111" t="s">
        <v>122</v>
      </c>
      <c r="I131" s="111" t="s">
        <v>123</v>
      </c>
      <c r="J131" s="112" t="s">
        <v>100</v>
      </c>
      <c r="K131" s="113" t="s">
        <v>124</v>
      </c>
      <c r="L131" s="109"/>
      <c r="M131" s="56" t="s">
        <v>1</v>
      </c>
      <c r="N131" s="57" t="s">
        <v>43</v>
      </c>
      <c r="O131" s="57" t="s">
        <v>125</v>
      </c>
      <c r="P131" s="57" t="s">
        <v>126</v>
      </c>
      <c r="Q131" s="57" t="s">
        <v>127</v>
      </c>
      <c r="R131" s="57" t="s">
        <v>128</v>
      </c>
      <c r="S131" s="57" t="s">
        <v>129</v>
      </c>
      <c r="T131" s="58" t="s">
        <v>130</v>
      </c>
    </row>
    <row r="132" spans="2:65" s="1" customFormat="1" ht="22.8" customHeight="1">
      <c r="B132" s="29"/>
      <c r="C132" s="61" t="s">
        <v>131</v>
      </c>
      <c r="J132" s="114">
        <f>BK132</f>
        <v>0</v>
      </c>
      <c r="L132" s="29"/>
      <c r="M132" s="59"/>
      <c r="N132" s="50"/>
      <c r="O132" s="50"/>
      <c r="P132" s="115">
        <f>P133+P137+P142+P231+P233</f>
        <v>0</v>
      </c>
      <c r="Q132" s="50"/>
      <c r="R132" s="115">
        <f>R133+R137+R142+R231+R233</f>
        <v>107.99146623200001</v>
      </c>
      <c r="S132" s="50"/>
      <c r="T132" s="116">
        <f>T133+T137+T142+T231+T233</f>
        <v>2.06</v>
      </c>
      <c r="AT132" s="14" t="s">
        <v>78</v>
      </c>
      <c r="AU132" s="14" t="s">
        <v>102</v>
      </c>
      <c r="BK132" s="117">
        <f>BK133+BK137+BK142+BK231+BK233</f>
        <v>0</v>
      </c>
    </row>
    <row r="133" spans="2:65" s="11" customFormat="1" ht="25.95" customHeight="1">
      <c r="B133" s="118"/>
      <c r="D133" s="119" t="s">
        <v>78</v>
      </c>
      <c r="E133" s="120" t="s">
        <v>132</v>
      </c>
      <c r="F133" s="120" t="s">
        <v>133</v>
      </c>
      <c r="I133" s="121"/>
      <c r="J133" s="122">
        <f>BK133</f>
        <v>0</v>
      </c>
      <c r="L133" s="118"/>
      <c r="M133" s="123"/>
      <c r="P133" s="124">
        <f>P134</f>
        <v>0</v>
      </c>
      <c r="R133" s="124">
        <f>R134</f>
        <v>0</v>
      </c>
      <c r="T133" s="125">
        <f>T134</f>
        <v>0</v>
      </c>
      <c r="AR133" s="119" t="s">
        <v>87</v>
      </c>
      <c r="AT133" s="126" t="s">
        <v>78</v>
      </c>
      <c r="AU133" s="126" t="s">
        <v>79</v>
      </c>
      <c r="AY133" s="119" t="s">
        <v>134</v>
      </c>
      <c r="BK133" s="127">
        <f>BK134</f>
        <v>0</v>
      </c>
    </row>
    <row r="134" spans="2:65" s="11" customFormat="1" ht="22.8" customHeight="1">
      <c r="B134" s="118"/>
      <c r="D134" s="119" t="s">
        <v>78</v>
      </c>
      <c r="E134" s="128" t="s">
        <v>135</v>
      </c>
      <c r="F134" s="128" t="s">
        <v>136</v>
      </c>
      <c r="I134" s="121"/>
      <c r="J134" s="129">
        <f>BK134</f>
        <v>0</v>
      </c>
      <c r="L134" s="118"/>
      <c r="M134" s="123"/>
      <c r="P134" s="124">
        <f>SUM(P135:P136)</f>
        <v>0</v>
      </c>
      <c r="R134" s="124">
        <f>SUM(R135:R136)</f>
        <v>0</v>
      </c>
      <c r="T134" s="125">
        <f>SUM(T135:T136)</f>
        <v>0</v>
      </c>
      <c r="AR134" s="119" t="s">
        <v>87</v>
      </c>
      <c r="AT134" s="126" t="s">
        <v>78</v>
      </c>
      <c r="AU134" s="126" t="s">
        <v>87</v>
      </c>
      <c r="AY134" s="119" t="s">
        <v>134</v>
      </c>
      <c r="BK134" s="127">
        <f>SUM(BK135:BK136)</f>
        <v>0</v>
      </c>
    </row>
    <row r="135" spans="2:65" s="1" customFormat="1" ht="24.15" customHeight="1">
      <c r="B135" s="29"/>
      <c r="C135" s="130" t="s">
        <v>87</v>
      </c>
      <c r="D135" s="130" t="s">
        <v>137</v>
      </c>
      <c r="E135" s="131" t="s">
        <v>138</v>
      </c>
      <c r="F135" s="132" t="s">
        <v>139</v>
      </c>
      <c r="G135" s="133" t="s">
        <v>140</v>
      </c>
      <c r="H135" s="134">
        <v>15</v>
      </c>
      <c r="I135" s="135"/>
      <c r="J135" s="136">
        <f>ROUND(I135*H135,2)</f>
        <v>0</v>
      </c>
      <c r="K135" s="137"/>
      <c r="L135" s="29"/>
      <c r="M135" s="138" t="s">
        <v>1</v>
      </c>
      <c r="N135" s="139" t="s">
        <v>44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141</v>
      </c>
      <c r="AT135" s="142" t="s">
        <v>137</v>
      </c>
      <c r="AU135" s="142" t="s">
        <v>89</v>
      </c>
      <c r="AY135" s="14" t="s">
        <v>134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4" t="s">
        <v>87</v>
      </c>
      <c r="BK135" s="143">
        <f>ROUND(I135*H135,2)</f>
        <v>0</v>
      </c>
      <c r="BL135" s="14" t="s">
        <v>141</v>
      </c>
      <c r="BM135" s="142" t="s">
        <v>142</v>
      </c>
    </row>
    <row r="136" spans="2:65" s="1" customFormat="1" ht="24.15" customHeight="1">
      <c r="B136" s="29"/>
      <c r="C136" s="130" t="s">
        <v>89</v>
      </c>
      <c r="D136" s="130" t="s">
        <v>137</v>
      </c>
      <c r="E136" s="131" t="s">
        <v>143</v>
      </c>
      <c r="F136" s="132" t="s">
        <v>144</v>
      </c>
      <c r="G136" s="133" t="s">
        <v>140</v>
      </c>
      <c r="H136" s="134">
        <v>13</v>
      </c>
      <c r="I136" s="135"/>
      <c r="J136" s="136">
        <f>ROUND(I136*H136,2)</f>
        <v>0</v>
      </c>
      <c r="K136" s="137"/>
      <c r="L136" s="29"/>
      <c r="M136" s="138" t="s">
        <v>1</v>
      </c>
      <c r="N136" s="139" t="s">
        <v>44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141</v>
      </c>
      <c r="AT136" s="142" t="s">
        <v>137</v>
      </c>
      <c r="AU136" s="142" t="s">
        <v>89</v>
      </c>
      <c r="AY136" s="14" t="s">
        <v>134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4" t="s">
        <v>87</v>
      </c>
      <c r="BK136" s="143">
        <f>ROUND(I136*H136,2)</f>
        <v>0</v>
      </c>
      <c r="BL136" s="14" t="s">
        <v>141</v>
      </c>
      <c r="BM136" s="142" t="s">
        <v>145</v>
      </c>
    </row>
    <row r="137" spans="2:65" s="11" customFormat="1" ht="25.95" customHeight="1">
      <c r="B137" s="118"/>
      <c r="D137" s="119" t="s">
        <v>78</v>
      </c>
      <c r="E137" s="120" t="s">
        <v>146</v>
      </c>
      <c r="F137" s="120" t="s">
        <v>147</v>
      </c>
      <c r="I137" s="121"/>
      <c r="J137" s="122">
        <f>BK137</f>
        <v>0</v>
      </c>
      <c r="L137" s="118"/>
      <c r="M137" s="123"/>
      <c r="P137" s="124">
        <f>P138+P141</f>
        <v>0</v>
      </c>
      <c r="R137" s="124">
        <f>R138+R141</f>
        <v>2.4299999999999999E-2</v>
      </c>
      <c r="T137" s="125">
        <f>T138+T141</f>
        <v>0</v>
      </c>
      <c r="AR137" s="119" t="s">
        <v>89</v>
      </c>
      <c r="AT137" s="126" t="s">
        <v>78</v>
      </c>
      <c r="AU137" s="126" t="s">
        <v>79</v>
      </c>
      <c r="AY137" s="119" t="s">
        <v>134</v>
      </c>
      <c r="BK137" s="127">
        <f>BK138+BK141</f>
        <v>0</v>
      </c>
    </row>
    <row r="138" spans="2:65" s="11" customFormat="1" ht="22.8" customHeight="1">
      <c r="B138" s="118"/>
      <c r="D138" s="119" t="s">
        <v>78</v>
      </c>
      <c r="E138" s="128" t="s">
        <v>148</v>
      </c>
      <c r="F138" s="128" t="s">
        <v>149</v>
      </c>
      <c r="I138" s="121"/>
      <c r="J138" s="129">
        <f>BK138</f>
        <v>0</v>
      </c>
      <c r="L138" s="118"/>
      <c r="M138" s="123"/>
      <c r="P138" s="124">
        <f>SUM(P139:P140)</f>
        <v>0</v>
      </c>
      <c r="R138" s="124">
        <f>SUM(R139:R140)</f>
        <v>2.4299999999999999E-2</v>
      </c>
      <c r="T138" s="125">
        <f>SUM(T139:T140)</f>
        <v>0</v>
      </c>
      <c r="AR138" s="119" t="s">
        <v>89</v>
      </c>
      <c r="AT138" s="126" t="s">
        <v>78</v>
      </c>
      <c r="AU138" s="126" t="s">
        <v>87</v>
      </c>
      <c r="AY138" s="119" t="s">
        <v>134</v>
      </c>
      <c r="BK138" s="127">
        <f>SUM(BK139:BK140)</f>
        <v>0</v>
      </c>
    </row>
    <row r="139" spans="2:65" s="1" customFormat="1" ht="24.15" customHeight="1">
      <c r="B139" s="29"/>
      <c r="C139" s="130" t="s">
        <v>150</v>
      </c>
      <c r="D139" s="130" t="s">
        <v>137</v>
      </c>
      <c r="E139" s="131" t="s">
        <v>151</v>
      </c>
      <c r="F139" s="132" t="s">
        <v>152</v>
      </c>
      <c r="G139" s="133" t="s">
        <v>153</v>
      </c>
      <c r="H139" s="134">
        <v>3</v>
      </c>
      <c r="I139" s="135"/>
      <c r="J139" s="136">
        <f>ROUND(I139*H139,2)</f>
        <v>0</v>
      </c>
      <c r="K139" s="137"/>
      <c r="L139" s="29"/>
      <c r="M139" s="138" t="s">
        <v>1</v>
      </c>
      <c r="N139" s="139" t="s">
        <v>44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154</v>
      </c>
      <c r="AT139" s="142" t="s">
        <v>137</v>
      </c>
      <c r="AU139" s="142" t="s">
        <v>89</v>
      </c>
      <c r="AY139" s="14" t="s">
        <v>134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4" t="s">
        <v>87</v>
      </c>
      <c r="BK139" s="143">
        <f>ROUND(I139*H139,2)</f>
        <v>0</v>
      </c>
      <c r="BL139" s="14" t="s">
        <v>154</v>
      </c>
      <c r="BM139" s="142" t="s">
        <v>155</v>
      </c>
    </row>
    <row r="140" spans="2:65" s="1" customFormat="1" ht="24.15" customHeight="1">
      <c r="B140" s="29"/>
      <c r="C140" s="144" t="s">
        <v>141</v>
      </c>
      <c r="D140" s="144" t="s">
        <v>156</v>
      </c>
      <c r="E140" s="145" t="s">
        <v>157</v>
      </c>
      <c r="F140" s="146" t="s">
        <v>158</v>
      </c>
      <c r="G140" s="147" t="s">
        <v>153</v>
      </c>
      <c r="H140" s="148">
        <v>3</v>
      </c>
      <c r="I140" s="149"/>
      <c r="J140" s="150">
        <f>ROUND(I140*H140,2)</f>
        <v>0</v>
      </c>
      <c r="K140" s="151"/>
      <c r="L140" s="152"/>
      <c r="M140" s="153" t="s">
        <v>1</v>
      </c>
      <c r="N140" s="154" t="s">
        <v>44</v>
      </c>
      <c r="P140" s="140">
        <f>O140*H140</f>
        <v>0</v>
      </c>
      <c r="Q140" s="140">
        <v>8.0999999999999996E-3</v>
      </c>
      <c r="R140" s="140">
        <f>Q140*H140</f>
        <v>2.4299999999999999E-2</v>
      </c>
      <c r="S140" s="140">
        <v>0</v>
      </c>
      <c r="T140" s="141">
        <f>S140*H140</f>
        <v>0</v>
      </c>
      <c r="AR140" s="142" t="s">
        <v>159</v>
      </c>
      <c r="AT140" s="142" t="s">
        <v>156</v>
      </c>
      <c r="AU140" s="142" t="s">
        <v>89</v>
      </c>
      <c r="AY140" s="14" t="s">
        <v>134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4" t="s">
        <v>87</v>
      </c>
      <c r="BK140" s="143">
        <f>ROUND(I140*H140,2)</f>
        <v>0</v>
      </c>
      <c r="BL140" s="14" t="s">
        <v>154</v>
      </c>
      <c r="BM140" s="142" t="s">
        <v>160</v>
      </c>
    </row>
    <row r="141" spans="2:65" s="11" customFormat="1" ht="22.8" customHeight="1">
      <c r="B141" s="118"/>
      <c r="D141" s="119" t="s">
        <v>78</v>
      </c>
      <c r="E141" s="128" t="s">
        <v>161</v>
      </c>
      <c r="F141" s="128" t="s">
        <v>162</v>
      </c>
      <c r="I141" s="121"/>
      <c r="J141" s="129">
        <f>BK141</f>
        <v>0</v>
      </c>
      <c r="L141" s="118"/>
      <c r="M141" s="123"/>
      <c r="P141" s="124">
        <v>0</v>
      </c>
      <c r="R141" s="124">
        <v>0</v>
      </c>
      <c r="T141" s="125">
        <v>0</v>
      </c>
      <c r="AR141" s="119" t="s">
        <v>89</v>
      </c>
      <c r="AT141" s="126" t="s">
        <v>78</v>
      </c>
      <c r="AU141" s="126" t="s">
        <v>87</v>
      </c>
      <c r="AY141" s="119" t="s">
        <v>134</v>
      </c>
      <c r="BK141" s="127">
        <v>0</v>
      </c>
    </row>
    <row r="142" spans="2:65" s="11" customFormat="1" ht="25.95" customHeight="1">
      <c r="B142" s="118"/>
      <c r="D142" s="119" t="s">
        <v>78</v>
      </c>
      <c r="E142" s="120" t="s">
        <v>156</v>
      </c>
      <c r="F142" s="120" t="s">
        <v>163</v>
      </c>
      <c r="I142" s="121"/>
      <c r="J142" s="122">
        <f>BK142</f>
        <v>0</v>
      </c>
      <c r="L142" s="118"/>
      <c r="M142" s="123"/>
      <c r="P142" s="124">
        <f>P143+P175+P177</f>
        <v>0</v>
      </c>
      <c r="R142" s="124">
        <f>R143+R175+R177</f>
        <v>107.96716623200001</v>
      </c>
      <c r="T142" s="125">
        <f>T143+T175+T177</f>
        <v>2.06</v>
      </c>
      <c r="AR142" s="119" t="s">
        <v>150</v>
      </c>
      <c r="AT142" s="126" t="s">
        <v>78</v>
      </c>
      <c r="AU142" s="126" t="s">
        <v>79</v>
      </c>
      <c r="AY142" s="119" t="s">
        <v>134</v>
      </c>
      <c r="BK142" s="127">
        <f>BK143+BK175+BK177</f>
        <v>0</v>
      </c>
    </row>
    <row r="143" spans="2:65" s="11" customFormat="1" ht="22.8" customHeight="1">
      <c r="B143" s="118"/>
      <c r="D143" s="119" t="s">
        <v>78</v>
      </c>
      <c r="E143" s="128" t="s">
        <v>164</v>
      </c>
      <c r="F143" s="128" t="s">
        <v>165</v>
      </c>
      <c r="I143" s="121"/>
      <c r="J143" s="129">
        <f>BK143</f>
        <v>0</v>
      </c>
      <c r="L143" s="118"/>
      <c r="M143" s="123"/>
      <c r="P143" s="124">
        <f>SUM(P144:P174)</f>
        <v>0</v>
      </c>
      <c r="R143" s="124">
        <f>SUM(R144:R174)</f>
        <v>0.89278250000000003</v>
      </c>
      <c r="T143" s="125">
        <f>SUM(T144:T174)</f>
        <v>0</v>
      </c>
      <c r="AR143" s="119" t="s">
        <v>150</v>
      </c>
      <c r="AT143" s="126" t="s">
        <v>78</v>
      </c>
      <c r="AU143" s="126" t="s">
        <v>87</v>
      </c>
      <c r="AY143" s="119" t="s">
        <v>134</v>
      </c>
      <c r="BK143" s="127">
        <f>SUM(BK144:BK174)</f>
        <v>0</v>
      </c>
    </row>
    <row r="144" spans="2:65" s="1" customFormat="1" ht="37.799999999999997" customHeight="1">
      <c r="B144" s="29"/>
      <c r="C144" s="130" t="s">
        <v>166</v>
      </c>
      <c r="D144" s="130" t="s">
        <v>137</v>
      </c>
      <c r="E144" s="131" t="s">
        <v>167</v>
      </c>
      <c r="F144" s="132" t="s">
        <v>168</v>
      </c>
      <c r="G144" s="133" t="s">
        <v>153</v>
      </c>
      <c r="H144" s="134">
        <v>26</v>
      </c>
      <c r="I144" s="135"/>
      <c r="J144" s="136">
        <f>ROUND(I144*H144,2)</f>
        <v>0</v>
      </c>
      <c r="K144" s="137"/>
      <c r="L144" s="29"/>
      <c r="M144" s="138" t="s">
        <v>1</v>
      </c>
      <c r="N144" s="139" t="s">
        <v>44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169</v>
      </c>
      <c r="AT144" s="142" t="s">
        <v>137</v>
      </c>
      <c r="AU144" s="142" t="s">
        <v>89</v>
      </c>
      <c r="AY144" s="14" t="s">
        <v>134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4" t="s">
        <v>87</v>
      </c>
      <c r="BK144" s="143">
        <f>ROUND(I144*H144,2)</f>
        <v>0</v>
      </c>
      <c r="BL144" s="14" t="s">
        <v>169</v>
      </c>
      <c r="BM144" s="142" t="s">
        <v>170</v>
      </c>
    </row>
    <row r="145" spans="2:65" s="12" customFormat="1" ht="10.199999999999999">
      <c r="B145" s="155"/>
      <c r="D145" s="156" t="s">
        <v>171</v>
      </c>
      <c r="E145" s="157" t="s">
        <v>1</v>
      </c>
      <c r="F145" s="158" t="s">
        <v>172</v>
      </c>
      <c r="H145" s="159">
        <v>26</v>
      </c>
      <c r="I145" s="160"/>
      <c r="L145" s="155"/>
      <c r="M145" s="161"/>
      <c r="T145" s="162"/>
      <c r="AT145" s="157" t="s">
        <v>171</v>
      </c>
      <c r="AU145" s="157" t="s">
        <v>89</v>
      </c>
      <c r="AV145" s="12" t="s">
        <v>89</v>
      </c>
      <c r="AW145" s="12" t="s">
        <v>35</v>
      </c>
      <c r="AX145" s="12" t="s">
        <v>87</v>
      </c>
      <c r="AY145" s="157" t="s">
        <v>134</v>
      </c>
    </row>
    <row r="146" spans="2:65" s="1" customFormat="1" ht="37.799999999999997" customHeight="1">
      <c r="B146" s="29"/>
      <c r="C146" s="130" t="s">
        <v>173</v>
      </c>
      <c r="D146" s="130" t="s">
        <v>137</v>
      </c>
      <c r="E146" s="131" t="s">
        <v>174</v>
      </c>
      <c r="F146" s="132" t="s">
        <v>175</v>
      </c>
      <c r="G146" s="133" t="s">
        <v>153</v>
      </c>
      <c r="H146" s="134">
        <v>34</v>
      </c>
      <c r="I146" s="135"/>
      <c r="J146" s="136">
        <f t="shared" ref="J146:J157" si="0">ROUND(I146*H146,2)</f>
        <v>0</v>
      </c>
      <c r="K146" s="137"/>
      <c r="L146" s="29"/>
      <c r="M146" s="138" t="s">
        <v>1</v>
      </c>
      <c r="N146" s="139" t="s">
        <v>44</v>
      </c>
      <c r="P146" s="140">
        <f t="shared" ref="P146:P157" si="1">O146*H146</f>
        <v>0</v>
      </c>
      <c r="Q146" s="140">
        <v>0</v>
      </c>
      <c r="R146" s="140">
        <f t="shared" ref="R146:R157" si="2">Q146*H146</f>
        <v>0</v>
      </c>
      <c r="S146" s="140">
        <v>0</v>
      </c>
      <c r="T146" s="141">
        <f t="shared" ref="T146:T157" si="3">S146*H146</f>
        <v>0</v>
      </c>
      <c r="AR146" s="142" t="s">
        <v>169</v>
      </c>
      <c r="AT146" s="142" t="s">
        <v>137</v>
      </c>
      <c r="AU146" s="142" t="s">
        <v>89</v>
      </c>
      <c r="AY146" s="14" t="s">
        <v>134</v>
      </c>
      <c r="BE146" s="143">
        <f t="shared" ref="BE146:BE157" si="4">IF(N146="základní",J146,0)</f>
        <v>0</v>
      </c>
      <c r="BF146" s="143">
        <f t="shared" ref="BF146:BF157" si="5">IF(N146="snížená",J146,0)</f>
        <v>0</v>
      </c>
      <c r="BG146" s="143">
        <f t="shared" ref="BG146:BG157" si="6">IF(N146="zákl. přenesená",J146,0)</f>
        <v>0</v>
      </c>
      <c r="BH146" s="143">
        <f t="shared" ref="BH146:BH157" si="7">IF(N146="sníž. přenesená",J146,0)</f>
        <v>0</v>
      </c>
      <c r="BI146" s="143">
        <f t="shared" ref="BI146:BI157" si="8">IF(N146="nulová",J146,0)</f>
        <v>0</v>
      </c>
      <c r="BJ146" s="14" t="s">
        <v>87</v>
      </c>
      <c r="BK146" s="143">
        <f t="shared" ref="BK146:BK157" si="9">ROUND(I146*H146,2)</f>
        <v>0</v>
      </c>
      <c r="BL146" s="14" t="s">
        <v>169</v>
      </c>
      <c r="BM146" s="142" t="s">
        <v>176</v>
      </c>
    </row>
    <row r="147" spans="2:65" s="1" customFormat="1" ht="24.15" customHeight="1">
      <c r="B147" s="29"/>
      <c r="C147" s="130" t="s">
        <v>177</v>
      </c>
      <c r="D147" s="130" t="s">
        <v>137</v>
      </c>
      <c r="E147" s="131" t="s">
        <v>178</v>
      </c>
      <c r="F147" s="132" t="s">
        <v>179</v>
      </c>
      <c r="G147" s="133" t="s">
        <v>153</v>
      </c>
      <c r="H147" s="134">
        <v>13</v>
      </c>
      <c r="I147" s="135"/>
      <c r="J147" s="136">
        <f t="shared" si="0"/>
        <v>0</v>
      </c>
      <c r="K147" s="137"/>
      <c r="L147" s="29"/>
      <c r="M147" s="138" t="s">
        <v>1</v>
      </c>
      <c r="N147" s="139" t="s">
        <v>44</v>
      </c>
      <c r="P147" s="140">
        <f t="shared" si="1"/>
        <v>0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169</v>
      </c>
      <c r="AT147" s="142" t="s">
        <v>137</v>
      </c>
      <c r="AU147" s="142" t="s">
        <v>89</v>
      </c>
      <c r="AY147" s="14" t="s">
        <v>134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4" t="s">
        <v>87</v>
      </c>
      <c r="BK147" s="143">
        <f t="shared" si="9"/>
        <v>0</v>
      </c>
      <c r="BL147" s="14" t="s">
        <v>169</v>
      </c>
      <c r="BM147" s="142" t="s">
        <v>180</v>
      </c>
    </row>
    <row r="148" spans="2:65" s="1" customFormat="1" ht="37.799999999999997" customHeight="1">
      <c r="B148" s="29"/>
      <c r="C148" s="144" t="s">
        <v>181</v>
      </c>
      <c r="D148" s="144" t="s">
        <v>156</v>
      </c>
      <c r="E148" s="145" t="s">
        <v>182</v>
      </c>
      <c r="F148" s="146" t="s">
        <v>183</v>
      </c>
      <c r="G148" s="147" t="s">
        <v>153</v>
      </c>
      <c r="H148" s="148">
        <v>13</v>
      </c>
      <c r="I148" s="149"/>
      <c r="J148" s="150">
        <f t="shared" si="0"/>
        <v>0</v>
      </c>
      <c r="K148" s="151"/>
      <c r="L148" s="152"/>
      <c r="M148" s="153" t="s">
        <v>1</v>
      </c>
      <c r="N148" s="154" t="s">
        <v>44</v>
      </c>
      <c r="P148" s="140">
        <f t="shared" si="1"/>
        <v>0</v>
      </c>
      <c r="Q148" s="140">
        <v>6.3099999999999996E-3</v>
      </c>
      <c r="R148" s="140">
        <f t="shared" si="2"/>
        <v>8.2029999999999992E-2</v>
      </c>
      <c r="S148" s="140">
        <v>0</v>
      </c>
      <c r="T148" s="141">
        <f t="shared" si="3"/>
        <v>0</v>
      </c>
      <c r="AR148" s="142" t="s">
        <v>184</v>
      </c>
      <c r="AT148" s="142" t="s">
        <v>156</v>
      </c>
      <c r="AU148" s="142" t="s">
        <v>89</v>
      </c>
      <c r="AY148" s="14" t="s">
        <v>134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4" t="s">
        <v>87</v>
      </c>
      <c r="BK148" s="143">
        <f t="shared" si="9"/>
        <v>0</v>
      </c>
      <c r="BL148" s="14" t="s">
        <v>184</v>
      </c>
      <c r="BM148" s="142" t="s">
        <v>185</v>
      </c>
    </row>
    <row r="149" spans="2:65" s="1" customFormat="1" ht="24.15" customHeight="1">
      <c r="B149" s="29"/>
      <c r="C149" s="130" t="s">
        <v>135</v>
      </c>
      <c r="D149" s="130" t="s">
        <v>137</v>
      </c>
      <c r="E149" s="131" t="s">
        <v>186</v>
      </c>
      <c r="F149" s="132" t="s">
        <v>187</v>
      </c>
      <c r="G149" s="133" t="s">
        <v>153</v>
      </c>
      <c r="H149" s="134">
        <v>13</v>
      </c>
      <c r="I149" s="135"/>
      <c r="J149" s="136">
        <f t="shared" si="0"/>
        <v>0</v>
      </c>
      <c r="K149" s="137"/>
      <c r="L149" s="29"/>
      <c r="M149" s="138" t="s">
        <v>1</v>
      </c>
      <c r="N149" s="139" t="s">
        <v>44</v>
      </c>
      <c r="P149" s="140">
        <f t="shared" si="1"/>
        <v>0</v>
      </c>
      <c r="Q149" s="140">
        <v>0</v>
      </c>
      <c r="R149" s="140">
        <f t="shared" si="2"/>
        <v>0</v>
      </c>
      <c r="S149" s="140">
        <v>0</v>
      </c>
      <c r="T149" s="141">
        <f t="shared" si="3"/>
        <v>0</v>
      </c>
      <c r="AR149" s="142" t="s">
        <v>169</v>
      </c>
      <c r="AT149" s="142" t="s">
        <v>137</v>
      </c>
      <c r="AU149" s="142" t="s">
        <v>89</v>
      </c>
      <c r="AY149" s="14" t="s">
        <v>134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4" t="s">
        <v>87</v>
      </c>
      <c r="BK149" s="143">
        <f t="shared" si="9"/>
        <v>0</v>
      </c>
      <c r="BL149" s="14" t="s">
        <v>169</v>
      </c>
      <c r="BM149" s="142" t="s">
        <v>188</v>
      </c>
    </row>
    <row r="150" spans="2:65" s="1" customFormat="1" ht="14.4" customHeight="1">
      <c r="B150" s="29"/>
      <c r="C150" s="144" t="s">
        <v>189</v>
      </c>
      <c r="D150" s="144" t="s">
        <v>156</v>
      </c>
      <c r="E150" s="145" t="s">
        <v>190</v>
      </c>
      <c r="F150" s="146" t="s">
        <v>191</v>
      </c>
      <c r="G150" s="147" t="s">
        <v>153</v>
      </c>
      <c r="H150" s="148">
        <v>13</v>
      </c>
      <c r="I150" s="149"/>
      <c r="J150" s="150">
        <f t="shared" si="0"/>
        <v>0</v>
      </c>
      <c r="K150" s="151"/>
      <c r="L150" s="152"/>
      <c r="M150" s="153" t="s">
        <v>1</v>
      </c>
      <c r="N150" s="154" t="s">
        <v>44</v>
      </c>
      <c r="P150" s="140">
        <f t="shared" si="1"/>
        <v>0</v>
      </c>
      <c r="Q150" s="140">
        <v>0</v>
      </c>
      <c r="R150" s="140">
        <f t="shared" si="2"/>
        <v>0</v>
      </c>
      <c r="S150" s="140">
        <v>0</v>
      </c>
      <c r="T150" s="141">
        <f t="shared" si="3"/>
        <v>0</v>
      </c>
      <c r="AR150" s="142" t="s">
        <v>184</v>
      </c>
      <c r="AT150" s="142" t="s">
        <v>156</v>
      </c>
      <c r="AU150" s="142" t="s">
        <v>89</v>
      </c>
      <c r="AY150" s="14" t="s">
        <v>134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4" t="s">
        <v>87</v>
      </c>
      <c r="BK150" s="143">
        <f t="shared" si="9"/>
        <v>0</v>
      </c>
      <c r="BL150" s="14" t="s">
        <v>184</v>
      </c>
      <c r="BM150" s="142" t="s">
        <v>192</v>
      </c>
    </row>
    <row r="151" spans="2:65" s="1" customFormat="1" ht="24.15" customHeight="1">
      <c r="B151" s="29"/>
      <c r="C151" s="130" t="s">
        <v>193</v>
      </c>
      <c r="D151" s="130" t="s">
        <v>137</v>
      </c>
      <c r="E151" s="131" t="s">
        <v>194</v>
      </c>
      <c r="F151" s="132" t="s">
        <v>195</v>
      </c>
      <c r="G151" s="133" t="s">
        <v>153</v>
      </c>
      <c r="H151" s="134">
        <v>13</v>
      </c>
      <c r="I151" s="135"/>
      <c r="J151" s="136">
        <f t="shared" si="0"/>
        <v>0</v>
      </c>
      <c r="K151" s="137"/>
      <c r="L151" s="29"/>
      <c r="M151" s="138" t="s">
        <v>1</v>
      </c>
      <c r="N151" s="139" t="s">
        <v>44</v>
      </c>
      <c r="P151" s="140">
        <f t="shared" si="1"/>
        <v>0</v>
      </c>
      <c r="Q151" s="140">
        <v>0</v>
      </c>
      <c r="R151" s="140">
        <f t="shared" si="2"/>
        <v>0</v>
      </c>
      <c r="S151" s="140">
        <v>0</v>
      </c>
      <c r="T151" s="141">
        <f t="shared" si="3"/>
        <v>0</v>
      </c>
      <c r="AR151" s="142" t="s">
        <v>169</v>
      </c>
      <c r="AT151" s="142" t="s">
        <v>137</v>
      </c>
      <c r="AU151" s="142" t="s">
        <v>89</v>
      </c>
      <c r="AY151" s="14" t="s">
        <v>134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4" t="s">
        <v>87</v>
      </c>
      <c r="BK151" s="143">
        <f t="shared" si="9"/>
        <v>0</v>
      </c>
      <c r="BL151" s="14" t="s">
        <v>169</v>
      </c>
      <c r="BM151" s="142" t="s">
        <v>196</v>
      </c>
    </row>
    <row r="152" spans="2:65" s="1" customFormat="1" ht="24.15" customHeight="1">
      <c r="B152" s="29"/>
      <c r="C152" s="144" t="s">
        <v>197</v>
      </c>
      <c r="D152" s="144" t="s">
        <v>156</v>
      </c>
      <c r="E152" s="145" t="s">
        <v>198</v>
      </c>
      <c r="F152" s="146" t="s">
        <v>199</v>
      </c>
      <c r="G152" s="147" t="s">
        <v>153</v>
      </c>
      <c r="H152" s="148">
        <v>13</v>
      </c>
      <c r="I152" s="149"/>
      <c r="J152" s="150">
        <f t="shared" si="0"/>
        <v>0</v>
      </c>
      <c r="K152" s="151"/>
      <c r="L152" s="152"/>
      <c r="M152" s="153" t="s">
        <v>1</v>
      </c>
      <c r="N152" s="154" t="s">
        <v>44</v>
      </c>
      <c r="P152" s="140">
        <f t="shared" si="1"/>
        <v>0</v>
      </c>
      <c r="Q152" s="140">
        <v>1.8499999999999999E-2</v>
      </c>
      <c r="R152" s="140">
        <f t="shared" si="2"/>
        <v>0.24049999999999999</v>
      </c>
      <c r="S152" s="140">
        <v>0</v>
      </c>
      <c r="T152" s="141">
        <f t="shared" si="3"/>
        <v>0</v>
      </c>
      <c r="AR152" s="142" t="s">
        <v>184</v>
      </c>
      <c r="AT152" s="142" t="s">
        <v>156</v>
      </c>
      <c r="AU152" s="142" t="s">
        <v>89</v>
      </c>
      <c r="AY152" s="14" t="s">
        <v>134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4" t="s">
        <v>87</v>
      </c>
      <c r="BK152" s="143">
        <f t="shared" si="9"/>
        <v>0</v>
      </c>
      <c r="BL152" s="14" t="s">
        <v>184</v>
      </c>
      <c r="BM152" s="142" t="s">
        <v>200</v>
      </c>
    </row>
    <row r="153" spans="2:65" s="1" customFormat="1" ht="14.4" customHeight="1">
      <c r="B153" s="29"/>
      <c r="C153" s="130" t="s">
        <v>201</v>
      </c>
      <c r="D153" s="130" t="s">
        <v>137</v>
      </c>
      <c r="E153" s="131" t="s">
        <v>202</v>
      </c>
      <c r="F153" s="132" t="s">
        <v>203</v>
      </c>
      <c r="G153" s="133" t="s">
        <v>153</v>
      </c>
      <c r="H153" s="134">
        <v>10</v>
      </c>
      <c r="I153" s="135"/>
      <c r="J153" s="136">
        <f t="shared" si="0"/>
        <v>0</v>
      </c>
      <c r="K153" s="137"/>
      <c r="L153" s="29"/>
      <c r="M153" s="138" t="s">
        <v>1</v>
      </c>
      <c r="N153" s="139" t="s">
        <v>44</v>
      </c>
      <c r="P153" s="140">
        <f t="shared" si="1"/>
        <v>0</v>
      </c>
      <c r="Q153" s="140">
        <v>0</v>
      </c>
      <c r="R153" s="140">
        <f t="shared" si="2"/>
        <v>0</v>
      </c>
      <c r="S153" s="140">
        <v>0</v>
      </c>
      <c r="T153" s="141">
        <f t="shared" si="3"/>
        <v>0</v>
      </c>
      <c r="AR153" s="142" t="s">
        <v>169</v>
      </c>
      <c r="AT153" s="142" t="s">
        <v>137</v>
      </c>
      <c r="AU153" s="142" t="s">
        <v>89</v>
      </c>
      <c r="AY153" s="14" t="s">
        <v>134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4" t="s">
        <v>87</v>
      </c>
      <c r="BK153" s="143">
        <f t="shared" si="9"/>
        <v>0</v>
      </c>
      <c r="BL153" s="14" t="s">
        <v>169</v>
      </c>
      <c r="BM153" s="142" t="s">
        <v>204</v>
      </c>
    </row>
    <row r="154" spans="2:65" s="1" customFormat="1" ht="14.4" customHeight="1">
      <c r="B154" s="29"/>
      <c r="C154" s="144" t="s">
        <v>205</v>
      </c>
      <c r="D154" s="144" t="s">
        <v>156</v>
      </c>
      <c r="E154" s="145" t="s">
        <v>206</v>
      </c>
      <c r="F154" s="146" t="s">
        <v>207</v>
      </c>
      <c r="G154" s="147" t="s">
        <v>153</v>
      </c>
      <c r="H154" s="148">
        <v>10</v>
      </c>
      <c r="I154" s="149"/>
      <c r="J154" s="150">
        <f t="shared" si="0"/>
        <v>0</v>
      </c>
      <c r="K154" s="151"/>
      <c r="L154" s="152"/>
      <c r="M154" s="153" t="s">
        <v>1</v>
      </c>
      <c r="N154" s="154" t="s">
        <v>44</v>
      </c>
      <c r="P154" s="140">
        <f t="shared" si="1"/>
        <v>0</v>
      </c>
      <c r="Q154" s="140">
        <v>0</v>
      </c>
      <c r="R154" s="140">
        <f t="shared" si="2"/>
        <v>0</v>
      </c>
      <c r="S154" s="140">
        <v>0</v>
      </c>
      <c r="T154" s="141">
        <f t="shared" si="3"/>
        <v>0</v>
      </c>
      <c r="AR154" s="142" t="s">
        <v>208</v>
      </c>
      <c r="AT154" s="142" t="s">
        <v>156</v>
      </c>
      <c r="AU154" s="142" t="s">
        <v>89</v>
      </c>
      <c r="AY154" s="14" t="s">
        <v>134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4" t="s">
        <v>87</v>
      </c>
      <c r="BK154" s="143">
        <f t="shared" si="9"/>
        <v>0</v>
      </c>
      <c r="BL154" s="14" t="s">
        <v>169</v>
      </c>
      <c r="BM154" s="142" t="s">
        <v>209</v>
      </c>
    </row>
    <row r="155" spans="2:65" s="1" customFormat="1" ht="14.4" customHeight="1">
      <c r="B155" s="29"/>
      <c r="C155" s="130" t="s">
        <v>8</v>
      </c>
      <c r="D155" s="130" t="s">
        <v>137</v>
      </c>
      <c r="E155" s="131" t="s">
        <v>210</v>
      </c>
      <c r="F155" s="132" t="s">
        <v>211</v>
      </c>
      <c r="G155" s="133" t="s">
        <v>153</v>
      </c>
      <c r="H155" s="134">
        <v>3</v>
      </c>
      <c r="I155" s="135"/>
      <c r="J155" s="136">
        <f t="shared" si="0"/>
        <v>0</v>
      </c>
      <c r="K155" s="137"/>
      <c r="L155" s="29"/>
      <c r="M155" s="138" t="s">
        <v>1</v>
      </c>
      <c r="N155" s="139" t="s">
        <v>44</v>
      </c>
      <c r="P155" s="140">
        <f t="shared" si="1"/>
        <v>0</v>
      </c>
      <c r="Q155" s="140">
        <v>0</v>
      </c>
      <c r="R155" s="140">
        <f t="shared" si="2"/>
        <v>0</v>
      </c>
      <c r="S155" s="140">
        <v>0</v>
      </c>
      <c r="T155" s="141">
        <f t="shared" si="3"/>
        <v>0</v>
      </c>
      <c r="AR155" s="142" t="s">
        <v>169</v>
      </c>
      <c r="AT155" s="142" t="s">
        <v>137</v>
      </c>
      <c r="AU155" s="142" t="s">
        <v>89</v>
      </c>
      <c r="AY155" s="14" t="s">
        <v>134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4" t="s">
        <v>87</v>
      </c>
      <c r="BK155" s="143">
        <f t="shared" si="9"/>
        <v>0</v>
      </c>
      <c r="BL155" s="14" t="s">
        <v>169</v>
      </c>
      <c r="BM155" s="142" t="s">
        <v>212</v>
      </c>
    </row>
    <row r="156" spans="2:65" s="1" customFormat="1" ht="14.4" customHeight="1">
      <c r="B156" s="29"/>
      <c r="C156" s="144" t="s">
        <v>154</v>
      </c>
      <c r="D156" s="144" t="s">
        <v>156</v>
      </c>
      <c r="E156" s="145" t="s">
        <v>213</v>
      </c>
      <c r="F156" s="146" t="s">
        <v>214</v>
      </c>
      <c r="G156" s="147" t="s">
        <v>153</v>
      </c>
      <c r="H156" s="148">
        <v>3</v>
      </c>
      <c r="I156" s="149"/>
      <c r="J156" s="150">
        <f t="shared" si="0"/>
        <v>0</v>
      </c>
      <c r="K156" s="151"/>
      <c r="L156" s="152"/>
      <c r="M156" s="153" t="s">
        <v>1</v>
      </c>
      <c r="N156" s="154" t="s">
        <v>44</v>
      </c>
      <c r="P156" s="140">
        <f t="shared" si="1"/>
        <v>0</v>
      </c>
      <c r="Q156" s="140">
        <v>0</v>
      </c>
      <c r="R156" s="140">
        <f t="shared" si="2"/>
        <v>0</v>
      </c>
      <c r="S156" s="140">
        <v>0</v>
      </c>
      <c r="T156" s="141">
        <f t="shared" si="3"/>
        <v>0</v>
      </c>
      <c r="AR156" s="142" t="s">
        <v>208</v>
      </c>
      <c r="AT156" s="142" t="s">
        <v>156</v>
      </c>
      <c r="AU156" s="142" t="s">
        <v>89</v>
      </c>
      <c r="AY156" s="14" t="s">
        <v>134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4" t="s">
        <v>87</v>
      </c>
      <c r="BK156" s="143">
        <f t="shared" si="9"/>
        <v>0</v>
      </c>
      <c r="BL156" s="14" t="s">
        <v>169</v>
      </c>
      <c r="BM156" s="142" t="s">
        <v>215</v>
      </c>
    </row>
    <row r="157" spans="2:65" s="1" customFormat="1" ht="49.05" customHeight="1">
      <c r="B157" s="29"/>
      <c r="C157" s="130" t="s">
        <v>216</v>
      </c>
      <c r="D157" s="130" t="s">
        <v>137</v>
      </c>
      <c r="E157" s="131" t="s">
        <v>217</v>
      </c>
      <c r="F157" s="132" t="s">
        <v>218</v>
      </c>
      <c r="G157" s="133" t="s">
        <v>219</v>
      </c>
      <c r="H157" s="134">
        <v>546</v>
      </c>
      <c r="I157" s="135"/>
      <c r="J157" s="136">
        <f t="shared" si="0"/>
        <v>0</v>
      </c>
      <c r="K157" s="137"/>
      <c r="L157" s="29"/>
      <c r="M157" s="138" t="s">
        <v>1</v>
      </c>
      <c r="N157" s="139" t="s">
        <v>44</v>
      </c>
      <c r="P157" s="140">
        <f t="shared" si="1"/>
        <v>0</v>
      </c>
      <c r="Q157" s="140">
        <v>0</v>
      </c>
      <c r="R157" s="140">
        <f t="shared" si="2"/>
        <v>0</v>
      </c>
      <c r="S157" s="140">
        <v>0</v>
      </c>
      <c r="T157" s="141">
        <f t="shared" si="3"/>
        <v>0</v>
      </c>
      <c r="AR157" s="142" t="s">
        <v>141</v>
      </c>
      <c r="AT157" s="142" t="s">
        <v>137</v>
      </c>
      <c r="AU157" s="142" t="s">
        <v>89</v>
      </c>
      <c r="AY157" s="14" t="s">
        <v>134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4" t="s">
        <v>87</v>
      </c>
      <c r="BK157" s="143">
        <f t="shared" si="9"/>
        <v>0</v>
      </c>
      <c r="BL157" s="14" t="s">
        <v>141</v>
      </c>
      <c r="BM157" s="142" t="s">
        <v>220</v>
      </c>
    </row>
    <row r="158" spans="2:65" s="12" customFormat="1" ht="10.199999999999999">
      <c r="B158" s="155"/>
      <c r="D158" s="156" t="s">
        <v>171</v>
      </c>
      <c r="E158" s="157" t="s">
        <v>1</v>
      </c>
      <c r="F158" s="158" t="s">
        <v>221</v>
      </c>
      <c r="H158" s="159">
        <v>546</v>
      </c>
      <c r="I158" s="160"/>
      <c r="L158" s="155"/>
      <c r="M158" s="161"/>
      <c r="T158" s="162"/>
      <c r="AT158" s="157" t="s">
        <v>171</v>
      </c>
      <c r="AU158" s="157" t="s">
        <v>89</v>
      </c>
      <c r="AV158" s="12" t="s">
        <v>89</v>
      </c>
      <c r="AW158" s="12" t="s">
        <v>35</v>
      </c>
      <c r="AX158" s="12" t="s">
        <v>87</v>
      </c>
      <c r="AY158" s="157" t="s">
        <v>134</v>
      </c>
    </row>
    <row r="159" spans="2:65" s="1" customFormat="1" ht="14.4" customHeight="1">
      <c r="B159" s="29"/>
      <c r="C159" s="144" t="s">
        <v>222</v>
      </c>
      <c r="D159" s="144" t="s">
        <v>156</v>
      </c>
      <c r="E159" s="145" t="s">
        <v>223</v>
      </c>
      <c r="F159" s="146" t="s">
        <v>224</v>
      </c>
      <c r="G159" s="147" t="s">
        <v>225</v>
      </c>
      <c r="H159" s="148">
        <v>371.28</v>
      </c>
      <c r="I159" s="149"/>
      <c r="J159" s="150">
        <f>ROUND(I159*H159,2)</f>
        <v>0</v>
      </c>
      <c r="K159" s="151"/>
      <c r="L159" s="152"/>
      <c r="M159" s="153" t="s">
        <v>1</v>
      </c>
      <c r="N159" s="154" t="s">
        <v>44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181</v>
      </c>
      <c r="AT159" s="142" t="s">
        <v>156</v>
      </c>
      <c r="AU159" s="142" t="s">
        <v>89</v>
      </c>
      <c r="AY159" s="14" t="s">
        <v>134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4" t="s">
        <v>87</v>
      </c>
      <c r="BK159" s="143">
        <f>ROUND(I159*H159,2)</f>
        <v>0</v>
      </c>
      <c r="BL159" s="14" t="s">
        <v>141</v>
      </c>
      <c r="BM159" s="142" t="s">
        <v>226</v>
      </c>
    </row>
    <row r="160" spans="2:65" s="12" customFormat="1" ht="10.199999999999999">
      <c r="B160" s="155"/>
      <c r="D160" s="156" t="s">
        <v>171</v>
      </c>
      <c r="F160" s="158" t="s">
        <v>227</v>
      </c>
      <c r="H160" s="159">
        <v>371.28</v>
      </c>
      <c r="I160" s="160"/>
      <c r="L160" s="155"/>
      <c r="M160" s="161"/>
      <c r="T160" s="162"/>
      <c r="AT160" s="157" t="s">
        <v>171</v>
      </c>
      <c r="AU160" s="157" t="s">
        <v>89</v>
      </c>
      <c r="AV160" s="12" t="s">
        <v>89</v>
      </c>
      <c r="AW160" s="12" t="s">
        <v>4</v>
      </c>
      <c r="AX160" s="12" t="s">
        <v>87</v>
      </c>
      <c r="AY160" s="157" t="s">
        <v>134</v>
      </c>
    </row>
    <row r="161" spans="2:65" s="1" customFormat="1" ht="14.4" customHeight="1">
      <c r="B161" s="29"/>
      <c r="C161" s="130" t="s">
        <v>228</v>
      </c>
      <c r="D161" s="130" t="s">
        <v>137</v>
      </c>
      <c r="E161" s="131" t="s">
        <v>229</v>
      </c>
      <c r="F161" s="132" t="s">
        <v>230</v>
      </c>
      <c r="G161" s="133" t="s">
        <v>153</v>
      </c>
      <c r="H161" s="134">
        <v>61</v>
      </c>
      <c r="I161" s="135"/>
      <c r="J161" s="136">
        <f>ROUND(I161*H161,2)</f>
        <v>0</v>
      </c>
      <c r="K161" s="137"/>
      <c r="L161" s="29"/>
      <c r="M161" s="138" t="s">
        <v>1</v>
      </c>
      <c r="N161" s="139" t="s">
        <v>44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169</v>
      </c>
      <c r="AT161" s="142" t="s">
        <v>137</v>
      </c>
      <c r="AU161" s="142" t="s">
        <v>89</v>
      </c>
      <c r="AY161" s="14" t="s">
        <v>134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4" t="s">
        <v>87</v>
      </c>
      <c r="BK161" s="143">
        <f>ROUND(I161*H161,2)</f>
        <v>0</v>
      </c>
      <c r="BL161" s="14" t="s">
        <v>169</v>
      </c>
      <c r="BM161" s="142" t="s">
        <v>231</v>
      </c>
    </row>
    <row r="162" spans="2:65" s="12" customFormat="1" ht="10.199999999999999">
      <c r="B162" s="155"/>
      <c r="D162" s="156" t="s">
        <v>171</v>
      </c>
      <c r="E162" s="157" t="s">
        <v>1</v>
      </c>
      <c r="F162" s="158" t="s">
        <v>232</v>
      </c>
      <c r="H162" s="159">
        <v>61</v>
      </c>
      <c r="I162" s="160"/>
      <c r="L162" s="155"/>
      <c r="M162" s="161"/>
      <c r="T162" s="162"/>
      <c r="AT162" s="157" t="s">
        <v>171</v>
      </c>
      <c r="AU162" s="157" t="s">
        <v>89</v>
      </c>
      <c r="AV162" s="12" t="s">
        <v>89</v>
      </c>
      <c r="AW162" s="12" t="s">
        <v>35</v>
      </c>
      <c r="AX162" s="12" t="s">
        <v>87</v>
      </c>
      <c r="AY162" s="157" t="s">
        <v>134</v>
      </c>
    </row>
    <row r="163" spans="2:65" s="1" customFormat="1" ht="14.4" customHeight="1">
      <c r="B163" s="29"/>
      <c r="C163" s="144" t="s">
        <v>233</v>
      </c>
      <c r="D163" s="144" t="s">
        <v>156</v>
      </c>
      <c r="E163" s="145" t="s">
        <v>234</v>
      </c>
      <c r="F163" s="146" t="s">
        <v>235</v>
      </c>
      <c r="G163" s="147" t="s">
        <v>153</v>
      </c>
      <c r="H163" s="148">
        <v>48</v>
      </c>
      <c r="I163" s="149"/>
      <c r="J163" s="150">
        <f t="shared" ref="J163:J168" si="10">ROUND(I163*H163,2)</f>
        <v>0</v>
      </c>
      <c r="K163" s="151"/>
      <c r="L163" s="152"/>
      <c r="M163" s="153" t="s">
        <v>1</v>
      </c>
      <c r="N163" s="154" t="s">
        <v>44</v>
      </c>
      <c r="P163" s="140">
        <f t="shared" ref="P163:P168" si="11">O163*H163</f>
        <v>0</v>
      </c>
      <c r="Q163" s="140">
        <v>2.3000000000000001E-4</v>
      </c>
      <c r="R163" s="140">
        <f t="shared" ref="R163:R168" si="12">Q163*H163</f>
        <v>1.1040000000000001E-2</v>
      </c>
      <c r="S163" s="140">
        <v>0</v>
      </c>
      <c r="T163" s="141">
        <f t="shared" ref="T163:T168" si="13">S163*H163</f>
        <v>0</v>
      </c>
      <c r="AR163" s="142" t="s">
        <v>184</v>
      </c>
      <c r="AT163" s="142" t="s">
        <v>156</v>
      </c>
      <c r="AU163" s="142" t="s">
        <v>89</v>
      </c>
      <c r="AY163" s="14" t="s">
        <v>134</v>
      </c>
      <c r="BE163" s="143">
        <f t="shared" ref="BE163:BE168" si="14">IF(N163="základní",J163,0)</f>
        <v>0</v>
      </c>
      <c r="BF163" s="143">
        <f t="shared" ref="BF163:BF168" si="15">IF(N163="snížená",J163,0)</f>
        <v>0</v>
      </c>
      <c r="BG163" s="143">
        <f t="shared" ref="BG163:BG168" si="16">IF(N163="zákl. přenesená",J163,0)</f>
        <v>0</v>
      </c>
      <c r="BH163" s="143">
        <f t="shared" ref="BH163:BH168" si="17">IF(N163="sníž. přenesená",J163,0)</f>
        <v>0</v>
      </c>
      <c r="BI163" s="143">
        <f t="shared" ref="BI163:BI168" si="18">IF(N163="nulová",J163,0)</f>
        <v>0</v>
      </c>
      <c r="BJ163" s="14" t="s">
        <v>87</v>
      </c>
      <c r="BK163" s="143">
        <f t="shared" ref="BK163:BK168" si="19">ROUND(I163*H163,2)</f>
        <v>0</v>
      </c>
      <c r="BL163" s="14" t="s">
        <v>184</v>
      </c>
      <c r="BM163" s="142" t="s">
        <v>236</v>
      </c>
    </row>
    <row r="164" spans="2:65" s="1" customFormat="1" ht="14.4" customHeight="1">
      <c r="B164" s="29"/>
      <c r="C164" s="144" t="s">
        <v>7</v>
      </c>
      <c r="D164" s="144" t="s">
        <v>156</v>
      </c>
      <c r="E164" s="145" t="s">
        <v>237</v>
      </c>
      <c r="F164" s="146" t="s">
        <v>238</v>
      </c>
      <c r="G164" s="147" t="s">
        <v>153</v>
      </c>
      <c r="H164" s="148">
        <v>13</v>
      </c>
      <c r="I164" s="149"/>
      <c r="J164" s="150">
        <f t="shared" si="10"/>
        <v>0</v>
      </c>
      <c r="K164" s="151"/>
      <c r="L164" s="152"/>
      <c r="M164" s="153" t="s">
        <v>1</v>
      </c>
      <c r="N164" s="154" t="s">
        <v>44</v>
      </c>
      <c r="P164" s="140">
        <f t="shared" si="11"/>
        <v>0</v>
      </c>
      <c r="Q164" s="140">
        <v>1.3999999999999999E-4</v>
      </c>
      <c r="R164" s="140">
        <f t="shared" si="12"/>
        <v>1.8199999999999998E-3</v>
      </c>
      <c r="S164" s="140">
        <v>0</v>
      </c>
      <c r="T164" s="141">
        <f t="shared" si="13"/>
        <v>0</v>
      </c>
      <c r="AR164" s="142" t="s">
        <v>184</v>
      </c>
      <c r="AT164" s="142" t="s">
        <v>156</v>
      </c>
      <c r="AU164" s="142" t="s">
        <v>89</v>
      </c>
      <c r="AY164" s="14" t="s">
        <v>134</v>
      </c>
      <c r="BE164" s="143">
        <f t="shared" si="14"/>
        <v>0</v>
      </c>
      <c r="BF164" s="143">
        <f t="shared" si="15"/>
        <v>0</v>
      </c>
      <c r="BG164" s="143">
        <f t="shared" si="16"/>
        <v>0</v>
      </c>
      <c r="BH164" s="143">
        <f t="shared" si="17"/>
        <v>0</v>
      </c>
      <c r="BI164" s="143">
        <f t="shared" si="18"/>
        <v>0</v>
      </c>
      <c r="BJ164" s="14" t="s">
        <v>87</v>
      </c>
      <c r="BK164" s="143">
        <f t="shared" si="19"/>
        <v>0</v>
      </c>
      <c r="BL164" s="14" t="s">
        <v>184</v>
      </c>
      <c r="BM164" s="142" t="s">
        <v>239</v>
      </c>
    </row>
    <row r="165" spans="2:65" s="1" customFormat="1" ht="49.05" customHeight="1">
      <c r="B165" s="29"/>
      <c r="C165" s="130" t="s">
        <v>240</v>
      </c>
      <c r="D165" s="130" t="s">
        <v>137</v>
      </c>
      <c r="E165" s="131" t="s">
        <v>241</v>
      </c>
      <c r="F165" s="132" t="s">
        <v>242</v>
      </c>
      <c r="G165" s="133" t="s">
        <v>153</v>
      </c>
      <c r="H165" s="134">
        <v>1</v>
      </c>
      <c r="I165" s="135"/>
      <c r="J165" s="136">
        <f t="shared" si="10"/>
        <v>0</v>
      </c>
      <c r="K165" s="137"/>
      <c r="L165" s="29"/>
      <c r="M165" s="138" t="s">
        <v>1</v>
      </c>
      <c r="N165" s="139" t="s">
        <v>44</v>
      </c>
      <c r="P165" s="140">
        <f t="shared" si="11"/>
        <v>0</v>
      </c>
      <c r="Q165" s="140">
        <v>0</v>
      </c>
      <c r="R165" s="140">
        <f t="shared" si="12"/>
        <v>0</v>
      </c>
      <c r="S165" s="140">
        <v>0</v>
      </c>
      <c r="T165" s="141">
        <f t="shared" si="13"/>
        <v>0</v>
      </c>
      <c r="AR165" s="142" t="s">
        <v>169</v>
      </c>
      <c r="AT165" s="142" t="s">
        <v>137</v>
      </c>
      <c r="AU165" s="142" t="s">
        <v>89</v>
      </c>
      <c r="AY165" s="14" t="s">
        <v>134</v>
      </c>
      <c r="BE165" s="143">
        <f t="shared" si="14"/>
        <v>0</v>
      </c>
      <c r="BF165" s="143">
        <f t="shared" si="15"/>
        <v>0</v>
      </c>
      <c r="BG165" s="143">
        <f t="shared" si="16"/>
        <v>0</v>
      </c>
      <c r="BH165" s="143">
        <f t="shared" si="17"/>
        <v>0</v>
      </c>
      <c r="BI165" s="143">
        <f t="shared" si="18"/>
        <v>0</v>
      </c>
      <c r="BJ165" s="14" t="s">
        <v>87</v>
      </c>
      <c r="BK165" s="143">
        <f t="shared" si="19"/>
        <v>0</v>
      </c>
      <c r="BL165" s="14" t="s">
        <v>169</v>
      </c>
      <c r="BM165" s="142" t="s">
        <v>243</v>
      </c>
    </row>
    <row r="166" spans="2:65" s="1" customFormat="1" ht="24.15" customHeight="1">
      <c r="B166" s="29"/>
      <c r="C166" s="130" t="s">
        <v>244</v>
      </c>
      <c r="D166" s="130" t="s">
        <v>137</v>
      </c>
      <c r="E166" s="131" t="s">
        <v>245</v>
      </c>
      <c r="F166" s="132" t="s">
        <v>246</v>
      </c>
      <c r="G166" s="133" t="s">
        <v>153</v>
      </c>
      <c r="H166" s="134">
        <v>1</v>
      </c>
      <c r="I166" s="135"/>
      <c r="J166" s="136">
        <f t="shared" si="10"/>
        <v>0</v>
      </c>
      <c r="K166" s="137"/>
      <c r="L166" s="29"/>
      <c r="M166" s="138" t="s">
        <v>1</v>
      </c>
      <c r="N166" s="139" t="s">
        <v>44</v>
      </c>
      <c r="P166" s="140">
        <f t="shared" si="11"/>
        <v>0</v>
      </c>
      <c r="Q166" s="140">
        <v>0</v>
      </c>
      <c r="R166" s="140">
        <f t="shared" si="12"/>
        <v>0</v>
      </c>
      <c r="S166" s="140">
        <v>0</v>
      </c>
      <c r="T166" s="141">
        <f t="shared" si="13"/>
        <v>0</v>
      </c>
      <c r="AR166" s="142" t="s">
        <v>169</v>
      </c>
      <c r="AT166" s="142" t="s">
        <v>137</v>
      </c>
      <c r="AU166" s="142" t="s">
        <v>89</v>
      </c>
      <c r="AY166" s="14" t="s">
        <v>134</v>
      </c>
      <c r="BE166" s="143">
        <f t="shared" si="14"/>
        <v>0</v>
      </c>
      <c r="BF166" s="143">
        <f t="shared" si="15"/>
        <v>0</v>
      </c>
      <c r="BG166" s="143">
        <f t="shared" si="16"/>
        <v>0</v>
      </c>
      <c r="BH166" s="143">
        <f t="shared" si="17"/>
        <v>0</v>
      </c>
      <c r="BI166" s="143">
        <f t="shared" si="18"/>
        <v>0</v>
      </c>
      <c r="BJ166" s="14" t="s">
        <v>87</v>
      </c>
      <c r="BK166" s="143">
        <f t="shared" si="19"/>
        <v>0</v>
      </c>
      <c r="BL166" s="14" t="s">
        <v>169</v>
      </c>
      <c r="BM166" s="142" t="s">
        <v>247</v>
      </c>
    </row>
    <row r="167" spans="2:65" s="1" customFormat="1" ht="24.15" customHeight="1">
      <c r="B167" s="29"/>
      <c r="C167" s="130" t="s">
        <v>248</v>
      </c>
      <c r="D167" s="130" t="s">
        <v>137</v>
      </c>
      <c r="E167" s="131" t="s">
        <v>249</v>
      </c>
      <c r="F167" s="132" t="s">
        <v>250</v>
      </c>
      <c r="G167" s="133" t="s">
        <v>153</v>
      </c>
      <c r="H167" s="134">
        <v>1</v>
      </c>
      <c r="I167" s="135"/>
      <c r="J167" s="136">
        <f t="shared" si="10"/>
        <v>0</v>
      </c>
      <c r="K167" s="137"/>
      <c r="L167" s="29"/>
      <c r="M167" s="138" t="s">
        <v>1</v>
      </c>
      <c r="N167" s="139" t="s">
        <v>44</v>
      </c>
      <c r="P167" s="140">
        <f t="shared" si="11"/>
        <v>0</v>
      </c>
      <c r="Q167" s="140">
        <v>0</v>
      </c>
      <c r="R167" s="140">
        <f t="shared" si="12"/>
        <v>0</v>
      </c>
      <c r="S167" s="140">
        <v>0</v>
      </c>
      <c r="T167" s="141">
        <f t="shared" si="13"/>
        <v>0</v>
      </c>
      <c r="AR167" s="142" t="s">
        <v>169</v>
      </c>
      <c r="AT167" s="142" t="s">
        <v>137</v>
      </c>
      <c r="AU167" s="142" t="s">
        <v>89</v>
      </c>
      <c r="AY167" s="14" t="s">
        <v>134</v>
      </c>
      <c r="BE167" s="143">
        <f t="shared" si="14"/>
        <v>0</v>
      </c>
      <c r="BF167" s="143">
        <f t="shared" si="15"/>
        <v>0</v>
      </c>
      <c r="BG167" s="143">
        <f t="shared" si="16"/>
        <v>0</v>
      </c>
      <c r="BH167" s="143">
        <f t="shared" si="17"/>
        <v>0</v>
      </c>
      <c r="BI167" s="143">
        <f t="shared" si="18"/>
        <v>0</v>
      </c>
      <c r="BJ167" s="14" t="s">
        <v>87</v>
      </c>
      <c r="BK167" s="143">
        <f t="shared" si="19"/>
        <v>0</v>
      </c>
      <c r="BL167" s="14" t="s">
        <v>169</v>
      </c>
      <c r="BM167" s="142" t="s">
        <v>251</v>
      </c>
    </row>
    <row r="168" spans="2:65" s="1" customFormat="1" ht="49.05" customHeight="1">
      <c r="B168" s="29"/>
      <c r="C168" s="130" t="s">
        <v>252</v>
      </c>
      <c r="D168" s="130" t="s">
        <v>137</v>
      </c>
      <c r="E168" s="131" t="s">
        <v>253</v>
      </c>
      <c r="F168" s="132" t="s">
        <v>254</v>
      </c>
      <c r="G168" s="133" t="s">
        <v>219</v>
      </c>
      <c r="H168" s="134">
        <v>130</v>
      </c>
      <c r="I168" s="135"/>
      <c r="J168" s="136">
        <f t="shared" si="10"/>
        <v>0</v>
      </c>
      <c r="K168" s="137"/>
      <c r="L168" s="29"/>
      <c r="M168" s="138" t="s">
        <v>1</v>
      </c>
      <c r="N168" s="139" t="s">
        <v>44</v>
      </c>
      <c r="P168" s="140">
        <f t="shared" si="11"/>
        <v>0</v>
      </c>
      <c r="Q168" s="140">
        <v>0</v>
      </c>
      <c r="R168" s="140">
        <f t="shared" si="12"/>
        <v>0</v>
      </c>
      <c r="S168" s="140">
        <v>0</v>
      </c>
      <c r="T168" s="141">
        <f t="shared" si="13"/>
        <v>0</v>
      </c>
      <c r="AR168" s="142" t="s">
        <v>169</v>
      </c>
      <c r="AT168" s="142" t="s">
        <v>137</v>
      </c>
      <c r="AU168" s="142" t="s">
        <v>89</v>
      </c>
      <c r="AY168" s="14" t="s">
        <v>134</v>
      </c>
      <c r="BE168" s="143">
        <f t="shared" si="14"/>
        <v>0</v>
      </c>
      <c r="BF168" s="143">
        <f t="shared" si="15"/>
        <v>0</v>
      </c>
      <c r="BG168" s="143">
        <f t="shared" si="16"/>
        <v>0</v>
      </c>
      <c r="BH168" s="143">
        <f t="shared" si="17"/>
        <v>0</v>
      </c>
      <c r="BI168" s="143">
        <f t="shared" si="18"/>
        <v>0</v>
      </c>
      <c r="BJ168" s="14" t="s">
        <v>87</v>
      </c>
      <c r="BK168" s="143">
        <f t="shared" si="19"/>
        <v>0</v>
      </c>
      <c r="BL168" s="14" t="s">
        <v>169</v>
      </c>
      <c r="BM168" s="142" t="s">
        <v>255</v>
      </c>
    </row>
    <row r="169" spans="2:65" s="12" customFormat="1" ht="10.199999999999999">
      <c r="B169" s="155"/>
      <c r="D169" s="156" t="s">
        <v>171</v>
      </c>
      <c r="E169" s="157" t="s">
        <v>1</v>
      </c>
      <c r="F169" s="158" t="s">
        <v>256</v>
      </c>
      <c r="H169" s="159">
        <v>130</v>
      </c>
      <c r="I169" s="160"/>
      <c r="L169" s="155"/>
      <c r="M169" s="161"/>
      <c r="T169" s="162"/>
      <c r="AT169" s="157" t="s">
        <v>171</v>
      </c>
      <c r="AU169" s="157" t="s">
        <v>89</v>
      </c>
      <c r="AV169" s="12" t="s">
        <v>89</v>
      </c>
      <c r="AW169" s="12" t="s">
        <v>35</v>
      </c>
      <c r="AX169" s="12" t="s">
        <v>87</v>
      </c>
      <c r="AY169" s="157" t="s">
        <v>134</v>
      </c>
    </row>
    <row r="170" spans="2:65" s="1" customFormat="1" ht="24.15" customHeight="1">
      <c r="B170" s="29"/>
      <c r="C170" s="144" t="s">
        <v>257</v>
      </c>
      <c r="D170" s="144" t="s">
        <v>156</v>
      </c>
      <c r="E170" s="145" t="s">
        <v>258</v>
      </c>
      <c r="F170" s="146" t="s">
        <v>259</v>
      </c>
      <c r="G170" s="147" t="s">
        <v>219</v>
      </c>
      <c r="H170" s="148">
        <v>136.5</v>
      </c>
      <c r="I170" s="149"/>
      <c r="J170" s="150">
        <f>ROUND(I170*H170,2)</f>
        <v>0</v>
      </c>
      <c r="K170" s="151"/>
      <c r="L170" s="152"/>
      <c r="M170" s="153" t="s">
        <v>1</v>
      </c>
      <c r="N170" s="154" t="s">
        <v>44</v>
      </c>
      <c r="P170" s="140">
        <f>O170*H170</f>
        <v>0</v>
      </c>
      <c r="Q170" s="140">
        <v>1.2E-4</v>
      </c>
      <c r="R170" s="140">
        <f>Q170*H170</f>
        <v>1.6379999999999999E-2</v>
      </c>
      <c r="S170" s="140">
        <v>0</v>
      </c>
      <c r="T170" s="141">
        <f>S170*H170</f>
        <v>0</v>
      </c>
      <c r="AR170" s="142" t="s">
        <v>184</v>
      </c>
      <c r="AT170" s="142" t="s">
        <v>156</v>
      </c>
      <c r="AU170" s="142" t="s">
        <v>89</v>
      </c>
      <c r="AY170" s="14" t="s">
        <v>134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4" t="s">
        <v>87</v>
      </c>
      <c r="BK170" s="143">
        <f>ROUND(I170*H170,2)</f>
        <v>0</v>
      </c>
      <c r="BL170" s="14" t="s">
        <v>184</v>
      </c>
      <c r="BM170" s="142" t="s">
        <v>260</v>
      </c>
    </row>
    <row r="171" spans="2:65" s="12" customFormat="1" ht="10.199999999999999">
      <c r="B171" s="155"/>
      <c r="D171" s="156" t="s">
        <v>171</v>
      </c>
      <c r="F171" s="158" t="s">
        <v>261</v>
      </c>
      <c r="H171" s="159">
        <v>136.5</v>
      </c>
      <c r="I171" s="160"/>
      <c r="L171" s="155"/>
      <c r="M171" s="161"/>
      <c r="T171" s="162"/>
      <c r="AT171" s="157" t="s">
        <v>171</v>
      </c>
      <c r="AU171" s="157" t="s">
        <v>89</v>
      </c>
      <c r="AV171" s="12" t="s">
        <v>89</v>
      </c>
      <c r="AW171" s="12" t="s">
        <v>4</v>
      </c>
      <c r="AX171" s="12" t="s">
        <v>87</v>
      </c>
      <c r="AY171" s="157" t="s">
        <v>134</v>
      </c>
    </row>
    <row r="172" spans="2:65" s="1" customFormat="1" ht="37.799999999999997" customHeight="1">
      <c r="B172" s="29"/>
      <c r="C172" s="130" t="s">
        <v>262</v>
      </c>
      <c r="D172" s="130" t="s">
        <v>137</v>
      </c>
      <c r="E172" s="131" t="s">
        <v>263</v>
      </c>
      <c r="F172" s="132" t="s">
        <v>264</v>
      </c>
      <c r="G172" s="133" t="s">
        <v>219</v>
      </c>
      <c r="H172" s="134">
        <v>687</v>
      </c>
      <c r="I172" s="135"/>
      <c r="J172" s="136">
        <f>ROUND(I172*H172,2)</f>
        <v>0</v>
      </c>
      <c r="K172" s="137"/>
      <c r="L172" s="29"/>
      <c r="M172" s="138" t="s">
        <v>1</v>
      </c>
      <c r="N172" s="139" t="s">
        <v>44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169</v>
      </c>
      <c r="AT172" s="142" t="s">
        <v>137</v>
      </c>
      <c r="AU172" s="142" t="s">
        <v>89</v>
      </c>
      <c r="AY172" s="14" t="s">
        <v>134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4" t="s">
        <v>87</v>
      </c>
      <c r="BK172" s="143">
        <f>ROUND(I172*H172,2)</f>
        <v>0</v>
      </c>
      <c r="BL172" s="14" t="s">
        <v>169</v>
      </c>
      <c r="BM172" s="142" t="s">
        <v>265</v>
      </c>
    </row>
    <row r="173" spans="2:65" s="1" customFormat="1" ht="24.15" customHeight="1">
      <c r="B173" s="29"/>
      <c r="C173" s="144" t="s">
        <v>266</v>
      </c>
      <c r="D173" s="144" t="s">
        <v>156</v>
      </c>
      <c r="E173" s="145" t="s">
        <v>267</v>
      </c>
      <c r="F173" s="146" t="s">
        <v>268</v>
      </c>
      <c r="G173" s="147" t="s">
        <v>219</v>
      </c>
      <c r="H173" s="148">
        <v>721.35</v>
      </c>
      <c r="I173" s="149"/>
      <c r="J173" s="150">
        <f>ROUND(I173*H173,2)</f>
        <v>0</v>
      </c>
      <c r="K173" s="151"/>
      <c r="L173" s="152"/>
      <c r="M173" s="153" t="s">
        <v>1</v>
      </c>
      <c r="N173" s="154" t="s">
        <v>44</v>
      </c>
      <c r="P173" s="140">
        <f>O173*H173</f>
        <v>0</v>
      </c>
      <c r="Q173" s="140">
        <v>7.5000000000000002E-4</v>
      </c>
      <c r="R173" s="140">
        <f>Q173*H173</f>
        <v>0.54101250000000001</v>
      </c>
      <c r="S173" s="140">
        <v>0</v>
      </c>
      <c r="T173" s="141">
        <f>S173*H173</f>
        <v>0</v>
      </c>
      <c r="AR173" s="142" t="s">
        <v>184</v>
      </c>
      <c r="AT173" s="142" t="s">
        <v>156</v>
      </c>
      <c r="AU173" s="142" t="s">
        <v>89</v>
      </c>
      <c r="AY173" s="14" t="s">
        <v>134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4" t="s">
        <v>87</v>
      </c>
      <c r="BK173" s="143">
        <f>ROUND(I173*H173,2)</f>
        <v>0</v>
      </c>
      <c r="BL173" s="14" t="s">
        <v>184</v>
      </c>
      <c r="BM173" s="142" t="s">
        <v>269</v>
      </c>
    </row>
    <row r="174" spans="2:65" s="12" customFormat="1" ht="10.199999999999999">
      <c r="B174" s="155"/>
      <c r="D174" s="156" t="s">
        <v>171</v>
      </c>
      <c r="F174" s="158" t="s">
        <v>270</v>
      </c>
      <c r="H174" s="159">
        <v>721.35</v>
      </c>
      <c r="I174" s="160"/>
      <c r="L174" s="155"/>
      <c r="M174" s="161"/>
      <c r="T174" s="162"/>
      <c r="AT174" s="157" t="s">
        <v>171</v>
      </c>
      <c r="AU174" s="157" t="s">
        <v>89</v>
      </c>
      <c r="AV174" s="12" t="s">
        <v>89</v>
      </c>
      <c r="AW174" s="12" t="s">
        <v>4</v>
      </c>
      <c r="AX174" s="12" t="s">
        <v>87</v>
      </c>
      <c r="AY174" s="157" t="s">
        <v>134</v>
      </c>
    </row>
    <row r="175" spans="2:65" s="11" customFormat="1" ht="22.8" customHeight="1">
      <c r="B175" s="118"/>
      <c r="D175" s="119" t="s">
        <v>78</v>
      </c>
      <c r="E175" s="128" t="s">
        <v>271</v>
      </c>
      <c r="F175" s="128" t="s">
        <v>272</v>
      </c>
      <c r="I175" s="121"/>
      <c r="J175" s="129">
        <f>BK175</f>
        <v>0</v>
      </c>
      <c r="L175" s="118"/>
      <c r="M175" s="123"/>
      <c r="P175" s="124">
        <f>P176</f>
        <v>0</v>
      </c>
      <c r="R175" s="124">
        <f>R176</f>
        <v>0</v>
      </c>
      <c r="T175" s="125">
        <f>T176</f>
        <v>0</v>
      </c>
      <c r="AR175" s="119" t="s">
        <v>150</v>
      </c>
      <c r="AT175" s="126" t="s">
        <v>78</v>
      </c>
      <c r="AU175" s="126" t="s">
        <v>87</v>
      </c>
      <c r="AY175" s="119" t="s">
        <v>134</v>
      </c>
      <c r="BK175" s="127">
        <f>BK176</f>
        <v>0</v>
      </c>
    </row>
    <row r="176" spans="2:65" s="1" customFormat="1" ht="14.4" customHeight="1">
      <c r="B176" s="29"/>
      <c r="C176" s="130" t="s">
        <v>273</v>
      </c>
      <c r="D176" s="130" t="s">
        <v>137</v>
      </c>
      <c r="E176" s="131" t="s">
        <v>274</v>
      </c>
      <c r="F176" s="132" t="s">
        <v>275</v>
      </c>
      <c r="G176" s="133" t="s">
        <v>153</v>
      </c>
      <c r="H176" s="134">
        <v>1</v>
      </c>
      <c r="I176" s="135"/>
      <c r="J176" s="136">
        <f>ROUND(I176*H176,2)</f>
        <v>0</v>
      </c>
      <c r="K176" s="137"/>
      <c r="L176" s="29"/>
      <c r="M176" s="138" t="s">
        <v>1</v>
      </c>
      <c r="N176" s="139" t="s">
        <v>44</v>
      </c>
      <c r="P176" s="140">
        <f>O176*H176</f>
        <v>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AR176" s="142" t="s">
        <v>169</v>
      </c>
      <c r="AT176" s="142" t="s">
        <v>137</v>
      </c>
      <c r="AU176" s="142" t="s">
        <v>89</v>
      </c>
      <c r="AY176" s="14" t="s">
        <v>134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4" t="s">
        <v>87</v>
      </c>
      <c r="BK176" s="143">
        <f>ROUND(I176*H176,2)</f>
        <v>0</v>
      </c>
      <c r="BL176" s="14" t="s">
        <v>169</v>
      </c>
      <c r="BM176" s="142" t="s">
        <v>276</v>
      </c>
    </row>
    <row r="177" spans="2:65" s="11" customFormat="1" ht="22.8" customHeight="1">
      <c r="B177" s="118"/>
      <c r="D177" s="119" t="s">
        <v>78</v>
      </c>
      <c r="E177" s="128" t="s">
        <v>277</v>
      </c>
      <c r="F177" s="128" t="s">
        <v>278</v>
      </c>
      <c r="I177" s="121"/>
      <c r="J177" s="129">
        <f>BK177</f>
        <v>0</v>
      </c>
      <c r="L177" s="118"/>
      <c r="M177" s="123"/>
      <c r="P177" s="124">
        <f>SUM(P178:P230)</f>
        <v>0</v>
      </c>
      <c r="R177" s="124">
        <f>SUM(R178:R230)</f>
        <v>107.07438373200002</v>
      </c>
      <c r="T177" s="125">
        <f>SUM(T178:T230)</f>
        <v>2.06</v>
      </c>
      <c r="AR177" s="119" t="s">
        <v>150</v>
      </c>
      <c r="AT177" s="126" t="s">
        <v>78</v>
      </c>
      <c r="AU177" s="126" t="s">
        <v>87</v>
      </c>
      <c r="AY177" s="119" t="s">
        <v>134</v>
      </c>
      <c r="BK177" s="127">
        <f>SUM(BK178:BK230)</f>
        <v>0</v>
      </c>
    </row>
    <row r="178" spans="2:65" s="1" customFormat="1" ht="14.4" customHeight="1">
      <c r="B178" s="29"/>
      <c r="C178" s="130" t="s">
        <v>279</v>
      </c>
      <c r="D178" s="130" t="s">
        <v>137</v>
      </c>
      <c r="E178" s="131" t="s">
        <v>280</v>
      </c>
      <c r="F178" s="132" t="s">
        <v>281</v>
      </c>
      <c r="G178" s="133" t="s">
        <v>282</v>
      </c>
      <c r="H178" s="134">
        <v>0.622</v>
      </c>
      <c r="I178" s="135"/>
      <c r="J178" s="136">
        <f>ROUND(I178*H178,2)</f>
        <v>0</v>
      </c>
      <c r="K178" s="137"/>
      <c r="L178" s="29"/>
      <c r="M178" s="138" t="s">
        <v>1</v>
      </c>
      <c r="N178" s="139" t="s">
        <v>44</v>
      </c>
      <c r="P178" s="140">
        <f>O178*H178</f>
        <v>0</v>
      </c>
      <c r="Q178" s="140">
        <v>9.9000000000000008E-3</v>
      </c>
      <c r="R178" s="140">
        <f>Q178*H178</f>
        <v>6.1578000000000006E-3</v>
      </c>
      <c r="S178" s="140">
        <v>0</v>
      </c>
      <c r="T178" s="141">
        <f>S178*H178</f>
        <v>0</v>
      </c>
      <c r="AR178" s="142" t="s">
        <v>169</v>
      </c>
      <c r="AT178" s="142" t="s">
        <v>137</v>
      </c>
      <c r="AU178" s="142" t="s">
        <v>89</v>
      </c>
      <c r="AY178" s="14" t="s">
        <v>134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4" t="s">
        <v>87</v>
      </c>
      <c r="BK178" s="143">
        <f>ROUND(I178*H178,2)</f>
        <v>0</v>
      </c>
      <c r="BL178" s="14" t="s">
        <v>169</v>
      </c>
      <c r="BM178" s="142" t="s">
        <v>283</v>
      </c>
    </row>
    <row r="179" spans="2:65" s="12" customFormat="1" ht="10.199999999999999">
      <c r="B179" s="155"/>
      <c r="D179" s="156" t="s">
        <v>171</v>
      </c>
      <c r="E179" s="157" t="s">
        <v>1</v>
      </c>
      <c r="F179" s="158" t="s">
        <v>284</v>
      </c>
      <c r="H179" s="159">
        <v>0.622</v>
      </c>
      <c r="I179" s="160"/>
      <c r="L179" s="155"/>
      <c r="M179" s="161"/>
      <c r="T179" s="162"/>
      <c r="AT179" s="157" t="s">
        <v>171</v>
      </c>
      <c r="AU179" s="157" t="s">
        <v>89</v>
      </c>
      <c r="AV179" s="12" t="s">
        <v>89</v>
      </c>
      <c r="AW179" s="12" t="s">
        <v>35</v>
      </c>
      <c r="AX179" s="12" t="s">
        <v>87</v>
      </c>
      <c r="AY179" s="157" t="s">
        <v>134</v>
      </c>
    </row>
    <row r="180" spans="2:65" s="1" customFormat="1" ht="24.15" customHeight="1">
      <c r="B180" s="29"/>
      <c r="C180" s="130" t="s">
        <v>285</v>
      </c>
      <c r="D180" s="130" t="s">
        <v>137</v>
      </c>
      <c r="E180" s="131" t="s">
        <v>286</v>
      </c>
      <c r="F180" s="132" t="s">
        <v>287</v>
      </c>
      <c r="G180" s="133" t="s">
        <v>288</v>
      </c>
      <c r="H180" s="134">
        <v>6.24</v>
      </c>
      <c r="I180" s="135"/>
      <c r="J180" s="136">
        <f>ROUND(I180*H180,2)</f>
        <v>0</v>
      </c>
      <c r="K180" s="137"/>
      <c r="L180" s="29"/>
      <c r="M180" s="138" t="s">
        <v>1</v>
      </c>
      <c r="N180" s="139" t="s">
        <v>44</v>
      </c>
      <c r="P180" s="140">
        <f>O180*H180</f>
        <v>0</v>
      </c>
      <c r="Q180" s="140">
        <v>1.1567999999999999E-3</v>
      </c>
      <c r="R180" s="140">
        <f>Q180*H180</f>
        <v>7.2184319999999995E-3</v>
      </c>
      <c r="S180" s="140">
        <v>0</v>
      </c>
      <c r="T180" s="141">
        <f>S180*H180</f>
        <v>0</v>
      </c>
      <c r="AR180" s="142" t="s">
        <v>169</v>
      </c>
      <c r="AT180" s="142" t="s">
        <v>137</v>
      </c>
      <c r="AU180" s="142" t="s">
        <v>89</v>
      </c>
      <c r="AY180" s="14" t="s">
        <v>134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4" t="s">
        <v>87</v>
      </c>
      <c r="BK180" s="143">
        <f>ROUND(I180*H180,2)</f>
        <v>0</v>
      </c>
      <c r="BL180" s="14" t="s">
        <v>169</v>
      </c>
      <c r="BM180" s="142" t="s">
        <v>289</v>
      </c>
    </row>
    <row r="181" spans="2:65" s="12" customFormat="1" ht="10.199999999999999">
      <c r="B181" s="155"/>
      <c r="D181" s="156" t="s">
        <v>171</v>
      </c>
      <c r="E181" s="157" t="s">
        <v>1</v>
      </c>
      <c r="F181" s="158" t="s">
        <v>290</v>
      </c>
      <c r="H181" s="159">
        <v>6.24</v>
      </c>
      <c r="I181" s="160"/>
      <c r="L181" s="155"/>
      <c r="M181" s="161"/>
      <c r="T181" s="162"/>
      <c r="AT181" s="157" t="s">
        <v>171</v>
      </c>
      <c r="AU181" s="157" t="s">
        <v>89</v>
      </c>
      <c r="AV181" s="12" t="s">
        <v>89</v>
      </c>
      <c r="AW181" s="12" t="s">
        <v>35</v>
      </c>
      <c r="AX181" s="12" t="s">
        <v>79</v>
      </c>
      <c r="AY181" s="157" t="s">
        <v>134</v>
      </c>
    </row>
    <row r="182" spans="2:65" s="1" customFormat="1" ht="24.15" customHeight="1">
      <c r="B182" s="29"/>
      <c r="C182" s="130" t="s">
        <v>159</v>
      </c>
      <c r="D182" s="130" t="s">
        <v>137</v>
      </c>
      <c r="E182" s="131" t="s">
        <v>291</v>
      </c>
      <c r="F182" s="132" t="s">
        <v>292</v>
      </c>
      <c r="G182" s="133" t="s">
        <v>288</v>
      </c>
      <c r="H182" s="134">
        <v>6.24</v>
      </c>
      <c r="I182" s="135"/>
      <c r="J182" s="136">
        <f>ROUND(I182*H182,2)</f>
        <v>0</v>
      </c>
      <c r="K182" s="137"/>
      <c r="L182" s="29"/>
      <c r="M182" s="138" t="s">
        <v>1</v>
      </c>
      <c r="N182" s="139" t="s">
        <v>44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169</v>
      </c>
      <c r="AT182" s="142" t="s">
        <v>137</v>
      </c>
      <c r="AU182" s="142" t="s">
        <v>89</v>
      </c>
      <c r="AY182" s="14" t="s">
        <v>134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4" t="s">
        <v>87</v>
      </c>
      <c r="BK182" s="143">
        <f>ROUND(I182*H182,2)</f>
        <v>0</v>
      </c>
      <c r="BL182" s="14" t="s">
        <v>169</v>
      </c>
      <c r="BM182" s="142" t="s">
        <v>293</v>
      </c>
    </row>
    <row r="183" spans="2:65" s="1" customFormat="1" ht="24.15" customHeight="1">
      <c r="B183" s="29"/>
      <c r="C183" s="130" t="s">
        <v>294</v>
      </c>
      <c r="D183" s="130" t="s">
        <v>137</v>
      </c>
      <c r="E183" s="131" t="s">
        <v>295</v>
      </c>
      <c r="F183" s="132" t="s">
        <v>296</v>
      </c>
      <c r="G183" s="133" t="s">
        <v>297</v>
      </c>
      <c r="H183" s="134">
        <v>4.68</v>
      </c>
      <c r="I183" s="135"/>
      <c r="J183" s="136">
        <f>ROUND(I183*H183,2)</f>
        <v>0</v>
      </c>
      <c r="K183" s="137"/>
      <c r="L183" s="29"/>
      <c r="M183" s="138" t="s">
        <v>1</v>
      </c>
      <c r="N183" s="139" t="s">
        <v>44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169</v>
      </c>
      <c r="AT183" s="142" t="s">
        <v>137</v>
      </c>
      <c r="AU183" s="142" t="s">
        <v>89</v>
      </c>
      <c r="AY183" s="14" t="s">
        <v>134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4" t="s">
        <v>87</v>
      </c>
      <c r="BK183" s="143">
        <f>ROUND(I183*H183,2)</f>
        <v>0</v>
      </c>
      <c r="BL183" s="14" t="s">
        <v>169</v>
      </c>
      <c r="BM183" s="142" t="s">
        <v>298</v>
      </c>
    </row>
    <row r="184" spans="2:65" s="12" customFormat="1" ht="10.199999999999999">
      <c r="B184" s="155"/>
      <c r="D184" s="156" t="s">
        <v>171</v>
      </c>
      <c r="E184" s="157" t="s">
        <v>1</v>
      </c>
      <c r="F184" s="158" t="s">
        <v>299</v>
      </c>
      <c r="H184" s="159">
        <v>4.68</v>
      </c>
      <c r="I184" s="160"/>
      <c r="L184" s="155"/>
      <c r="M184" s="161"/>
      <c r="T184" s="162"/>
      <c r="AT184" s="157" t="s">
        <v>171</v>
      </c>
      <c r="AU184" s="157" t="s">
        <v>89</v>
      </c>
      <c r="AV184" s="12" t="s">
        <v>89</v>
      </c>
      <c r="AW184" s="12" t="s">
        <v>35</v>
      </c>
      <c r="AX184" s="12" t="s">
        <v>87</v>
      </c>
      <c r="AY184" s="157" t="s">
        <v>134</v>
      </c>
    </row>
    <row r="185" spans="2:65" s="1" customFormat="1" ht="24.15" customHeight="1">
      <c r="B185" s="29"/>
      <c r="C185" s="130" t="s">
        <v>300</v>
      </c>
      <c r="D185" s="130" t="s">
        <v>137</v>
      </c>
      <c r="E185" s="131" t="s">
        <v>301</v>
      </c>
      <c r="F185" s="132" t="s">
        <v>302</v>
      </c>
      <c r="G185" s="133" t="s">
        <v>219</v>
      </c>
      <c r="H185" s="134">
        <v>594</v>
      </c>
      <c r="I185" s="135"/>
      <c r="J185" s="136">
        <f t="shared" ref="J185:J191" si="20">ROUND(I185*H185,2)</f>
        <v>0</v>
      </c>
      <c r="K185" s="137"/>
      <c r="L185" s="29"/>
      <c r="M185" s="138" t="s">
        <v>1</v>
      </c>
      <c r="N185" s="139" t="s">
        <v>44</v>
      </c>
      <c r="P185" s="140">
        <f t="shared" ref="P185:P191" si="21">O185*H185</f>
        <v>0</v>
      </c>
      <c r="Q185" s="140">
        <v>0</v>
      </c>
      <c r="R185" s="140">
        <f t="shared" ref="R185:R191" si="22">Q185*H185</f>
        <v>0</v>
      </c>
      <c r="S185" s="140">
        <v>0</v>
      </c>
      <c r="T185" s="141">
        <f t="shared" ref="T185:T191" si="23">S185*H185</f>
        <v>0</v>
      </c>
      <c r="AR185" s="142" t="s">
        <v>169</v>
      </c>
      <c r="AT185" s="142" t="s">
        <v>137</v>
      </c>
      <c r="AU185" s="142" t="s">
        <v>89</v>
      </c>
      <c r="AY185" s="14" t="s">
        <v>134</v>
      </c>
      <c r="BE185" s="143">
        <f t="shared" ref="BE185:BE191" si="24">IF(N185="základní",J185,0)</f>
        <v>0</v>
      </c>
      <c r="BF185" s="143">
        <f t="shared" ref="BF185:BF191" si="25">IF(N185="snížená",J185,0)</f>
        <v>0</v>
      </c>
      <c r="BG185" s="143">
        <f t="shared" ref="BG185:BG191" si="26">IF(N185="zákl. přenesená",J185,0)</f>
        <v>0</v>
      </c>
      <c r="BH185" s="143">
        <f t="shared" ref="BH185:BH191" si="27">IF(N185="sníž. přenesená",J185,0)</f>
        <v>0</v>
      </c>
      <c r="BI185" s="143">
        <f t="shared" ref="BI185:BI191" si="28">IF(N185="nulová",J185,0)</f>
        <v>0</v>
      </c>
      <c r="BJ185" s="14" t="s">
        <v>87</v>
      </c>
      <c r="BK185" s="143">
        <f t="shared" ref="BK185:BK191" si="29">ROUND(I185*H185,2)</f>
        <v>0</v>
      </c>
      <c r="BL185" s="14" t="s">
        <v>169</v>
      </c>
      <c r="BM185" s="142" t="s">
        <v>303</v>
      </c>
    </row>
    <row r="186" spans="2:65" s="1" customFormat="1" ht="24.15" customHeight="1">
      <c r="B186" s="29"/>
      <c r="C186" s="130" t="s">
        <v>304</v>
      </c>
      <c r="D186" s="130" t="s">
        <v>137</v>
      </c>
      <c r="E186" s="131" t="s">
        <v>305</v>
      </c>
      <c r="F186" s="132" t="s">
        <v>306</v>
      </c>
      <c r="G186" s="133" t="s">
        <v>219</v>
      </c>
      <c r="H186" s="134">
        <v>15</v>
      </c>
      <c r="I186" s="135"/>
      <c r="J186" s="136">
        <f t="shared" si="20"/>
        <v>0</v>
      </c>
      <c r="K186" s="137"/>
      <c r="L186" s="29"/>
      <c r="M186" s="138" t="s">
        <v>1</v>
      </c>
      <c r="N186" s="139" t="s">
        <v>44</v>
      </c>
      <c r="P186" s="140">
        <f t="shared" si="21"/>
        <v>0</v>
      </c>
      <c r="Q186" s="140">
        <v>0</v>
      </c>
      <c r="R186" s="140">
        <f t="shared" si="22"/>
        <v>0</v>
      </c>
      <c r="S186" s="140">
        <v>0</v>
      </c>
      <c r="T186" s="141">
        <f t="shared" si="23"/>
        <v>0</v>
      </c>
      <c r="AR186" s="142" t="s">
        <v>169</v>
      </c>
      <c r="AT186" s="142" t="s">
        <v>137</v>
      </c>
      <c r="AU186" s="142" t="s">
        <v>89</v>
      </c>
      <c r="AY186" s="14" t="s">
        <v>134</v>
      </c>
      <c r="BE186" s="143">
        <f t="shared" si="24"/>
        <v>0</v>
      </c>
      <c r="BF186" s="143">
        <f t="shared" si="25"/>
        <v>0</v>
      </c>
      <c r="BG186" s="143">
        <f t="shared" si="26"/>
        <v>0</v>
      </c>
      <c r="BH186" s="143">
        <f t="shared" si="27"/>
        <v>0</v>
      </c>
      <c r="BI186" s="143">
        <f t="shared" si="28"/>
        <v>0</v>
      </c>
      <c r="BJ186" s="14" t="s">
        <v>87</v>
      </c>
      <c r="BK186" s="143">
        <f t="shared" si="29"/>
        <v>0</v>
      </c>
      <c r="BL186" s="14" t="s">
        <v>169</v>
      </c>
      <c r="BM186" s="142" t="s">
        <v>307</v>
      </c>
    </row>
    <row r="187" spans="2:65" s="1" customFormat="1" ht="24.15" customHeight="1">
      <c r="B187" s="29"/>
      <c r="C187" s="130" t="s">
        <v>308</v>
      </c>
      <c r="D187" s="130" t="s">
        <v>137</v>
      </c>
      <c r="E187" s="131" t="s">
        <v>309</v>
      </c>
      <c r="F187" s="132" t="s">
        <v>310</v>
      </c>
      <c r="G187" s="133" t="s">
        <v>153</v>
      </c>
      <c r="H187" s="134">
        <v>3</v>
      </c>
      <c r="I187" s="135"/>
      <c r="J187" s="136">
        <f t="shared" si="20"/>
        <v>0</v>
      </c>
      <c r="K187" s="137"/>
      <c r="L187" s="29"/>
      <c r="M187" s="138" t="s">
        <v>1</v>
      </c>
      <c r="N187" s="139" t="s">
        <v>44</v>
      </c>
      <c r="P187" s="140">
        <f t="shared" si="21"/>
        <v>0</v>
      </c>
      <c r="Q187" s="140">
        <v>0</v>
      </c>
      <c r="R187" s="140">
        <f t="shared" si="22"/>
        <v>0</v>
      </c>
      <c r="S187" s="140">
        <v>0</v>
      </c>
      <c r="T187" s="141">
        <f t="shared" si="23"/>
        <v>0</v>
      </c>
      <c r="AR187" s="142" t="s">
        <v>169</v>
      </c>
      <c r="AT187" s="142" t="s">
        <v>137</v>
      </c>
      <c r="AU187" s="142" t="s">
        <v>89</v>
      </c>
      <c r="AY187" s="14" t="s">
        <v>134</v>
      </c>
      <c r="BE187" s="143">
        <f t="shared" si="24"/>
        <v>0</v>
      </c>
      <c r="BF187" s="143">
        <f t="shared" si="25"/>
        <v>0</v>
      </c>
      <c r="BG187" s="143">
        <f t="shared" si="26"/>
        <v>0</v>
      </c>
      <c r="BH187" s="143">
        <f t="shared" si="27"/>
        <v>0</v>
      </c>
      <c r="BI187" s="143">
        <f t="shared" si="28"/>
        <v>0</v>
      </c>
      <c r="BJ187" s="14" t="s">
        <v>87</v>
      </c>
      <c r="BK187" s="143">
        <f t="shared" si="29"/>
        <v>0</v>
      </c>
      <c r="BL187" s="14" t="s">
        <v>169</v>
      </c>
      <c r="BM187" s="142" t="s">
        <v>311</v>
      </c>
    </row>
    <row r="188" spans="2:65" s="1" customFormat="1" ht="24.15" customHeight="1">
      <c r="B188" s="29"/>
      <c r="C188" s="130" t="s">
        <v>312</v>
      </c>
      <c r="D188" s="130" t="s">
        <v>137</v>
      </c>
      <c r="E188" s="131" t="s">
        <v>313</v>
      </c>
      <c r="F188" s="132" t="s">
        <v>314</v>
      </c>
      <c r="G188" s="133" t="s">
        <v>153</v>
      </c>
      <c r="H188" s="134">
        <v>30</v>
      </c>
      <c r="I188" s="135"/>
      <c r="J188" s="136">
        <f t="shared" si="20"/>
        <v>0</v>
      </c>
      <c r="K188" s="137"/>
      <c r="L188" s="29"/>
      <c r="M188" s="138" t="s">
        <v>1</v>
      </c>
      <c r="N188" s="139" t="s">
        <v>44</v>
      </c>
      <c r="P188" s="140">
        <f t="shared" si="21"/>
        <v>0</v>
      </c>
      <c r="Q188" s="140">
        <v>3.8E-3</v>
      </c>
      <c r="R188" s="140">
        <f t="shared" si="22"/>
        <v>0.114</v>
      </c>
      <c r="S188" s="140">
        <v>0</v>
      </c>
      <c r="T188" s="141">
        <f t="shared" si="23"/>
        <v>0</v>
      </c>
      <c r="AR188" s="142" t="s">
        <v>141</v>
      </c>
      <c r="AT188" s="142" t="s">
        <v>137</v>
      </c>
      <c r="AU188" s="142" t="s">
        <v>89</v>
      </c>
      <c r="AY188" s="14" t="s">
        <v>134</v>
      </c>
      <c r="BE188" s="143">
        <f t="shared" si="24"/>
        <v>0</v>
      </c>
      <c r="BF188" s="143">
        <f t="shared" si="25"/>
        <v>0</v>
      </c>
      <c r="BG188" s="143">
        <f t="shared" si="26"/>
        <v>0</v>
      </c>
      <c r="BH188" s="143">
        <f t="shared" si="27"/>
        <v>0</v>
      </c>
      <c r="BI188" s="143">
        <f t="shared" si="28"/>
        <v>0</v>
      </c>
      <c r="BJ188" s="14" t="s">
        <v>87</v>
      </c>
      <c r="BK188" s="143">
        <f t="shared" si="29"/>
        <v>0</v>
      </c>
      <c r="BL188" s="14" t="s">
        <v>141</v>
      </c>
      <c r="BM188" s="142" t="s">
        <v>315</v>
      </c>
    </row>
    <row r="189" spans="2:65" s="1" customFormat="1" ht="24.15" customHeight="1">
      <c r="B189" s="29"/>
      <c r="C189" s="130" t="s">
        <v>316</v>
      </c>
      <c r="D189" s="130" t="s">
        <v>137</v>
      </c>
      <c r="E189" s="131" t="s">
        <v>317</v>
      </c>
      <c r="F189" s="132" t="s">
        <v>318</v>
      </c>
      <c r="G189" s="133" t="s">
        <v>153</v>
      </c>
      <c r="H189" s="134">
        <v>35</v>
      </c>
      <c r="I189" s="135"/>
      <c r="J189" s="136">
        <f t="shared" si="20"/>
        <v>0</v>
      </c>
      <c r="K189" s="137"/>
      <c r="L189" s="29"/>
      <c r="M189" s="138" t="s">
        <v>1</v>
      </c>
      <c r="N189" s="139" t="s">
        <v>44</v>
      </c>
      <c r="P189" s="140">
        <f t="shared" si="21"/>
        <v>0</v>
      </c>
      <c r="Q189" s="140">
        <v>7.6E-3</v>
      </c>
      <c r="R189" s="140">
        <f t="shared" si="22"/>
        <v>0.26600000000000001</v>
      </c>
      <c r="S189" s="140">
        <v>0</v>
      </c>
      <c r="T189" s="141">
        <f t="shared" si="23"/>
        <v>0</v>
      </c>
      <c r="AR189" s="142" t="s">
        <v>169</v>
      </c>
      <c r="AT189" s="142" t="s">
        <v>137</v>
      </c>
      <c r="AU189" s="142" t="s">
        <v>89</v>
      </c>
      <c r="AY189" s="14" t="s">
        <v>134</v>
      </c>
      <c r="BE189" s="143">
        <f t="shared" si="24"/>
        <v>0</v>
      </c>
      <c r="BF189" s="143">
        <f t="shared" si="25"/>
        <v>0</v>
      </c>
      <c r="BG189" s="143">
        <f t="shared" si="26"/>
        <v>0</v>
      </c>
      <c r="BH189" s="143">
        <f t="shared" si="27"/>
        <v>0</v>
      </c>
      <c r="BI189" s="143">
        <f t="shared" si="28"/>
        <v>0</v>
      </c>
      <c r="BJ189" s="14" t="s">
        <v>87</v>
      </c>
      <c r="BK189" s="143">
        <f t="shared" si="29"/>
        <v>0</v>
      </c>
      <c r="BL189" s="14" t="s">
        <v>169</v>
      </c>
      <c r="BM189" s="142" t="s">
        <v>319</v>
      </c>
    </row>
    <row r="190" spans="2:65" s="1" customFormat="1" ht="24.15" customHeight="1">
      <c r="B190" s="29"/>
      <c r="C190" s="130" t="s">
        <v>320</v>
      </c>
      <c r="D190" s="130" t="s">
        <v>137</v>
      </c>
      <c r="E190" s="131" t="s">
        <v>321</v>
      </c>
      <c r="F190" s="132" t="s">
        <v>322</v>
      </c>
      <c r="G190" s="133" t="s">
        <v>219</v>
      </c>
      <c r="H190" s="134">
        <v>609</v>
      </c>
      <c r="I190" s="135"/>
      <c r="J190" s="136">
        <f t="shared" si="20"/>
        <v>0</v>
      </c>
      <c r="K190" s="137"/>
      <c r="L190" s="29"/>
      <c r="M190" s="138" t="s">
        <v>1</v>
      </c>
      <c r="N190" s="139" t="s">
        <v>44</v>
      </c>
      <c r="P190" s="140">
        <f t="shared" si="21"/>
        <v>0</v>
      </c>
      <c r="Q190" s="140">
        <v>1.9E-3</v>
      </c>
      <c r="R190" s="140">
        <f t="shared" si="22"/>
        <v>1.1571</v>
      </c>
      <c r="S190" s="140">
        <v>0</v>
      </c>
      <c r="T190" s="141">
        <f t="shared" si="23"/>
        <v>0</v>
      </c>
      <c r="AR190" s="142" t="s">
        <v>169</v>
      </c>
      <c r="AT190" s="142" t="s">
        <v>137</v>
      </c>
      <c r="AU190" s="142" t="s">
        <v>89</v>
      </c>
      <c r="AY190" s="14" t="s">
        <v>134</v>
      </c>
      <c r="BE190" s="143">
        <f t="shared" si="24"/>
        <v>0</v>
      </c>
      <c r="BF190" s="143">
        <f t="shared" si="25"/>
        <v>0</v>
      </c>
      <c r="BG190" s="143">
        <f t="shared" si="26"/>
        <v>0</v>
      </c>
      <c r="BH190" s="143">
        <f t="shared" si="27"/>
        <v>0</v>
      </c>
      <c r="BI190" s="143">
        <f t="shared" si="28"/>
        <v>0</v>
      </c>
      <c r="BJ190" s="14" t="s">
        <v>87</v>
      </c>
      <c r="BK190" s="143">
        <f t="shared" si="29"/>
        <v>0</v>
      </c>
      <c r="BL190" s="14" t="s">
        <v>169</v>
      </c>
      <c r="BM190" s="142" t="s">
        <v>323</v>
      </c>
    </row>
    <row r="191" spans="2:65" s="1" customFormat="1" ht="14.4" customHeight="1">
      <c r="B191" s="29"/>
      <c r="C191" s="130" t="s">
        <v>324</v>
      </c>
      <c r="D191" s="130" t="s">
        <v>137</v>
      </c>
      <c r="E191" s="131" t="s">
        <v>325</v>
      </c>
      <c r="F191" s="132" t="s">
        <v>326</v>
      </c>
      <c r="G191" s="133" t="s">
        <v>219</v>
      </c>
      <c r="H191" s="134">
        <v>661</v>
      </c>
      <c r="I191" s="135"/>
      <c r="J191" s="136">
        <f t="shared" si="20"/>
        <v>0</v>
      </c>
      <c r="K191" s="137"/>
      <c r="L191" s="29"/>
      <c r="M191" s="138" t="s">
        <v>1</v>
      </c>
      <c r="N191" s="139" t="s">
        <v>44</v>
      </c>
      <c r="P191" s="140">
        <f t="shared" si="21"/>
        <v>0</v>
      </c>
      <c r="Q191" s="140">
        <v>0</v>
      </c>
      <c r="R191" s="140">
        <f t="shared" si="22"/>
        <v>0</v>
      </c>
      <c r="S191" s="140">
        <v>0</v>
      </c>
      <c r="T191" s="141">
        <f t="shared" si="23"/>
        <v>0</v>
      </c>
      <c r="AR191" s="142" t="s">
        <v>169</v>
      </c>
      <c r="AT191" s="142" t="s">
        <v>137</v>
      </c>
      <c r="AU191" s="142" t="s">
        <v>89</v>
      </c>
      <c r="AY191" s="14" t="s">
        <v>134</v>
      </c>
      <c r="BE191" s="143">
        <f t="shared" si="24"/>
        <v>0</v>
      </c>
      <c r="BF191" s="143">
        <f t="shared" si="25"/>
        <v>0</v>
      </c>
      <c r="BG191" s="143">
        <f t="shared" si="26"/>
        <v>0</v>
      </c>
      <c r="BH191" s="143">
        <f t="shared" si="27"/>
        <v>0</v>
      </c>
      <c r="BI191" s="143">
        <f t="shared" si="28"/>
        <v>0</v>
      </c>
      <c r="BJ191" s="14" t="s">
        <v>87</v>
      </c>
      <c r="BK191" s="143">
        <f t="shared" si="29"/>
        <v>0</v>
      </c>
      <c r="BL191" s="14" t="s">
        <v>169</v>
      </c>
      <c r="BM191" s="142" t="s">
        <v>327</v>
      </c>
    </row>
    <row r="192" spans="2:65" s="12" customFormat="1" ht="10.199999999999999">
      <c r="B192" s="155"/>
      <c r="D192" s="156" t="s">
        <v>171</v>
      </c>
      <c r="E192" s="157" t="s">
        <v>1</v>
      </c>
      <c r="F192" s="158" t="s">
        <v>328</v>
      </c>
      <c r="H192" s="159">
        <v>661</v>
      </c>
      <c r="I192" s="160"/>
      <c r="L192" s="155"/>
      <c r="M192" s="161"/>
      <c r="T192" s="162"/>
      <c r="AT192" s="157" t="s">
        <v>171</v>
      </c>
      <c r="AU192" s="157" t="s">
        <v>89</v>
      </c>
      <c r="AV192" s="12" t="s">
        <v>89</v>
      </c>
      <c r="AW192" s="12" t="s">
        <v>35</v>
      </c>
      <c r="AX192" s="12" t="s">
        <v>79</v>
      </c>
      <c r="AY192" s="157" t="s">
        <v>134</v>
      </c>
    </row>
    <row r="193" spans="2:65" s="1" customFormat="1" ht="37.799999999999997" customHeight="1">
      <c r="B193" s="29"/>
      <c r="C193" s="130" t="s">
        <v>329</v>
      </c>
      <c r="D193" s="130" t="s">
        <v>137</v>
      </c>
      <c r="E193" s="131" t="s">
        <v>330</v>
      </c>
      <c r="F193" s="132" t="s">
        <v>331</v>
      </c>
      <c r="G193" s="133" t="s">
        <v>297</v>
      </c>
      <c r="H193" s="134">
        <v>13.715999999999999</v>
      </c>
      <c r="I193" s="135"/>
      <c r="J193" s="136">
        <f>ROUND(I193*H193,2)</f>
        <v>0</v>
      </c>
      <c r="K193" s="137"/>
      <c r="L193" s="29"/>
      <c r="M193" s="138" t="s">
        <v>1</v>
      </c>
      <c r="N193" s="139" t="s">
        <v>44</v>
      </c>
      <c r="P193" s="140">
        <f>O193*H193</f>
        <v>0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169</v>
      </c>
      <c r="AT193" s="142" t="s">
        <v>137</v>
      </c>
      <c r="AU193" s="142" t="s">
        <v>89</v>
      </c>
      <c r="AY193" s="14" t="s">
        <v>134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4" t="s">
        <v>87</v>
      </c>
      <c r="BK193" s="143">
        <f>ROUND(I193*H193,2)</f>
        <v>0</v>
      </c>
      <c r="BL193" s="14" t="s">
        <v>169</v>
      </c>
      <c r="BM193" s="142" t="s">
        <v>332</v>
      </c>
    </row>
    <row r="194" spans="2:65" s="12" customFormat="1" ht="10.199999999999999">
      <c r="B194" s="155"/>
      <c r="D194" s="156" t="s">
        <v>171</v>
      </c>
      <c r="E194" s="157" t="s">
        <v>1</v>
      </c>
      <c r="F194" s="158" t="s">
        <v>333</v>
      </c>
      <c r="H194" s="159">
        <v>13.715999999999999</v>
      </c>
      <c r="I194" s="160"/>
      <c r="L194" s="155"/>
      <c r="M194" s="161"/>
      <c r="T194" s="162"/>
      <c r="AT194" s="157" t="s">
        <v>171</v>
      </c>
      <c r="AU194" s="157" t="s">
        <v>89</v>
      </c>
      <c r="AV194" s="12" t="s">
        <v>89</v>
      </c>
      <c r="AW194" s="12" t="s">
        <v>35</v>
      </c>
      <c r="AX194" s="12" t="s">
        <v>87</v>
      </c>
      <c r="AY194" s="157" t="s">
        <v>134</v>
      </c>
    </row>
    <row r="195" spans="2:65" s="1" customFormat="1" ht="49.05" customHeight="1">
      <c r="B195" s="29"/>
      <c r="C195" s="130" t="s">
        <v>334</v>
      </c>
      <c r="D195" s="130" t="s">
        <v>137</v>
      </c>
      <c r="E195" s="131" t="s">
        <v>335</v>
      </c>
      <c r="F195" s="132" t="s">
        <v>336</v>
      </c>
      <c r="G195" s="133" t="s">
        <v>297</v>
      </c>
      <c r="H195" s="134">
        <v>68.58</v>
      </c>
      <c r="I195" s="135"/>
      <c r="J195" s="136">
        <f>ROUND(I195*H195,2)</f>
        <v>0</v>
      </c>
      <c r="K195" s="137"/>
      <c r="L195" s="29"/>
      <c r="M195" s="138" t="s">
        <v>1</v>
      </c>
      <c r="N195" s="139" t="s">
        <v>44</v>
      </c>
      <c r="P195" s="140">
        <f>O195*H195</f>
        <v>0</v>
      </c>
      <c r="Q195" s="140">
        <v>0</v>
      </c>
      <c r="R195" s="140">
        <f>Q195*H195</f>
        <v>0</v>
      </c>
      <c r="S195" s="140">
        <v>0</v>
      </c>
      <c r="T195" s="141">
        <f>S195*H195</f>
        <v>0</v>
      </c>
      <c r="AR195" s="142" t="s">
        <v>169</v>
      </c>
      <c r="AT195" s="142" t="s">
        <v>137</v>
      </c>
      <c r="AU195" s="142" t="s">
        <v>89</v>
      </c>
      <c r="AY195" s="14" t="s">
        <v>134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4" t="s">
        <v>87</v>
      </c>
      <c r="BK195" s="143">
        <f>ROUND(I195*H195,2)</f>
        <v>0</v>
      </c>
      <c r="BL195" s="14" t="s">
        <v>169</v>
      </c>
      <c r="BM195" s="142" t="s">
        <v>337</v>
      </c>
    </row>
    <row r="196" spans="2:65" s="12" customFormat="1" ht="10.199999999999999">
      <c r="B196" s="155"/>
      <c r="D196" s="156" t="s">
        <v>171</v>
      </c>
      <c r="E196" s="157" t="s">
        <v>1</v>
      </c>
      <c r="F196" s="158" t="s">
        <v>338</v>
      </c>
      <c r="H196" s="159">
        <v>68.58</v>
      </c>
      <c r="I196" s="160"/>
      <c r="L196" s="155"/>
      <c r="M196" s="161"/>
      <c r="T196" s="162"/>
      <c r="AT196" s="157" t="s">
        <v>171</v>
      </c>
      <c r="AU196" s="157" t="s">
        <v>89</v>
      </c>
      <c r="AV196" s="12" t="s">
        <v>89</v>
      </c>
      <c r="AW196" s="12" t="s">
        <v>35</v>
      </c>
      <c r="AX196" s="12" t="s">
        <v>87</v>
      </c>
      <c r="AY196" s="157" t="s">
        <v>134</v>
      </c>
    </row>
    <row r="197" spans="2:65" s="1" customFormat="1" ht="37.799999999999997" customHeight="1">
      <c r="B197" s="29"/>
      <c r="C197" s="130" t="s">
        <v>339</v>
      </c>
      <c r="D197" s="130" t="s">
        <v>137</v>
      </c>
      <c r="E197" s="131" t="s">
        <v>340</v>
      </c>
      <c r="F197" s="132" t="s">
        <v>341</v>
      </c>
      <c r="G197" s="133" t="s">
        <v>342</v>
      </c>
      <c r="H197" s="134">
        <v>24.689</v>
      </c>
      <c r="I197" s="135"/>
      <c r="J197" s="136">
        <f>ROUND(I197*H197,2)</f>
        <v>0</v>
      </c>
      <c r="K197" s="137"/>
      <c r="L197" s="29"/>
      <c r="M197" s="138" t="s">
        <v>1</v>
      </c>
      <c r="N197" s="139" t="s">
        <v>44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169</v>
      </c>
      <c r="AT197" s="142" t="s">
        <v>137</v>
      </c>
      <c r="AU197" s="142" t="s">
        <v>89</v>
      </c>
      <c r="AY197" s="14" t="s">
        <v>134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4" t="s">
        <v>87</v>
      </c>
      <c r="BK197" s="143">
        <f>ROUND(I197*H197,2)</f>
        <v>0</v>
      </c>
      <c r="BL197" s="14" t="s">
        <v>169</v>
      </c>
      <c r="BM197" s="142" t="s">
        <v>343</v>
      </c>
    </row>
    <row r="198" spans="2:65" s="12" customFormat="1" ht="10.199999999999999">
      <c r="B198" s="155"/>
      <c r="D198" s="156" t="s">
        <v>171</v>
      </c>
      <c r="E198" s="157" t="s">
        <v>1</v>
      </c>
      <c r="F198" s="158" t="s">
        <v>344</v>
      </c>
      <c r="H198" s="159">
        <v>24.689</v>
      </c>
      <c r="I198" s="160"/>
      <c r="L198" s="155"/>
      <c r="M198" s="161"/>
      <c r="T198" s="162"/>
      <c r="AT198" s="157" t="s">
        <v>171</v>
      </c>
      <c r="AU198" s="157" t="s">
        <v>89</v>
      </c>
      <c r="AV198" s="12" t="s">
        <v>89</v>
      </c>
      <c r="AW198" s="12" t="s">
        <v>35</v>
      </c>
      <c r="AX198" s="12" t="s">
        <v>87</v>
      </c>
      <c r="AY198" s="157" t="s">
        <v>134</v>
      </c>
    </row>
    <row r="199" spans="2:65" s="1" customFormat="1" ht="24.15" customHeight="1">
      <c r="B199" s="29"/>
      <c r="C199" s="130" t="s">
        <v>345</v>
      </c>
      <c r="D199" s="130" t="s">
        <v>137</v>
      </c>
      <c r="E199" s="131" t="s">
        <v>346</v>
      </c>
      <c r="F199" s="132" t="s">
        <v>347</v>
      </c>
      <c r="G199" s="133" t="s">
        <v>297</v>
      </c>
      <c r="H199" s="134">
        <v>13.715999999999999</v>
      </c>
      <c r="I199" s="135"/>
      <c r="J199" s="136">
        <f>ROUND(I199*H199,2)</f>
        <v>0</v>
      </c>
      <c r="K199" s="137"/>
      <c r="L199" s="29"/>
      <c r="M199" s="138" t="s">
        <v>1</v>
      </c>
      <c r="N199" s="139" t="s">
        <v>44</v>
      </c>
      <c r="P199" s="140">
        <f>O199*H199</f>
        <v>0</v>
      </c>
      <c r="Q199" s="140">
        <v>0</v>
      </c>
      <c r="R199" s="140">
        <f>Q199*H199</f>
        <v>0</v>
      </c>
      <c r="S199" s="140">
        <v>0</v>
      </c>
      <c r="T199" s="141">
        <f>S199*H199</f>
        <v>0</v>
      </c>
      <c r="AR199" s="142" t="s">
        <v>169</v>
      </c>
      <c r="AT199" s="142" t="s">
        <v>137</v>
      </c>
      <c r="AU199" s="142" t="s">
        <v>89</v>
      </c>
      <c r="AY199" s="14" t="s">
        <v>134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4" t="s">
        <v>87</v>
      </c>
      <c r="BK199" s="143">
        <f>ROUND(I199*H199,2)</f>
        <v>0</v>
      </c>
      <c r="BL199" s="14" t="s">
        <v>169</v>
      </c>
      <c r="BM199" s="142" t="s">
        <v>348</v>
      </c>
    </row>
    <row r="200" spans="2:65" s="1" customFormat="1" ht="24.15" customHeight="1">
      <c r="B200" s="29"/>
      <c r="C200" s="130" t="s">
        <v>349</v>
      </c>
      <c r="D200" s="130" t="s">
        <v>137</v>
      </c>
      <c r="E200" s="131" t="s">
        <v>350</v>
      </c>
      <c r="F200" s="132" t="s">
        <v>351</v>
      </c>
      <c r="G200" s="133" t="s">
        <v>219</v>
      </c>
      <c r="H200" s="134">
        <v>594</v>
      </c>
      <c r="I200" s="135"/>
      <c r="J200" s="136">
        <f>ROUND(I200*H200,2)</f>
        <v>0</v>
      </c>
      <c r="K200" s="137"/>
      <c r="L200" s="29"/>
      <c r="M200" s="138" t="s">
        <v>1</v>
      </c>
      <c r="N200" s="139" t="s">
        <v>44</v>
      </c>
      <c r="P200" s="140">
        <f>O200*H200</f>
        <v>0</v>
      </c>
      <c r="Q200" s="140">
        <v>0</v>
      </c>
      <c r="R200" s="140">
        <f>Q200*H200</f>
        <v>0</v>
      </c>
      <c r="S200" s="140">
        <v>0</v>
      </c>
      <c r="T200" s="141">
        <f>S200*H200</f>
        <v>0</v>
      </c>
      <c r="AR200" s="142" t="s">
        <v>169</v>
      </c>
      <c r="AT200" s="142" t="s">
        <v>137</v>
      </c>
      <c r="AU200" s="142" t="s">
        <v>89</v>
      </c>
      <c r="AY200" s="14" t="s">
        <v>134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4" t="s">
        <v>87</v>
      </c>
      <c r="BK200" s="143">
        <f>ROUND(I200*H200,2)</f>
        <v>0</v>
      </c>
      <c r="BL200" s="14" t="s">
        <v>169</v>
      </c>
      <c r="BM200" s="142" t="s">
        <v>352</v>
      </c>
    </row>
    <row r="201" spans="2:65" s="1" customFormat="1" ht="24.15" customHeight="1">
      <c r="B201" s="29"/>
      <c r="C201" s="130" t="s">
        <v>353</v>
      </c>
      <c r="D201" s="130" t="s">
        <v>137</v>
      </c>
      <c r="E201" s="131" t="s">
        <v>354</v>
      </c>
      <c r="F201" s="132" t="s">
        <v>355</v>
      </c>
      <c r="G201" s="133" t="s">
        <v>219</v>
      </c>
      <c r="H201" s="134">
        <v>15</v>
      </c>
      <c r="I201" s="135"/>
      <c r="J201" s="136">
        <f>ROUND(I201*H201,2)</f>
        <v>0</v>
      </c>
      <c r="K201" s="137"/>
      <c r="L201" s="29"/>
      <c r="M201" s="138" t="s">
        <v>1</v>
      </c>
      <c r="N201" s="139" t="s">
        <v>44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169</v>
      </c>
      <c r="AT201" s="142" t="s">
        <v>137</v>
      </c>
      <c r="AU201" s="142" t="s">
        <v>89</v>
      </c>
      <c r="AY201" s="14" t="s">
        <v>134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4" t="s">
        <v>87</v>
      </c>
      <c r="BK201" s="143">
        <f>ROUND(I201*H201,2)</f>
        <v>0</v>
      </c>
      <c r="BL201" s="14" t="s">
        <v>169</v>
      </c>
      <c r="BM201" s="142" t="s">
        <v>356</v>
      </c>
    </row>
    <row r="202" spans="2:65" s="1" customFormat="1" ht="24.15" customHeight="1">
      <c r="B202" s="29"/>
      <c r="C202" s="130" t="s">
        <v>357</v>
      </c>
      <c r="D202" s="130" t="s">
        <v>137</v>
      </c>
      <c r="E202" s="131" t="s">
        <v>358</v>
      </c>
      <c r="F202" s="132" t="s">
        <v>359</v>
      </c>
      <c r="G202" s="133" t="s">
        <v>288</v>
      </c>
      <c r="H202" s="134">
        <v>2</v>
      </c>
      <c r="I202" s="135"/>
      <c r="J202" s="136">
        <f>ROUND(I202*H202,2)</f>
        <v>0</v>
      </c>
      <c r="K202" s="137"/>
      <c r="L202" s="29"/>
      <c r="M202" s="138" t="s">
        <v>1</v>
      </c>
      <c r="N202" s="139" t="s">
        <v>44</v>
      </c>
      <c r="P202" s="140">
        <f>O202*H202</f>
        <v>0</v>
      </c>
      <c r="Q202" s="140">
        <v>0</v>
      </c>
      <c r="R202" s="140">
        <f>Q202*H202</f>
        <v>0</v>
      </c>
      <c r="S202" s="140">
        <v>0</v>
      </c>
      <c r="T202" s="141">
        <f>S202*H202</f>
        <v>0</v>
      </c>
      <c r="AR202" s="142" t="s">
        <v>169</v>
      </c>
      <c r="AT202" s="142" t="s">
        <v>137</v>
      </c>
      <c r="AU202" s="142" t="s">
        <v>89</v>
      </c>
      <c r="AY202" s="14" t="s">
        <v>134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4" t="s">
        <v>87</v>
      </c>
      <c r="BK202" s="143">
        <f>ROUND(I202*H202,2)</f>
        <v>0</v>
      </c>
      <c r="BL202" s="14" t="s">
        <v>169</v>
      </c>
      <c r="BM202" s="142" t="s">
        <v>360</v>
      </c>
    </row>
    <row r="203" spans="2:65" s="1" customFormat="1" ht="24.15" customHeight="1">
      <c r="B203" s="29"/>
      <c r="C203" s="130" t="s">
        <v>361</v>
      </c>
      <c r="D203" s="130" t="s">
        <v>137</v>
      </c>
      <c r="E203" s="131" t="s">
        <v>362</v>
      </c>
      <c r="F203" s="132" t="s">
        <v>363</v>
      </c>
      <c r="G203" s="133" t="s">
        <v>297</v>
      </c>
      <c r="H203" s="134">
        <v>3.9</v>
      </c>
      <c r="I203" s="135"/>
      <c r="J203" s="136">
        <f>ROUND(I203*H203,2)</f>
        <v>0</v>
      </c>
      <c r="K203" s="137"/>
      <c r="L203" s="29"/>
      <c r="M203" s="138" t="s">
        <v>1</v>
      </c>
      <c r="N203" s="139" t="s">
        <v>44</v>
      </c>
      <c r="P203" s="140">
        <f>O203*H203</f>
        <v>0</v>
      </c>
      <c r="Q203" s="140">
        <v>2.2563399999999998</v>
      </c>
      <c r="R203" s="140">
        <f>Q203*H203</f>
        <v>8.7997259999999997</v>
      </c>
      <c r="S203" s="140">
        <v>0</v>
      </c>
      <c r="T203" s="141">
        <f>S203*H203</f>
        <v>0</v>
      </c>
      <c r="AR203" s="142" t="s">
        <v>169</v>
      </c>
      <c r="AT203" s="142" t="s">
        <v>137</v>
      </c>
      <c r="AU203" s="142" t="s">
        <v>89</v>
      </c>
      <c r="AY203" s="14" t="s">
        <v>134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4" t="s">
        <v>87</v>
      </c>
      <c r="BK203" s="143">
        <f>ROUND(I203*H203,2)</f>
        <v>0</v>
      </c>
      <c r="BL203" s="14" t="s">
        <v>169</v>
      </c>
      <c r="BM203" s="142" t="s">
        <v>364</v>
      </c>
    </row>
    <row r="204" spans="2:65" s="12" customFormat="1" ht="10.199999999999999">
      <c r="B204" s="155"/>
      <c r="D204" s="156" t="s">
        <v>171</v>
      </c>
      <c r="E204" s="157" t="s">
        <v>1</v>
      </c>
      <c r="F204" s="158" t="s">
        <v>365</v>
      </c>
      <c r="H204" s="159">
        <v>3.9</v>
      </c>
      <c r="I204" s="160"/>
      <c r="L204" s="155"/>
      <c r="M204" s="161"/>
      <c r="T204" s="162"/>
      <c r="AT204" s="157" t="s">
        <v>171</v>
      </c>
      <c r="AU204" s="157" t="s">
        <v>89</v>
      </c>
      <c r="AV204" s="12" t="s">
        <v>89</v>
      </c>
      <c r="AW204" s="12" t="s">
        <v>35</v>
      </c>
      <c r="AX204" s="12" t="s">
        <v>87</v>
      </c>
      <c r="AY204" s="157" t="s">
        <v>134</v>
      </c>
    </row>
    <row r="205" spans="2:65" s="1" customFormat="1" ht="24.15" customHeight="1">
      <c r="B205" s="29"/>
      <c r="C205" s="144" t="s">
        <v>366</v>
      </c>
      <c r="D205" s="144" t="s">
        <v>156</v>
      </c>
      <c r="E205" s="145" t="s">
        <v>367</v>
      </c>
      <c r="F205" s="146" t="s">
        <v>368</v>
      </c>
      <c r="G205" s="147" t="s">
        <v>153</v>
      </c>
      <c r="H205" s="148">
        <v>2.6</v>
      </c>
      <c r="I205" s="149"/>
      <c r="J205" s="150">
        <f>ROUND(I205*H205,2)</f>
        <v>0</v>
      </c>
      <c r="K205" s="151"/>
      <c r="L205" s="152"/>
      <c r="M205" s="153" t="s">
        <v>1</v>
      </c>
      <c r="N205" s="154" t="s">
        <v>44</v>
      </c>
      <c r="P205" s="140">
        <f>O205*H205</f>
        <v>0</v>
      </c>
      <c r="Q205" s="140">
        <v>0.221</v>
      </c>
      <c r="R205" s="140">
        <f>Q205*H205</f>
        <v>0.5746</v>
      </c>
      <c r="S205" s="140">
        <v>0</v>
      </c>
      <c r="T205" s="141">
        <f>S205*H205</f>
        <v>0</v>
      </c>
      <c r="AR205" s="142" t="s">
        <v>184</v>
      </c>
      <c r="AT205" s="142" t="s">
        <v>156</v>
      </c>
      <c r="AU205" s="142" t="s">
        <v>89</v>
      </c>
      <c r="AY205" s="14" t="s">
        <v>134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4" t="s">
        <v>87</v>
      </c>
      <c r="BK205" s="143">
        <f>ROUND(I205*H205,2)</f>
        <v>0</v>
      </c>
      <c r="BL205" s="14" t="s">
        <v>184</v>
      </c>
      <c r="BM205" s="142" t="s">
        <v>369</v>
      </c>
    </row>
    <row r="206" spans="2:65" s="12" customFormat="1" ht="10.199999999999999">
      <c r="B206" s="155"/>
      <c r="D206" s="156" t="s">
        <v>171</v>
      </c>
      <c r="E206" s="157" t="s">
        <v>1</v>
      </c>
      <c r="F206" s="158" t="s">
        <v>370</v>
      </c>
      <c r="H206" s="159">
        <v>2.6</v>
      </c>
      <c r="I206" s="160"/>
      <c r="L206" s="155"/>
      <c r="M206" s="161"/>
      <c r="T206" s="162"/>
      <c r="AT206" s="157" t="s">
        <v>171</v>
      </c>
      <c r="AU206" s="157" t="s">
        <v>89</v>
      </c>
      <c r="AV206" s="12" t="s">
        <v>89</v>
      </c>
      <c r="AW206" s="12" t="s">
        <v>35</v>
      </c>
      <c r="AX206" s="12" t="s">
        <v>87</v>
      </c>
      <c r="AY206" s="157" t="s">
        <v>134</v>
      </c>
    </row>
    <row r="207" spans="2:65" s="1" customFormat="1" ht="37.799999999999997" customHeight="1">
      <c r="B207" s="29"/>
      <c r="C207" s="130" t="s">
        <v>371</v>
      </c>
      <c r="D207" s="130" t="s">
        <v>137</v>
      </c>
      <c r="E207" s="131" t="s">
        <v>372</v>
      </c>
      <c r="F207" s="132" t="s">
        <v>373</v>
      </c>
      <c r="G207" s="133" t="s">
        <v>219</v>
      </c>
      <c r="H207" s="134">
        <v>594</v>
      </c>
      <c r="I207" s="135"/>
      <c r="J207" s="136">
        <f>ROUND(I207*H207,2)</f>
        <v>0</v>
      </c>
      <c r="K207" s="137"/>
      <c r="L207" s="29"/>
      <c r="M207" s="138" t="s">
        <v>1</v>
      </c>
      <c r="N207" s="139" t="s">
        <v>44</v>
      </c>
      <c r="P207" s="140">
        <f>O207*H207</f>
        <v>0</v>
      </c>
      <c r="Q207" s="140">
        <v>0.14000000000000001</v>
      </c>
      <c r="R207" s="140">
        <f>Q207*H207</f>
        <v>83.160000000000011</v>
      </c>
      <c r="S207" s="140">
        <v>0</v>
      </c>
      <c r="T207" s="141">
        <f>S207*H207</f>
        <v>0</v>
      </c>
      <c r="AR207" s="142" t="s">
        <v>169</v>
      </c>
      <c r="AT207" s="142" t="s">
        <v>137</v>
      </c>
      <c r="AU207" s="142" t="s">
        <v>89</v>
      </c>
      <c r="AY207" s="14" t="s">
        <v>134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4" t="s">
        <v>87</v>
      </c>
      <c r="BK207" s="143">
        <f>ROUND(I207*H207,2)</f>
        <v>0</v>
      </c>
      <c r="BL207" s="14" t="s">
        <v>169</v>
      </c>
      <c r="BM207" s="142" t="s">
        <v>374</v>
      </c>
    </row>
    <row r="208" spans="2:65" s="1" customFormat="1" ht="37.799999999999997" customHeight="1">
      <c r="B208" s="29"/>
      <c r="C208" s="130" t="s">
        <v>375</v>
      </c>
      <c r="D208" s="130" t="s">
        <v>137</v>
      </c>
      <c r="E208" s="131" t="s">
        <v>376</v>
      </c>
      <c r="F208" s="132" t="s">
        <v>377</v>
      </c>
      <c r="G208" s="133" t="s">
        <v>219</v>
      </c>
      <c r="H208" s="134">
        <v>15</v>
      </c>
      <c r="I208" s="135"/>
      <c r="J208" s="136">
        <f>ROUND(I208*H208,2)</f>
        <v>0</v>
      </c>
      <c r="K208" s="137"/>
      <c r="L208" s="29"/>
      <c r="M208" s="138" t="s">
        <v>1</v>
      </c>
      <c r="N208" s="139" t="s">
        <v>44</v>
      </c>
      <c r="P208" s="140">
        <f>O208*H208</f>
        <v>0</v>
      </c>
      <c r="Q208" s="140">
        <v>0.2</v>
      </c>
      <c r="R208" s="140">
        <f>Q208*H208</f>
        <v>3</v>
      </c>
      <c r="S208" s="140">
        <v>0</v>
      </c>
      <c r="T208" s="141">
        <f>S208*H208</f>
        <v>0</v>
      </c>
      <c r="AR208" s="142" t="s">
        <v>169</v>
      </c>
      <c r="AT208" s="142" t="s">
        <v>137</v>
      </c>
      <c r="AU208" s="142" t="s">
        <v>89</v>
      </c>
      <c r="AY208" s="14" t="s">
        <v>134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4" t="s">
        <v>87</v>
      </c>
      <c r="BK208" s="143">
        <f>ROUND(I208*H208,2)</f>
        <v>0</v>
      </c>
      <c r="BL208" s="14" t="s">
        <v>169</v>
      </c>
      <c r="BM208" s="142" t="s">
        <v>378</v>
      </c>
    </row>
    <row r="209" spans="2:65" s="1" customFormat="1" ht="24.15" customHeight="1">
      <c r="B209" s="29"/>
      <c r="C209" s="130" t="s">
        <v>379</v>
      </c>
      <c r="D209" s="130" t="s">
        <v>137</v>
      </c>
      <c r="E209" s="131" t="s">
        <v>380</v>
      </c>
      <c r="F209" s="132" t="s">
        <v>381</v>
      </c>
      <c r="G209" s="133" t="s">
        <v>219</v>
      </c>
      <c r="H209" s="134">
        <v>639.45000000000005</v>
      </c>
      <c r="I209" s="135"/>
      <c r="J209" s="136">
        <f>ROUND(I209*H209,2)</f>
        <v>0</v>
      </c>
      <c r="K209" s="137"/>
      <c r="L209" s="29"/>
      <c r="M209" s="138" t="s">
        <v>1</v>
      </c>
      <c r="N209" s="139" t="s">
        <v>44</v>
      </c>
      <c r="P209" s="140">
        <f>O209*H209</f>
        <v>0</v>
      </c>
      <c r="Q209" s="140">
        <v>6.9999999999999994E-5</v>
      </c>
      <c r="R209" s="140">
        <f>Q209*H209</f>
        <v>4.4761500000000003E-2</v>
      </c>
      <c r="S209" s="140">
        <v>0</v>
      </c>
      <c r="T209" s="141">
        <f>S209*H209</f>
        <v>0</v>
      </c>
      <c r="AR209" s="142" t="s">
        <v>169</v>
      </c>
      <c r="AT209" s="142" t="s">
        <v>137</v>
      </c>
      <c r="AU209" s="142" t="s">
        <v>89</v>
      </c>
      <c r="AY209" s="14" t="s">
        <v>134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4" t="s">
        <v>87</v>
      </c>
      <c r="BK209" s="143">
        <f>ROUND(I209*H209,2)</f>
        <v>0</v>
      </c>
      <c r="BL209" s="14" t="s">
        <v>169</v>
      </c>
      <c r="BM209" s="142" t="s">
        <v>382</v>
      </c>
    </row>
    <row r="210" spans="2:65" s="12" customFormat="1" ht="10.199999999999999">
      <c r="B210" s="155"/>
      <c r="D210" s="156" t="s">
        <v>171</v>
      </c>
      <c r="E210" s="157" t="s">
        <v>1</v>
      </c>
      <c r="F210" s="158" t="s">
        <v>383</v>
      </c>
      <c r="H210" s="159">
        <v>639.45000000000005</v>
      </c>
      <c r="I210" s="160"/>
      <c r="L210" s="155"/>
      <c r="M210" s="161"/>
      <c r="T210" s="162"/>
      <c r="AT210" s="157" t="s">
        <v>171</v>
      </c>
      <c r="AU210" s="157" t="s">
        <v>89</v>
      </c>
      <c r="AV210" s="12" t="s">
        <v>89</v>
      </c>
      <c r="AW210" s="12" t="s">
        <v>35</v>
      </c>
      <c r="AX210" s="12" t="s">
        <v>87</v>
      </c>
      <c r="AY210" s="157" t="s">
        <v>134</v>
      </c>
    </row>
    <row r="211" spans="2:65" s="1" customFormat="1" ht="37.799999999999997" customHeight="1">
      <c r="B211" s="29"/>
      <c r="C211" s="130" t="s">
        <v>384</v>
      </c>
      <c r="D211" s="130" t="s">
        <v>137</v>
      </c>
      <c r="E211" s="131" t="s">
        <v>385</v>
      </c>
      <c r="F211" s="132" t="s">
        <v>386</v>
      </c>
      <c r="G211" s="133" t="s">
        <v>219</v>
      </c>
      <c r="H211" s="134">
        <v>661</v>
      </c>
      <c r="I211" s="135"/>
      <c r="J211" s="136">
        <f>ROUND(I211*H211,2)</f>
        <v>0</v>
      </c>
      <c r="K211" s="137"/>
      <c r="L211" s="29"/>
      <c r="M211" s="138" t="s">
        <v>1</v>
      </c>
      <c r="N211" s="139" t="s">
        <v>44</v>
      </c>
      <c r="P211" s="140">
        <f>O211*H211</f>
        <v>0</v>
      </c>
      <c r="Q211" s="140">
        <v>0</v>
      </c>
      <c r="R211" s="140">
        <f>Q211*H211</f>
        <v>0</v>
      </c>
      <c r="S211" s="140">
        <v>0</v>
      </c>
      <c r="T211" s="141">
        <f>S211*H211</f>
        <v>0</v>
      </c>
      <c r="AR211" s="142" t="s">
        <v>169</v>
      </c>
      <c r="AT211" s="142" t="s">
        <v>137</v>
      </c>
      <c r="AU211" s="142" t="s">
        <v>89</v>
      </c>
      <c r="AY211" s="14" t="s">
        <v>134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4" t="s">
        <v>87</v>
      </c>
      <c r="BK211" s="143">
        <f>ROUND(I211*H211,2)</f>
        <v>0</v>
      </c>
      <c r="BL211" s="14" t="s">
        <v>169</v>
      </c>
      <c r="BM211" s="142" t="s">
        <v>387</v>
      </c>
    </row>
    <row r="212" spans="2:65" s="12" customFormat="1" ht="10.199999999999999">
      <c r="B212" s="155"/>
      <c r="D212" s="156" t="s">
        <v>171</v>
      </c>
      <c r="E212" s="157" t="s">
        <v>1</v>
      </c>
      <c r="F212" s="158" t="s">
        <v>388</v>
      </c>
      <c r="H212" s="159">
        <v>661</v>
      </c>
      <c r="I212" s="160"/>
      <c r="L212" s="155"/>
      <c r="M212" s="161"/>
      <c r="T212" s="162"/>
      <c r="AT212" s="157" t="s">
        <v>171</v>
      </c>
      <c r="AU212" s="157" t="s">
        <v>89</v>
      </c>
      <c r="AV212" s="12" t="s">
        <v>89</v>
      </c>
      <c r="AW212" s="12" t="s">
        <v>35</v>
      </c>
      <c r="AX212" s="12" t="s">
        <v>87</v>
      </c>
      <c r="AY212" s="157" t="s">
        <v>134</v>
      </c>
    </row>
    <row r="213" spans="2:65" s="1" customFormat="1" ht="14.4" customHeight="1">
      <c r="B213" s="29"/>
      <c r="C213" s="144" t="s">
        <v>389</v>
      </c>
      <c r="D213" s="144" t="s">
        <v>156</v>
      </c>
      <c r="E213" s="145" t="s">
        <v>390</v>
      </c>
      <c r="F213" s="146" t="s">
        <v>391</v>
      </c>
      <c r="G213" s="147" t="s">
        <v>219</v>
      </c>
      <c r="H213" s="148">
        <v>661</v>
      </c>
      <c r="I213" s="149"/>
      <c r="J213" s="150">
        <f>ROUND(I213*H213,2)</f>
        <v>0</v>
      </c>
      <c r="K213" s="151"/>
      <c r="L213" s="152"/>
      <c r="M213" s="153" t="s">
        <v>1</v>
      </c>
      <c r="N213" s="154" t="s">
        <v>44</v>
      </c>
      <c r="P213" s="140">
        <f>O213*H213</f>
        <v>0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208</v>
      </c>
      <c r="AT213" s="142" t="s">
        <v>156</v>
      </c>
      <c r="AU213" s="142" t="s">
        <v>89</v>
      </c>
      <c r="AY213" s="14" t="s">
        <v>134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4" t="s">
        <v>87</v>
      </c>
      <c r="BK213" s="143">
        <f>ROUND(I213*H213,2)</f>
        <v>0</v>
      </c>
      <c r="BL213" s="14" t="s">
        <v>169</v>
      </c>
      <c r="BM213" s="142" t="s">
        <v>392</v>
      </c>
    </row>
    <row r="214" spans="2:65" s="1" customFormat="1" ht="37.799999999999997" customHeight="1">
      <c r="B214" s="29"/>
      <c r="C214" s="130" t="s">
        <v>393</v>
      </c>
      <c r="D214" s="130" t="s">
        <v>137</v>
      </c>
      <c r="E214" s="131" t="s">
        <v>394</v>
      </c>
      <c r="F214" s="132" t="s">
        <v>395</v>
      </c>
      <c r="G214" s="133" t="s">
        <v>153</v>
      </c>
      <c r="H214" s="134">
        <v>15</v>
      </c>
      <c r="I214" s="135"/>
      <c r="J214" s="136">
        <f>ROUND(I214*H214,2)</f>
        <v>0</v>
      </c>
      <c r="K214" s="137"/>
      <c r="L214" s="29"/>
      <c r="M214" s="138" t="s">
        <v>1</v>
      </c>
      <c r="N214" s="139" t="s">
        <v>44</v>
      </c>
      <c r="P214" s="140">
        <f>O214*H214</f>
        <v>0</v>
      </c>
      <c r="Q214" s="140">
        <v>0.19400000000000001</v>
      </c>
      <c r="R214" s="140">
        <f>Q214*H214</f>
        <v>2.91</v>
      </c>
      <c r="S214" s="140">
        <v>0</v>
      </c>
      <c r="T214" s="141">
        <f>S214*H214</f>
        <v>0</v>
      </c>
      <c r="AR214" s="142" t="s">
        <v>169</v>
      </c>
      <c r="AT214" s="142" t="s">
        <v>137</v>
      </c>
      <c r="AU214" s="142" t="s">
        <v>89</v>
      </c>
      <c r="AY214" s="14" t="s">
        <v>134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4" t="s">
        <v>87</v>
      </c>
      <c r="BK214" s="143">
        <f>ROUND(I214*H214,2)</f>
        <v>0</v>
      </c>
      <c r="BL214" s="14" t="s">
        <v>169</v>
      </c>
      <c r="BM214" s="142" t="s">
        <v>396</v>
      </c>
    </row>
    <row r="215" spans="2:65" s="1" customFormat="1" ht="37.799999999999997" customHeight="1">
      <c r="B215" s="29"/>
      <c r="C215" s="130" t="s">
        <v>397</v>
      </c>
      <c r="D215" s="130" t="s">
        <v>137</v>
      </c>
      <c r="E215" s="131" t="s">
        <v>398</v>
      </c>
      <c r="F215" s="132" t="s">
        <v>399</v>
      </c>
      <c r="G215" s="133" t="s">
        <v>288</v>
      </c>
      <c r="H215" s="134">
        <v>10.5</v>
      </c>
      <c r="I215" s="135"/>
      <c r="J215" s="136">
        <f>ROUND(I215*H215,2)</f>
        <v>0</v>
      </c>
      <c r="K215" s="137"/>
      <c r="L215" s="29"/>
      <c r="M215" s="138" t="s">
        <v>1</v>
      </c>
      <c r="N215" s="139" t="s">
        <v>44</v>
      </c>
      <c r="P215" s="140">
        <f>O215*H215</f>
        <v>0</v>
      </c>
      <c r="Q215" s="140">
        <v>0.38625999999999999</v>
      </c>
      <c r="R215" s="140">
        <f>Q215*H215</f>
        <v>4.0557299999999996</v>
      </c>
      <c r="S215" s="140">
        <v>0</v>
      </c>
      <c r="T215" s="141">
        <f>S215*H215</f>
        <v>0</v>
      </c>
      <c r="AR215" s="142" t="s">
        <v>169</v>
      </c>
      <c r="AT215" s="142" t="s">
        <v>137</v>
      </c>
      <c r="AU215" s="142" t="s">
        <v>89</v>
      </c>
      <c r="AY215" s="14" t="s">
        <v>134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4" t="s">
        <v>87</v>
      </c>
      <c r="BK215" s="143">
        <f>ROUND(I215*H215,2)</f>
        <v>0</v>
      </c>
      <c r="BL215" s="14" t="s">
        <v>169</v>
      </c>
      <c r="BM215" s="142" t="s">
        <v>400</v>
      </c>
    </row>
    <row r="216" spans="2:65" s="12" customFormat="1" ht="10.199999999999999">
      <c r="B216" s="155"/>
      <c r="D216" s="156" t="s">
        <v>171</v>
      </c>
      <c r="E216" s="157" t="s">
        <v>1</v>
      </c>
      <c r="F216" s="158" t="s">
        <v>401</v>
      </c>
      <c r="H216" s="159">
        <v>10.5</v>
      </c>
      <c r="I216" s="160"/>
      <c r="L216" s="155"/>
      <c r="M216" s="161"/>
      <c r="T216" s="162"/>
      <c r="AT216" s="157" t="s">
        <v>171</v>
      </c>
      <c r="AU216" s="157" t="s">
        <v>89</v>
      </c>
      <c r="AV216" s="12" t="s">
        <v>89</v>
      </c>
      <c r="AW216" s="12" t="s">
        <v>35</v>
      </c>
      <c r="AX216" s="12" t="s">
        <v>87</v>
      </c>
      <c r="AY216" s="157" t="s">
        <v>134</v>
      </c>
    </row>
    <row r="217" spans="2:65" s="1" customFormat="1" ht="24.15" customHeight="1">
      <c r="B217" s="29"/>
      <c r="C217" s="130" t="s">
        <v>402</v>
      </c>
      <c r="D217" s="130" t="s">
        <v>137</v>
      </c>
      <c r="E217" s="131" t="s">
        <v>403</v>
      </c>
      <c r="F217" s="132" t="s">
        <v>404</v>
      </c>
      <c r="G217" s="133" t="s">
        <v>288</v>
      </c>
      <c r="H217" s="134">
        <v>10.5</v>
      </c>
      <c r="I217" s="135"/>
      <c r="J217" s="136">
        <f>ROUND(I217*H217,2)</f>
        <v>0</v>
      </c>
      <c r="K217" s="137"/>
      <c r="L217" s="29"/>
      <c r="M217" s="138" t="s">
        <v>1</v>
      </c>
      <c r="N217" s="139" t="s">
        <v>44</v>
      </c>
      <c r="P217" s="140">
        <f>O217*H217</f>
        <v>0</v>
      </c>
      <c r="Q217" s="140">
        <v>0.20746000000000001</v>
      </c>
      <c r="R217" s="140">
        <f>Q217*H217</f>
        <v>2.1783299999999999</v>
      </c>
      <c r="S217" s="140">
        <v>0</v>
      </c>
      <c r="T217" s="141">
        <f>S217*H217</f>
        <v>0</v>
      </c>
      <c r="AR217" s="142" t="s">
        <v>169</v>
      </c>
      <c r="AT217" s="142" t="s">
        <v>137</v>
      </c>
      <c r="AU217" s="142" t="s">
        <v>89</v>
      </c>
      <c r="AY217" s="14" t="s">
        <v>134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4" t="s">
        <v>87</v>
      </c>
      <c r="BK217" s="143">
        <f>ROUND(I217*H217,2)</f>
        <v>0</v>
      </c>
      <c r="BL217" s="14" t="s">
        <v>169</v>
      </c>
      <c r="BM217" s="142" t="s">
        <v>405</v>
      </c>
    </row>
    <row r="218" spans="2:65" s="12" customFormat="1" ht="10.199999999999999">
      <c r="B218" s="155"/>
      <c r="D218" s="156" t="s">
        <v>171</v>
      </c>
      <c r="E218" s="157" t="s">
        <v>1</v>
      </c>
      <c r="F218" s="158" t="s">
        <v>401</v>
      </c>
      <c r="H218" s="159">
        <v>10.5</v>
      </c>
      <c r="I218" s="160"/>
      <c r="L218" s="155"/>
      <c r="M218" s="161"/>
      <c r="T218" s="162"/>
      <c r="AT218" s="157" t="s">
        <v>171</v>
      </c>
      <c r="AU218" s="157" t="s">
        <v>89</v>
      </c>
      <c r="AV218" s="12" t="s">
        <v>89</v>
      </c>
      <c r="AW218" s="12" t="s">
        <v>35</v>
      </c>
      <c r="AX218" s="12" t="s">
        <v>87</v>
      </c>
      <c r="AY218" s="157" t="s">
        <v>134</v>
      </c>
    </row>
    <row r="219" spans="2:65" s="1" customFormat="1" ht="37.799999999999997" customHeight="1">
      <c r="B219" s="29"/>
      <c r="C219" s="130" t="s">
        <v>406</v>
      </c>
      <c r="D219" s="130" t="s">
        <v>137</v>
      </c>
      <c r="E219" s="131" t="s">
        <v>407</v>
      </c>
      <c r="F219" s="132" t="s">
        <v>408</v>
      </c>
      <c r="G219" s="133" t="s">
        <v>219</v>
      </c>
      <c r="H219" s="134">
        <v>4</v>
      </c>
      <c r="I219" s="135"/>
      <c r="J219" s="136">
        <f>ROUND(I219*H219,2)</f>
        <v>0</v>
      </c>
      <c r="K219" s="137"/>
      <c r="L219" s="29"/>
      <c r="M219" s="138" t="s">
        <v>1</v>
      </c>
      <c r="N219" s="139" t="s">
        <v>44</v>
      </c>
      <c r="P219" s="140">
        <f>O219*H219</f>
        <v>0</v>
      </c>
      <c r="Q219" s="140">
        <v>0.11519</v>
      </c>
      <c r="R219" s="140">
        <f>Q219*H219</f>
        <v>0.46076</v>
      </c>
      <c r="S219" s="140">
        <v>0</v>
      </c>
      <c r="T219" s="141">
        <f>S219*H219</f>
        <v>0</v>
      </c>
      <c r="AR219" s="142" t="s">
        <v>169</v>
      </c>
      <c r="AT219" s="142" t="s">
        <v>137</v>
      </c>
      <c r="AU219" s="142" t="s">
        <v>89</v>
      </c>
      <c r="AY219" s="14" t="s">
        <v>134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4" t="s">
        <v>87</v>
      </c>
      <c r="BK219" s="143">
        <f>ROUND(I219*H219,2)</f>
        <v>0</v>
      </c>
      <c r="BL219" s="14" t="s">
        <v>169</v>
      </c>
      <c r="BM219" s="142" t="s">
        <v>409</v>
      </c>
    </row>
    <row r="220" spans="2:65" s="1" customFormat="1" ht="14.4" customHeight="1">
      <c r="B220" s="29"/>
      <c r="C220" s="144" t="s">
        <v>410</v>
      </c>
      <c r="D220" s="144" t="s">
        <v>156</v>
      </c>
      <c r="E220" s="145" t="s">
        <v>411</v>
      </c>
      <c r="F220" s="146" t="s">
        <v>412</v>
      </c>
      <c r="G220" s="147" t="s">
        <v>219</v>
      </c>
      <c r="H220" s="148">
        <v>4</v>
      </c>
      <c r="I220" s="149"/>
      <c r="J220" s="150">
        <f>ROUND(I220*H220,2)</f>
        <v>0</v>
      </c>
      <c r="K220" s="151"/>
      <c r="L220" s="152"/>
      <c r="M220" s="153" t="s">
        <v>1</v>
      </c>
      <c r="N220" s="154" t="s">
        <v>44</v>
      </c>
      <c r="P220" s="140">
        <f>O220*H220</f>
        <v>0</v>
      </c>
      <c r="Q220" s="140">
        <v>8.5000000000000006E-2</v>
      </c>
      <c r="R220" s="140">
        <f>Q220*H220</f>
        <v>0.34</v>
      </c>
      <c r="S220" s="140">
        <v>0</v>
      </c>
      <c r="T220" s="141">
        <f>S220*H220</f>
        <v>0</v>
      </c>
      <c r="AR220" s="142" t="s">
        <v>184</v>
      </c>
      <c r="AT220" s="142" t="s">
        <v>156</v>
      </c>
      <c r="AU220" s="142" t="s">
        <v>89</v>
      </c>
      <c r="AY220" s="14" t="s">
        <v>134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4" t="s">
        <v>87</v>
      </c>
      <c r="BK220" s="143">
        <f>ROUND(I220*H220,2)</f>
        <v>0</v>
      </c>
      <c r="BL220" s="14" t="s">
        <v>184</v>
      </c>
      <c r="BM220" s="142" t="s">
        <v>413</v>
      </c>
    </row>
    <row r="221" spans="2:65" s="1" customFormat="1" ht="37.799999999999997" customHeight="1">
      <c r="B221" s="29"/>
      <c r="C221" s="130" t="s">
        <v>414</v>
      </c>
      <c r="D221" s="130" t="s">
        <v>137</v>
      </c>
      <c r="E221" s="131" t="s">
        <v>415</v>
      </c>
      <c r="F221" s="132" t="s">
        <v>416</v>
      </c>
      <c r="G221" s="133" t="s">
        <v>288</v>
      </c>
      <c r="H221" s="134">
        <v>10.5</v>
      </c>
      <c r="I221" s="135"/>
      <c r="J221" s="136">
        <f>ROUND(I221*H221,2)</f>
        <v>0</v>
      </c>
      <c r="K221" s="137"/>
      <c r="L221" s="29"/>
      <c r="M221" s="138" t="s">
        <v>1</v>
      </c>
      <c r="N221" s="139" t="s">
        <v>44</v>
      </c>
      <c r="P221" s="140">
        <f>O221*H221</f>
        <v>0</v>
      </c>
      <c r="Q221" s="140">
        <v>0</v>
      </c>
      <c r="R221" s="140">
        <f>Q221*H221</f>
        <v>0</v>
      </c>
      <c r="S221" s="140">
        <v>0.12</v>
      </c>
      <c r="T221" s="141">
        <f>S221*H221</f>
        <v>1.26</v>
      </c>
      <c r="AR221" s="142" t="s">
        <v>169</v>
      </c>
      <c r="AT221" s="142" t="s">
        <v>137</v>
      </c>
      <c r="AU221" s="142" t="s">
        <v>89</v>
      </c>
      <c r="AY221" s="14" t="s">
        <v>134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4" t="s">
        <v>87</v>
      </c>
      <c r="BK221" s="143">
        <f>ROUND(I221*H221,2)</f>
        <v>0</v>
      </c>
      <c r="BL221" s="14" t="s">
        <v>169</v>
      </c>
      <c r="BM221" s="142" t="s">
        <v>417</v>
      </c>
    </row>
    <row r="222" spans="2:65" s="1" customFormat="1" ht="37.799999999999997" customHeight="1">
      <c r="B222" s="29"/>
      <c r="C222" s="130" t="s">
        <v>232</v>
      </c>
      <c r="D222" s="130" t="s">
        <v>137</v>
      </c>
      <c r="E222" s="131" t="s">
        <v>418</v>
      </c>
      <c r="F222" s="132" t="s">
        <v>419</v>
      </c>
      <c r="G222" s="133" t="s">
        <v>219</v>
      </c>
      <c r="H222" s="134">
        <v>4</v>
      </c>
      <c r="I222" s="135"/>
      <c r="J222" s="136">
        <f>ROUND(I222*H222,2)</f>
        <v>0</v>
      </c>
      <c r="K222" s="137"/>
      <c r="L222" s="29"/>
      <c r="M222" s="138" t="s">
        <v>1</v>
      </c>
      <c r="N222" s="139" t="s">
        <v>44</v>
      </c>
      <c r="P222" s="140">
        <f>O222*H222</f>
        <v>0</v>
      </c>
      <c r="Q222" s="140">
        <v>0</v>
      </c>
      <c r="R222" s="140">
        <f>Q222*H222</f>
        <v>0</v>
      </c>
      <c r="S222" s="140">
        <v>0.2</v>
      </c>
      <c r="T222" s="141">
        <f>S222*H222</f>
        <v>0.8</v>
      </c>
      <c r="AR222" s="142" t="s">
        <v>169</v>
      </c>
      <c r="AT222" s="142" t="s">
        <v>137</v>
      </c>
      <c r="AU222" s="142" t="s">
        <v>89</v>
      </c>
      <c r="AY222" s="14" t="s">
        <v>134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4" t="s">
        <v>87</v>
      </c>
      <c r="BK222" s="143">
        <f>ROUND(I222*H222,2)</f>
        <v>0</v>
      </c>
      <c r="BL222" s="14" t="s">
        <v>169</v>
      </c>
      <c r="BM222" s="142" t="s">
        <v>420</v>
      </c>
    </row>
    <row r="223" spans="2:65" s="1" customFormat="1" ht="24.15" customHeight="1">
      <c r="B223" s="29"/>
      <c r="C223" s="130" t="s">
        <v>421</v>
      </c>
      <c r="D223" s="130" t="s">
        <v>137</v>
      </c>
      <c r="E223" s="131" t="s">
        <v>422</v>
      </c>
      <c r="F223" s="132" t="s">
        <v>423</v>
      </c>
      <c r="G223" s="133" t="s">
        <v>219</v>
      </c>
      <c r="H223" s="134">
        <v>30</v>
      </c>
      <c r="I223" s="135"/>
      <c r="J223" s="136">
        <f>ROUND(I223*H223,2)</f>
        <v>0</v>
      </c>
      <c r="K223" s="137"/>
      <c r="L223" s="29"/>
      <c r="M223" s="138" t="s">
        <v>1</v>
      </c>
      <c r="N223" s="139" t="s">
        <v>44</v>
      </c>
      <c r="P223" s="140">
        <f>O223*H223</f>
        <v>0</v>
      </c>
      <c r="Q223" s="140">
        <v>0</v>
      </c>
      <c r="R223" s="140">
        <f>Q223*H223</f>
        <v>0</v>
      </c>
      <c r="S223" s="140">
        <v>0</v>
      </c>
      <c r="T223" s="141">
        <f>S223*H223</f>
        <v>0</v>
      </c>
      <c r="AR223" s="142" t="s">
        <v>169</v>
      </c>
      <c r="AT223" s="142" t="s">
        <v>137</v>
      </c>
      <c r="AU223" s="142" t="s">
        <v>89</v>
      </c>
      <c r="AY223" s="14" t="s">
        <v>134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4" t="s">
        <v>87</v>
      </c>
      <c r="BK223" s="143">
        <f>ROUND(I223*H223,2)</f>
        <v>0</v>
      </c>
      <c r="BL223" s="14" t="s">
        <v>169</v>
      </c>
      <c r="BM223" s="142" t="s">
        <v>424</v>
      </c>
    </row>
    <row r="224" spans="2:65" s="12" customFormat="1" ht="10.199999999999999">
      <c r="B224" s="155"/>
      <c r="D224" s="156" t="s">
        <v>171</v>
      </c>
      <c r="E224" s="157" t="s">
        <v>1</v>
      </c>
      <c r="F224" s="158" t="s">
        <v>425</v>
      </c>
      <c r="H224" s="159">
        <v>30</v>
      </c>
      <c r="I224" s="160"/>
      <c r="L224" s="155"/>
      <c r="M224" s="161"/>
      <c r="T224" s="162"/>
      <c r="AT224" s="157" t="s">
        <v>171</v>
      </c>
      <c r="AU224" s="157" t="s">
        <v>89</v>
      </c>
      <c r="AV224" s="12" t="s">
        <v>89</v>
      </c>
      <c r="AW224" s="12" t="s">
        <v>35</v>
      </c>
      <c r="AX224" s="12" t="s">
        <v>87</v>
      </c>
      <c r="AY224" s="157" t="s">
        <v>134</v>
      </c>
    </row>
    <row r="225" spans="2:65" s="1" customFormat="1" ht="24.15" customHeight="1">
      <c r="B225" s="29"/>
      <c r="C225" s="130" t="s">
        <v>426</v>
      </c>
      <c r="D225" s="130" t="s">
        <v>137</v>
      </c>
      <c r="E225" s="131" t="s">
        <v>427</v>
      </c>
      <c r="F225" s="132" t="s">
        <v>428</v>
      </c>
      <c r="G225" s="133" t="s">
        <v>342</v>
      </c>
      <c r="H225" s="134">
        <v>2.06</v>
      </c>
      <c r="I225" s="135"/>
      <c r="J225" s="136">
        <f>ROUND(I225*H225,2)</f>
        <v>0</v>
      </c>
      <c r="K225" s="137"/>
      <c r="L225" s="29"/>
      <c r="M225" s="138" t="s">
        <v>1</v>
      </c>
      <c r="N225" s="139" t="s">
        <v>44</v>
      </c>
      <c r="P225" s="140">
        <f>O225*H225</f>
        <v>0</v>
      </c>
      <c r="Q225" s="140">
        <v>0</v>
      </c>
      <c r="R225" s="140">
        <f>Q225*H225</f>
        <v>0</v>
      </c>
      <c r="S225" s="140">
        <v>0</v>
      </c>
      <c r="T225" s="141">
        <f>S225*H225</f>
        <v>0</v>
      </c>
      <c r="AR225" s="142" t="s">
        <v>169</v>
      </c>
      <c r="AT225" s="142" t="s">
        <v>137</v>
      </c>
      <c r="AU225" s="142" t="s">
        <v>89</v>
      </c>
      <c r="AY225" s="14" t="s">
        <v>134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4" t="s">
        <v>87</v>
      </c>
      <c r="BK225" s="143">
        <f>ROUND(I225*H225,2)</f>
        <v>0</v>
      </c>
      <c r="BL225" s="14" t="s">
        <v>169</v>
      </c>
      <c r="BM225" s="142" t="s">
        <v>429</v>
      </c>
    </row>
    <row r="226" spans="2:65" s="1" customFormat="1" ht="37.799999999999997" customHeight="1">
      <c r="B226" s="29"/>
      <c r="C226" s="130" t="s">
        <v>169</v>
      </c>
      <c r="D226" s="130" t="s">
        <v>137</v>
      </c>
      <c r="E226" s="131" t="s">
        <v>430</v>
      </c>
      <c r="F226" s="132" t="s">
        <v>431</v>
      </c>
      <c r="G226" s="133" t="s">
        <v>342</v>
      </c>
      <c r="H226" s="134">
        <v>10.3</v>
      </c>
      <c r="I226" s="135"/>
      <c r="J226" s="136">
        <f>ROUND(I226*H226,2)</f>
        <v>0</v>
      </c>
      <c r="K226" s="137"/>
      <c r="L226" s="29"/>
      <c r="M226" s="138" t="s">
        <v>1</v>
      </c>
      <c r="N226" s="139" t="s">
        <v>44</v>
      </c>
      <c r="P226" s="140">
        <f>O226*H226</f>
        <v>0</v>
      </c>
      <c r="Q226" s="140">
        <v>0</v>
      </c>
      <c r="R226" s="140">
        <f>Q226*H226</f>
        <v>0</v>
      </c>
      <c r="S226" s="140">
        <v>0</v>
      </c>
      <c r="T226" s="141">
        <f>S226*H226</f>
        <v>0</v>
      </c>
      <c r="AR226" s="142" t="s">
        <v>169</v>
      </c>
      <c r="AT226" s="142" t="s">
        <v>137</v>
      </c>
      <c r="AU226" s="142" t="s">
        <v>89</v>
      </c>
      <c r="AY226" s="14" t="s">
        <v>134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4" t="s">
        <v>87</v>
      </c>
      <c r="BK226" s="143">
        <f>ROUND(I226*H226,2)</f>
        <v>0</v>
      </c>
      <c r="BL226" s="14" t="s">
        <v>169</v>
      </c>
      <c r="BM226" s="142" t="s">
        <v>432</v>
      </c>
    </row>
    <row r="227" spans="2:65" s="12" customFormat="1" ht="10.199999999999999">
      <c r="B227" s="155"/>
      <c r="D227" s="156" t="s">
        <v>171</v>
      </c>
      <c r="E227" s="157" t="s">
        <v>1</v>
      </c>
      <c r="F227" s="158" t="s">
        <v>433</v>
      </c>
      <c r="H227" s="159">
        <v>10.3</v>
      </c>
      <c r="I227" s="160"/>
      <c r="L227" s="155"/>
      <c r="M227" s="161"/>
      <c r="T227" s="162"/>
      <c r="AT227" s="157" t="s">
        <v>171</v>
      </c>
      <c r="AU227" s="157" t="s">
        <v>89</v>
      </c>
      <c r="AV227" s="12" t="s">
        <v>89</v>
      </c>
      <c r="AW227" s="12" t="s">
        <v>35</v>
      </c>
      <c r="AX227" s="12" t="s">
        <v>87</v>
      </c>
      <c r="AY227" s="157" t="s">
        <v>134</v>
      </c>
    </row>
    <row r="228" spans="2:65" s="1" customFormat="1" ht="49.05" customHeight="1">
      <c r="B228" s="29"/>
      <c r="C228" s="130" t="s">
        <v>434</v>
      </c>
      <c r="D228" s="130" t="s">
        <v>137</v>
      </c>
      <c r="E228" s="131" t="s">
        <v>435</v>
      </c>
      <c r="F228" s="132" t="s">
        <v>436</v>
      </c>
      <c r="G228" s="133" t="s">
        <v>342</v>
      </c>
      <c r="H228" s="134">
        <v>2.06</v>
      </c>
      <c r="I228" s="135"/>
      <c r="J228" s="136">
        <f>ROUND(I228*H228,2)</f>
        <v>0</v>
      </c>
      <c r="K228" s="137"/>
      <c r="L228" s="29"/>
      <c r="M228" s="138" t="s">
        <v>1</v>
      </c>
      <c r="N228" s="139" t="s">
        <v>44</v>
      </c>
      <c r="P228" s="140">
        <f>O228*H228</f>
        <v>0</v>
      </c>
      <c r="Q228" s="140">
        <v>0</v>
      </c>
      <c r="R228" s="140">
        <f>Q228*H228</f>
        <v>0</v>
      </c>
      <c r="S228" s="140">
        <v>0</v>
      </c>
      <c r="T228" s="141">
        <f>S228*H228</f>
        <v>0</v>
      </c>
      <c r="AR228" s="142" t="s">
        <v>169</v>
      </c>
      <c r="AT228" s="142" t="s">
        <v>137</v>
      </c>
      <c r="AU228" s="142" t="s">
        <v>89</v>
      </c>
      <c r="AY228" s="14" t="s">
        <v>134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4" t="s">
        <v>87</v>
      </c>
      <c r="BK228" s="143">
        <f>ROUND(I228*H228,2)</f>
        <v>0</v>
      </c>
      <c r="BL228" s="14" t="s">
        <v>169</v>
      </c>
      <c r="BM228" s="142" t="s">
        <v>437</v>
      </c>
    </row>
    <row r="229" spans="2:65" s="12" customFormat="1" ht="10.199999999999999">
      <c r="B229" s="155"/>
      <c r="D229" s="156" t="s">
        <v>171</v>
      </c>
      <c r="E229" s="157" t="s">
        <v>1</v>
      </c>
      <c r="F229" s="158" t="s">
        <v>438</v>
      </c>
      <c r="H229" s="159">
        <v>2.06</v>
      </c>
      <c r="I229" s="160"/>
      <c r="L229" s="155"/>
      <c r="M229" s="161"/>
      <c r="T229" s="162"/>
      <c r="AT229" s="157" t="s">
        <v>171</v>
      </c>
      <c r="AU229" s="157" t="s">
        <v>89</v>
      </c>
      <c r="AV229" s="12" t="s">
        <v>89</v>
      </c>
      <c r="AW229" s="12" t="s">
        <v>35</v>
      </c>
      <c r="AX229" s="12" t="s">
        <v>87</v>
      </c>
      <c r="AY229" s="157" t="s">
        <v>134</v>
      </c>
    </row>
    <row r="230" spans="2:65" s="1" customFormat="1" ht="24.15" customHeight="1">
      <c r="B230" s="29"/>
      <c r="C230" s="130" t="s">
        <v>439</v>
      </c>
      <c r="D230" s="130" t="s">
        <v>137</v>
      </c>
      <c r="E230" s="131" t="s">
        <v>440</v>
      </c>
      <c r="F230" s="132" t="s">
        <v>441</v>
      </c>
      <c r="G230" s="133" t="s">
        <v>342</v>
      </c>
      <c r="H230" s="134">
        <v>106.96</v>
      </c>
      <c r="I230" s="135"/>
      <c r="J230" s="136">
        <f>ROUND(I230*H230,2)</f>
        <v>0</v>
      </c>
      <c r="K230" s="137"/>
      <c r="L230" s="29"/>
      <c r="M230" s="138" t="s">
        <v>1</v>
      </c>
      <c r="N230" s="139" t="s">
        <v>44</v>
      </c>
      <c r="P230" s="140">
        <f>O230*H230</f>
        <v>0</v>
      </c>
      <c r="Q230" s="140">
        <v>0</v>
      </c>
      <c r="R230" s="140">
        <f>Q230*H230</f>
        <v>0</v>
      </c>
      <c r="S230" s="140">
        <v>0</v>
      </c>
      <c r="T230" s="141">
        <f>S230*H230</f>
        <v>0</v>
      </c>
      <c r="AR230" s="142" t="s">
        <v>169</v>
      </c>
      <c r="AT230" s="142" t="s">
        <v>137</v>
      </c>
      <c r="AU230" s="142" t="s">
        <v>89</v>
      </c>
      <c r="AY230" s="14" t="s">
        <v>134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4" t="s">
        <v>87</v>
      </c>
      <c r="BK230" s="143">
        <f>ROUND(I230*H230,2)</f>
        <v>0</v>
      </c>
      <c r="BL230" s="14" t="s">
        <v>169</v>
      </c>
      <c r="BM230" s="142" t="s">
        <v>442</v>
      </c>
    </row>
    <row r="231" spans="2:65" s="11" customFormat="1" ht="25.95" customHeight="1">
      <c r="B231" s="118"/>
      <c r="D231" s="119" t="s">
        <v>78</v>
      </c>
      <c r="E231" s="120" t="s">
        <v>443</v>
      </c>
      <c r="F231" s="120" t="s">
        <v>444</v>
      </c>
      <c r="I231" s="121"/>
      <c r="J231" s="122">
        <f>BK231</f>
        <v>0</v>
      </c>
      <c r="L231" s="118"/>
      <c r="M231" s="123"/>
      <c r="P231" s="124">
        <f>P232</f>
        <v>0</v>
      </c>
      <c r="R231" s="124">
        <f>R232</f>
        <v>0</v>
      </c>
      <c r="T231" s="125">
        <f>T232</f>
        <v>0</v>
      </c>
      <c r="AR231" s="119" t="s">
        <v>141</v>
      </c>
      <c r="AT231" s="126" t="s">
        <v>78</v>
      </c>
      <c r="AU231" s="126" t="s">
        <v>79</v>
      </c>
      <c r="AY231" s="119" t="s">
        <v>134</v>
      </c>
      <c r="BK231" s="127">
        <f>BK232</f>
        <v>0</v>
      </c>
    </row>
    <row r="232" spans="2:65" s="1" customFormat="1" ht="24.15" customHeight="1">
      <c r="B232" s="29"/>
      <c r="C232" s="130" t="s">
        <v>445</v>
      </c>
      <c r="D232" s="130" t="s">
        <v>137</v>
      </c>
      <c r="E232" s="131" t="s">
        <v>446</v>
      </c>
      <c r="F232" s="132" t="s">
        <v>447</v>
      </c>
      <c r="G232" s="133" t="s">
        <v>140</v>
      </c>
      <c r="H232" s="134">
        <v>10</v>
      </c>
      <c r="I232" s="135"/>
      <c r="J232" s="136">
        <f>ROUND(I232*H232,2)</f>
        <v>0</v>
      </c>
      <c r="K232" s="137"/>
      <c r="L232" s="29"/>
      <c r="M232" s="138" t="s">
        <v>1</v>
      </c>
      <c r="N232" s="139" t="s">
        <v>44</v>
      </c>
      <c r="P232" s="140">
        <f>O232*H232</f>
        <v>0</v>
      </c>
      <c r="Q232" s="140">
        <v>0</v>
      </c>
      <c r="R232" s="140">
        <f>Q232*H232</f>
        <v>0</v>
      </c>
      <c r="S232" s="140">
        <v>0</v>
      </c>
      <c r="T232" s="141">
        <f>S232*H232</f>
        <v>0</v>
      </c>
      <c r="AR232" s="142" t="s">
        <v>448</v>
      </c>
      <c r="AT232" s="142" t="s">
        <v>137</v>
      </c>
      <c r="AU232" s="142" t="s">
        <v>87</v>
      </c>
      <c r="AY232" s="14" t="s">
        <v>134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4" t="s">
        <v>87</v>
      </c>
      <c r="BK232" s="143">
        <f>ROUND(I232*H232,2)</f>
        <v>0</v>
      </c>
      <c r="BL232" s="14" t="s">
        <v>448</v>
      </c>
      <c r="BM232" s="142" t="s">
        <v>449</v>
      </c>
    </row>
    <row r="233" spans="2:65" s="11" customFormat="1" ht="25.95" customHeight="1">
      <c r="B233" s="118"/>
      <c r="D233" s="119" t="s">
        <v>78</v>
      </c>
      <c r="E233" s="120" t="s">
        <v>450</v>
      </c>
      <c r="F233" s="120" t="s">
        <v>451</v>
      </c>
      <c r="I233" s="121"/>
      <c r="J233" s="122">
        <f>BK233</f>
        <v>0</v>
      </c>
      <c r="L233" s="118"/>
      <c r="M233" s="123"/>
      <c r="P233" s="124">
        <f>P234+P238+P241+P243+P245</f>
        <v>0</v>
      </c>
      <c r="R233" s="124">
        <f>R234+R238+R241+R243+R245</f>
        <v>0</v>
      </c>
      <c r="T233" s="125">
        <f>T234+T238+T241+T243+T245</f>
        <v>0</v>
      </c>
      <c r="AR233" s="119" t="s">
        <v>166</v>
      </c>
      <c r="AT233" s="126" t="s">
        <v>78</v>
      </c>
      <c r="AU233" s="126" t="s">
        <v>79</v>
      </c>
      <c r="AY233" s="119" t="s">
        <v>134</v>
      </c>
      <c r="BK233" s="127">
        <f>BK234+BK238+BK241+BK243+BK245</f>
        <v>0</v>
      </c>
    </row>
    <row r="234" spans="2:65" s="11" customFormat="1" ht="22.8" customHeight="1">
      <c r="B234" s="118"/>
      <c r="D234" s="119" t="s">
        <v>78</v>
      </c>
      <c r="E234" s="128" t="s">
        <v>452</v>
      </c>
      <c r="F234" s="128" t="s">
        <v>453</v>
      </c>
      <c r="I234" s="121"/>
      <c r="J234" s="129">
        <f>BK234</f>
        <v>0</v>
      </c>
      <c r="L234" s="118"/>
      <c r="M234" s="123"/>
      <c r="P234" s="124">
        <f>SUM(P235:P237)</f>
        <v>0</v>
      </c>
      <c r="R234" s="124">
        <f>SUM(R235:R237)</f>
        <v>0</v>
      </c>
      <c r="T234" s="125">
        <f>SUM(T235:T237)</f>
        <v>0</v>
      </c>
      <c r="AR234" s="119" t="s">
        <v>166</v>
      </c>
      <c r="AT234" s="126" t="s">
        <v>78</v>
      </c>
      <c r="AU234" s="126" t="s">
        <v>87</v>
      </c>
      <c r="AY234" s="119" t="s">
        <v>134</v>
      </c>
      <c r="BK234" s="127">
        <f>SUM(BK235:BK237)</f>
        <v>0</v>
      </c>
    </row>
    <row r="235" spans="2:65" s="1" customFormat="1" ht="14.4" customHeight="1">
      <c r="B235" s="29"/>
      <c r="C235" s="130" t="s">
        <v>454</v>
      </c>
      <c r="D235" s="130" t="s">
        <v>137</v>
      </c>
      <c r="E235" s="131" t="s">
        <v>455</v>
      </c>
      <c r="F235" s="132" t="s">
        <v>456</v>
      </c>
      <c r="G235" s="133" t="s">
        <v>457</v>
      </c>
      <c r="H235" s="134">
        <v>1</v>
      </c>
      <c r="I235" s="135"/>
      <c r="J235" s="136">
        <f>ROUND(I235*H235,2)</f>
        <v>0</v>
      </c>
      <c r="K235" s="137"/>
      <c r="L235" s="29"/>
      <c r="M235" s="138" t="s">
        <v>1</v>
      </c>
      <c r="N235" s="139" t="s">
        <v>44</v>
      </c>
      <c r="P235" s="140">
        <f>O235*H235</f>
        <v>0</v>
      </c>
      <c r="Q235" s="140">
        <v>0</v>
      </c>
      <c r="R235" s="140">
        <f>Q235*H235</f>
        <v>0</v>
      </c>
      <c r="S235" s="140">
        <v>0</v>
      </c>
      <c r="T235" s="141">
        <f>S235*H235</f>
        <v>0</v>
      </c>
      <c r="AR235" s="142" t="s">
        <v>458</v>
      </c>
      <c r="AT235" s="142" t="s">
        <v>137</v>
      </c>
      <c r="AU235" s="142" t="s">
        <v>89</v>
      </c>
      <c r="AY235" s="14" t="s">
        <v>134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4" t="s">
        <v>87</v>
      </c>
      <c r="BK235" s="143">
        <f>ROUND(I235*H235,2)</f>
        <v>0</v>
      </c>
      <c r="BL235" s="14" t="s">
        <v>458</v>
      </c>
      <c r="BM235" s="142" t="s">
        <v>459</v>
      </c>
    </row>
    <row r="236" spans="2:65" s="1" customFormat="1" ht="14.4" customHeight="1">
      <c r="B236" s="29"/>
      <c r="C236" s="130" t="s">
        <v>460</v>
      </c>
      <c r="D236" s="130" t="s">
        <v>137</v>
      </c>
      <c r="E236" s="131" t="s">
        <v>461</v>
      </c>
      <c r="F236" s="132" t="s">
        <v>462</v>
      </c>
      <c r="G236" s="133" t="s">
        <v>457</v>
      </c>
      <c r="H236" s="134">
        <v>1</v>
      </c>
      <c r="I236" s="135"/>
      <c r="J236" s="136">
        <f>ROUND(I236*H236,2)</f>
        <v>0</v>
      </c>
      <c r="K236" s="137"/>
      <c r="L236" s="29"/>
      <c r="M236" s="138" t="s">
        <v>1</v>
      </c>
      <c r="N236" s="139" t="s">
        <v>44</v>
      </c>
      <c r="P236" s="140">
        <f>O236*H236</f>
        <v>0</v>
      </c>
      <c r="Q236" s="140">
        <v>0</v>
      </c>
      <c r="R236" s="140">
        <f>Q236*H236</f>
        <v>0</v>
      </c>
      <c r="S236" s="140">
        <v>0</v>
      </c>
      <c r="T236" s="141">
        <f>S236*H236</f>
        <v>0</v>
      </c>
      <c r="AR236" s="142" t="s">
        <v>458</v>
      </c>
      <c r="AT236" s="142" t="s">
        <v>137</v>
      </c>
      <c r="AU236" s="142" t="s">
        <v>89</v>
      </c>
      <c r="AY236" s="14" t="s">
        <v>134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4" t="s">
        <v>87</v>
      </c>
      <c r="BK236" s="143">
        <f>ROUND(I236*H236,2)</f>
        <v>0</v>
      </c>
      <c r="BL236" s="14" t="s">
        <v>458</v>
      </c>
      <c r="BM236" s="142" t="s">
        <v>463</v>
      </c>
    </row>
    <row r="237" spans="2:65" s="1" customFormat="1" ht="14.4" customHeight="1">
      <c r="B237" s="29"/>
      <c r="C237" s="130" t="s">
        <v>464</v>
      </c>
      <c r="D237" s="130" t="s">
        <v>137</v>
      </c>
      <c r="E237" s="131" t="s">
        <v>465</v>
      </c>
      <c r="F237" s="132" t="s">
        <v>466</v>
      </c>
      <c r="G237" s="133" t="s">
        <v>457</v>
      </c>
      <c r="H237" s="134">
        <v>1</v>
      </c>
      <c r="I237" s="135"/>
      <c r="J237" s="136">
        <f>ROUND(I237*H237,2)</f>
        <v>0</v>
      </c>
      <c r="K237" s="137"/>
      <c r="L237" s="29"/>
      <c r="M237" s="138" t="s">
        <v>1</v>
      </c>
      <c r="N237" s="139" t="s">
        <v>44</v>
      </c>
      <c r="P237" s="140">
        <f>O237*H237</f>
        <v>0</v>
      </c>
      <c r="Q237" s="140">
        <v>0</v>
      </c>
      <c r="R237" s="140">
        <f>Q237*H237</f>
        <v>0</v>
      </c>
      <c r="S237" s="140">
        <v>0</v>
      </c>
      <c r="T237" s="141">
        <f>S237*H237</f>
        <v>0</v>
      </c>
      <c r="AR237" s="142" t="s">
        <v>458</v>
      </c>
      <c r="AT237" s="142" t="s">
        <v>137</v>
      </c>
      <c r="AU237" s="142" t="s">
        <v>89</v>
      </c>
      <c r="AY237" s="14" t="s">
        <v>134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4" t="s">
        <v>87</v>
      </c>
      <c r="BK237" s="143">
        <f>ROUND(I237*H237,2)</f>
        <v>0</v>
      </c>
      <c r="BL237" s="14" t="s">
        <v>458</v>
      </c>
      <c r="BM237" s="142" t="s">
        <v>467</v>
      </c>
    </row>
    <row r="238" spans="2:65" s="11" customFormat="1" ht="22.8" customHeight="1">
      <c r="B238" s="118"/>
      <c r="D238" s="119" t="s">
        <v>78</v>
      </c>
      <c r="E238" s="128" t="s">
        <v>468</v>
      </c>
      <c r="F238" s="128" t="s">
        <v>469</v>
      </c>
      <c r="I238" s="121"/>
      <c r="J238" s="129">
        <f>BK238</f>
        <v>0</v>
      </c>
      <c r="L238" s="118"/>
      <c r="M238" s="123"/>
      <c r="P238" s="124">
        <f>SUM(P239:P240)</f>
        <v>0</v>
      </c>
      <c r="R238" s="124">
        <f>SUM(R239:R240)</f>
        <v>0</v>
      </c>
      <c r="T238" s="125">
        <f>SUM(T239:T240)</f>
        <v>0</v>
      </c>
      <c r="AR238" s="119" t="s">
        <v>166</v>
      </c>
      <c r="AT238" s="126" t="s">
        <v>78</v>
      </c>
      <c r="AU238" s="126" t="s">
        <v>87</v>
      </c>
      <c r="AY238" s="119" t="s">
        <v>134</v>
      </c>
      <c r="BK238" s="127">
        <f>SUM(BK239:BK240)</f>
        <v>0</v>
      </c>
    </row>
    <row r="239" spans="2:65" s="1" customFormat="1" ht="14.4" customHeight="1">
      <c r="B239" s="29"/>
      <c r="C239" s="130" t="s">
        <v>470</v>
      </c>
      <c r="D239" s="130" t="s">
        <v>137</v>
      </c>
      <c r="E239" s="131" t="s">
        <v>471</v>
      </c>
      <c r="F239" s="132" t="s">
        <v>472</v>
      </c>
      <c r="G239" s="133" t="s">
        <v>457</v>
      </c>
      <c r="H239" s="134">
        <v>1</v>
      </c>
      <c r="I239" s="135"/>
      <c r="J239" s="136">
        <f>ROUND(I239*H239,2)</f>
        <v>0</v>
      </c>
      <c r="K239" s="137"/>
      <c r="L239" s="29"/>
      <c r="M239" s="138" t="s">
        <v>1</v>
      </c>
      <c r="N239" s="139" t="s">
        <v>44</v>
      </c>
      <c r="P239" s="140">
        <f>O239*H239</f>
        <v>0</v>
      </c>
      <c r="Q239" s="140">
        <v>0</v>
      </c>
      <c r="R239" s="140">
        <f>Q239*H239</f>
        <v>0</v>
      </c>
      <c r="S239" s="140">
        <v>0</v>
      </c>
      <c r="T239" s="141">
        <f>S239*H239</f>
        <v>0</v>
      </c>
      <c r="AR239" s="142" t="s">
        <v>458</v>
      </c>
      <c r="AT239" s="142" t="s">
        <v>137</v>
      </c>
      <c r="AU239" s="142" t="s">
        <v>89</v>
      </c>
      <c r="AY239" s="14" t="s">
        <v>134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4" t="s">
        <v>87</v>
      </c>
      <c r="BK239" s="143">
        <f>ROUND(I239*H239,2)</f>
        <v>0</v>
      </c>
      <c r="BL239" s="14" t="s">
        <v>458</v>
      </c>
      <c r="BM239" s="142" t="s">
        <v>473</v>
      </c>
    </row>
    <row r="240" spans="2:65" s="1" customFormat="1" ht="14.4" customHeight="1">
      <c r="B240" s="29"/>
      <c r="C240" s="130" t="s">
        <v>474</v>
      </c>
      <c r="D240" s="130" t="s">
        <v>137</v>
      </c>
      <c r="E240" s="131" t="s">
        <v>475</v>
      </c>
      <c r="F240" s="132" t="s">
        <v>476</v>
      </c>
      <c r="G240" s="133" t="s">
        <v>457</v>
      </c>
      <c r="H240" s="134">
        <v>1</v>
      </c>
      <c r="I240" s="135"/>
      <c r="J240" s="136">
        <f>ROUND(I240*H240,2)</f>
        <v>0</v>
      </c>
      <c r="K240" s="137"/>
      <c r="L240" s="29"/>
      <c r="M240" s="138" t="s">
        <v>1</v>
      </c>
      <c r="N240" s="139" t="s">
        <v>44</v>
      </c>
      <c r="P240" s="140">
        <f>O240*H240</f>
        <v>0</v>
      </c>
      <c r="Q240" s="140">
        <v>0</v>
      </c>
      <c r="R240" s="140">
        <f>Q240*H240</f>
        <v>0</v>
      </c>
      <c r="S240" s="140">
        <v>0</v>
      </c>
      <c r="T240" s="141">
        <f>S240*H240</f>
        <v>0</v>
      </c>
      <c r="AR240" s="142" t="s">
        <v>458</v>
      </c>
      <c r="AT240" s="142" t="s">
        <v>137</v>
      </c>
      <c r="AU240" s="142" t="s">
        <v>89</v>
      </c>
      <c r="AY240" s="14" t="s">
        <v>134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4" t="s">
        <v>87</v>
      </c>
      <c r="BK240" s="143">
        <f>ROUND(I240*H240,2)</f>
        <v>0</v>
      </c>
      <c r="BL240" s="14" t="s">
        <v>458</v>
      </c>
      <c r="BM240" s="142" t="s">
        <v>477</v>
      </c>
    </row>
    <row r="241" spans="2:65" s="11" customFormat="1" ht="22.8" customHeight="1">
      <c r="B241" s="118"/>
      <c r="D241" s="119" t="s">
        <v>78</v>
      </c>
      <c r="E241" s="128" t="s">
        <v>478</v>
      </c>
      <c r="F241" s="128" t="s">
        <v>479</v>
      </c>
      <c r="I241" s="121"/>
      <c r="J241" s="129">
        <f>BK241</f>
        <v>0</v>
      </c>
      <c r="L241" s="118"/>
      <c r="M241" s="123"/>
      <c r="P241" s="124">
        <f>P242</f>
        <v>0</v>
      </c>
      <c r="R241" s="124">
        <f>R242</f>
        <v>0</v>
      </c>
      <c r="T241" s="125">
        <f>T242</f>
        <v>0</v>
      </c>
      <c r="AR241" s="119" t="s">
        <v>166</v>
      </c>
      <c r="AT241" s="126" t="s">
        <v>78</v>
      </c>
      <c r="AU241" s="126" t="s">
        <v>87</v>
      </c>
      <c r="AY241" s="119" t="s">
        <v>134</v>
      </c>
      <c r="BK241" s="127">
        <f>BK242</f>
        <v>0</v>
      </c>
    </row>
    <row r="242" spans="2:65" s="1" customFormat="1" ht="14.4" customHeight="1">
      <c r="B242" s="29"/>
      <c r="C242" s="130" t="s">
        <v>480</v>
      </c>
      <c r="D242" s="130" t="s">
        <v>137</v>
      </c>
      <c r="E242" s="131" t="s">
        <v>481</v>
      </c>
      <c r="F242" s="132" t="s">
        <v>482</v>
      </c>
      <c r="G242" s="133" t="s">
        <v>457</v>
      </c>
      <c r="H242" s="134">
        <v>1</v>
      </c>
      <c r="I242" s="135"/>
      <c r="J242" s="136">
        <f>ROUND(I242*H242,2)</f>
        <v>0</v>
      </c>
      <c r="K242" s="137"/>
      <c r="L242" s="29"/>
      <c r="M242" s="138" t="s">
        <v>1</v>
      </c>
      <c r="N242" s="139" t="s">
        <v>44</v>
      </c>
      <c r="P242" s="140">
        <f>O242*H242</f>
        <v>0</v>
      </c>
      <c r="Q242" s="140">
        <v>0</v>
      </c>
      <c r="R242" s="140">
        <f>Q242*H242</f>
        <v>0</v>
      </c>
      <c r="S242" s="140">
        <v>0</v>
      </c>
      <c r="T242" s="141">
        <f>S242*H242</f>
        <v>0</v>
      </c>
      <c r="AR242" s="142" t="s">
        <v>458</v>
      </c>
      <c r="AT242" s="142" t="s">
        <v>137</v>
      </c>
      <c r="AU242" s="142" t="s">
        <v>89</v>
      </c>
      <c r="AY242" s="14" t="s">
        <v>134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4" t="s">
        <v>87</v>
      </c>
      <c r="BK242" s="143">
        <f>ROUND(I242*H242,2)</f>
        <v>0</v>
      </c>
      <c r="BL242" s="14" t="s">
        <v>458</v>
      </c>
      <c r="BM242" s="142" t="s">
        <v>483</v>
      </c>
    </row>
    <row r="243" spans="2:65" s="11" customFormat="1" ht="22.8" customHeight="1">
      <c r="B243" s="118"/>
      <c r="D243" s="119" t="s">
        <v>78</v>
      </c>
      <c r="E243" s="128" t="s">
        <v>484</v>
      </c>
      <c r="F243" s="128" t="s">
        <v>485</v>
      </c>
      <c r="I243" s="121"/>
      <c r="J243" s="129">
        <f>BK243</f>
        <v>0</v>
      </c>
      <c r="L243" s="118"/>
      <c r="M243" s="123"/>
      <c r="P243" s="124">
        <f>P244</f>
        <v>0</v>
      </c>
      <c r="R243" s="124">
        <f>R244</f>
        <v>0</v>
      </c>
      <c r="T243" s="125">
        <f>T244</f>
        <v>0</v>
      </c>
      <c r="AR243" s="119" t="s">
        <v>166</v>
      </c>
      <c r="AT243" s="126" t="s">
        <v>78</v>
      </c>
      <c r="AU243" s="126" t="s">
        <v>87</v>
      </c>
      <c r="AY243" s="119" t="s">
        <v>134</v>
      </c>
      <c r="BK243" s="127">
        <f>BK244</f>
        <v>0</v>
      </c>
    </row>
    <row r="244" spans="2:65" s="1" customFormat="1" ht="14.4" customHeight="1">
      <c r="B244" s="29"/>
      <c r="C244" s="130" t="s">
        <v>486</v>
      </c>
      <c r="D244" s="130" t="s">
        <v>137</v>
      </c>
      <c r="E244" s="131" t="s">
        <v>487</v>
      </c>
      <c r="F244" s="132" t="s">
        <v>488</v>
      </c>
      <c r="G244" s="133" t="s">
        <v>457</v>
      </c>
      <c r="H244" s="134">
        <v>1</v>
      </c>
      <c r="I244" s="135"/>
      <c r="J244" s="136">
        <f>ROUND(I244*H244,2)</f>
        <v>0</v>
      </c>
      <c r="K244" s="137"/>
      <c r="L244" s="29"/>
      <c r="M244" s="138" t="s">
        <v>1</v>
      </c>
      <c r="N244" s="139" t="s">
        <v>44</v>
      </c>
      <c r="P244" s="140">
        <f>O244*H244</f>
        <v>0</v>
      </c>
      <c r="Q244" s="140">
        <v>0</v>
      </c>
      <c r="R244" s="140">
        <f>Q244*H244</f>
        <v>0</v>
      </c>
      <c r="S244" s="140">
        <v>0</v>
      </c>
      <c r="T244" s="141">
        <f>S244*H244</f>
        <v>0</v>
      </c>
      <c r="AR244" s="142" t="s">
        <v>458</v>
      </c>
      <c r="AT244" s="142" t="s">
        <v>137</v>
      </c>
      <c r="AU244" s="142" t="s">
        <v>89</v>
      </c>
      <c r="AY244" s="14" t="s">
        <v>134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4" t="s">
        <v>87</v>
      </c>
      <c r="BK244" s="143">
        <f>ROUND(I244*H244,2)</f>
        <v>0</v>
      </c>
      <c r="BL244" s="14" t="s">
        <v>458</v>
      </c>
      <c r="BM244" s="142" t="s">
        <v>489</v>
      </c>
    </row>
    <row r="245" spans="2:65" s="11" customFormat="1" ht="22.8" customHeight="1">
      <c r="B245" s="118"/>
      <c r="D245" s="119" t="s">
        <v>78</v>
      </c>
      <c r="E245" s="128" t="s">
        <v>490</v>
      </c>
      <c r="F245" s="128" t="s">
        <v>491</v>
      </c>
      <c r="I245" s="121"/>
      <c r="J245" s="129">
        <f>BK245</f>
        <v>0</v>
      </c>
      <c r="L245" s="118"/>
      <c r="M245" s="123"/>
      <c r="P245" s="124">
        <f>P246</f>
        <v>0</v>
      </c>
      <c r="R245" s="124">
        <f>R246</f>
        <v>0</v>
      </c>
      <c r="T245" s="125">
        <f>T246</f>
        <v>0</v>
      </c>
      <c r="AR245" s="119" t="s">
        <v>166</v>
      </c>
      <c r="AT245" s="126" t="s">
        <v>78</v>
      </c>
      <c r="AU245" s="126" t="s">
        <v>87</v>
      </c>
      <c r="AY245" s="119" t="s">
        <v>134</v>
      </c>
      <c r="BK245" s="127">
        <f>BK246</f>
        <v>0</v>
      </c>
    </row>
    <row r="246" spans="2:65" s="1" customFormat="1" ht="14.4" customHeight="1">
      <c r="B246" s="29"/>
      <c r="C246" s="130" t="s">
        <v>492</v>
      </c>
      <c r="D246" s="130" t="s">
        <v>137</v>
      </c>
      <c r="E246" s="131" t="s">
        <v>493</v>
      </c>
      <c r="F246" s="132" t="s">
        <v>491</v>
      </c>
      <c r="G246" s="133" t="s">
        <v>457</v>
      </c>
      <c r="H246" s="134">
        <v>1</v>
      </c>
      <c r="I246" s="135"/>
      <c r="J246" s="136">
        <f>ROUND(I246*H246,2)</f>
        <v>0</v>
      </c>
      <c r="K246" s="137"/>
      <c r="L246" s="29"/>
      <c r="M246" s="163" t="s">
        <v>1</v>
      </c>
      <c r="N246" s="164" t="s">
        <v>44</v>
      </c>
      <c r="O246" s="165"/>
      <c r="P246" s="166">
        <f>O246*H246</f>
        <v>0</v>
      </c>
      <c r="Q246" s="166">
        <v>0</v>
      </c>
      <c r="R246" s="166">
        <f>Q246*H246</f>
        <v>0</v>
      </c>
      <c r="S246" s="166">
        <v>0</v>
      </c>
      <c r="T246" s="167">
        <f>S246*H246</f>
        <v>0</v>
      </c>
      <c r="AR246" s="142" t="s">
        <v>458</v>
      </c>
      <c r="AT246" s="142" t="s">
        <v>137</v>
      </c>
      <c r="AU246" s="142" t="s">
        <v>89</v>
      </c>
      <c r="AY246" s="14" t="s">
        <v>134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4" t="s">
        <v>87</v>
      </c>
      <c r="BK246" s="143">
        <f>ROUND(I246*H246,2)</f>
        <v>0</v>
      </c>
      <c r="BL246" s="14" t="s">
        <v>458</v>
      </c>
      <c r="BM246" s="142" t="s">
        <v>494</v>
      </c>
    </row>
    <row r="247" spans="2:65" s="1" customFormat="1" ht="6.9" customHeight="1">
      <c r="B247" s="41"/>
      <c r="C247" s="42"/>
      <c r="D247" s="42"/>
      <c r="E247" s="42"/>
      <c r="F247" s="42"/>
      <c r="G247" s="42"/>
      <c r="H247" s="42"/>
      <c r="I247" s="42"/>
      <c r="J247" s="42"/>
      <c r="K247" s="42"/>
      <c r="L247" s="29"/>
    </row>
  </sheetData>
  <sheetProtection algorithmName="SHA-512" hashValue="MZBrhwexw6Gbj2Ef81KbZ+hIBDrNlW4Ke2uDrUfPZwCREX76alXMOP86O0qHU5Sc6PxyB/1pGNTP/kFh2kOq0Q==" saltValue="byRphdwRpheOIHjqvQcgvcYHIYczeDlFxiA+/mocoeOnKhf4yX7JZsxUv4dZwGbvcGc3vd7vClT6adVIFOPZSA==" spinCount="100000" sheet="1" objects="1" scenarios="1" formatColumns="0" formatRows="0" autoFilter="0"/>
  <autoFilter ref="C131:K246" xr:uid="{00000000-0009-0000-0000-000001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6"/>
  <sheetViews>
    <sheetView showGridLines="0" workbookViewId="0">
      <selection activeCell="H127" sqref="H127:I127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AT2" s="14" t="s">
        <v>92</v>
      </c>
    </row>
    <row r="3" spans="2:46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89</v>
      </c>
    </row>
    <row r="4" spans="2:46" ht="24.9" customHeight="1">
      <c r="B4" s="17"/>
      <c r="D4" s="18" t="s">
        <v>93</v>
      </c>
      <c r="L4" s="17"/>
      <c r="M4" s="85" t="s">
        <v>10</v>
      </c>
      <c r="AT4" s="14" t="s">
        <v>4</v>
      </c>
    </row>
    <row r="5" spans="2:46" ht="6.9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9" t="str">
        <f>'Rekapitulace stavby'!K6</f>
        <v>Rekonstrukce veřejného osvětlení v ul. Bezručova, Dačice</v>
      </c>
      <c r="F7" s="210"/>
      <c r="G7" s="210"/>
      <c r="H7" s="210"/>
      <c r="L7" s="17"/>
    </row>
    <row r="8" spans="2:46" s="1" customFormat="1" ht="12" customHeight="1">
      <c r="B8" s="29"/>
      <c r="D8" s="24" t="s">
        <v>94</v>
      </c>
      <c r="L8" s="29"/>
    </row>
    <row r="9" spans="2:46" s="1" customFormat="1" ht="16.5" customHeight="1">
      <c r="B9" s="29"/>
      <c r="E9" s="190" t="s">
        <v>495</v>
      </c>
      <c r="F9" s="211"/>
      <c r="G9" s="211"/>
      <c r="H9" s="211"/>
      <c r="L9" s="29"/>
    </row>
    <row r="10" spans="2:46" s="1" customFormat="1" ht="10.199999999999999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30. 6. 2022</v>
      </c>
      <c r="L12" s="29"/>
    </row>
    <row r="13" spans="2:46" s="1" customFormat="1" ht="10.8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">
        <v>26</v>
      </c>
      <c r="L14" s="29"/>
    </row>
    <row r="15" spans="2:46" s="1" customFormat="1" ht="18" customHeight="1">
      <c r="B15" s="29"/>
      <c r="E15" s="22" t="s">
        <v>27</v>
      </c>
      <c r="I15" s="24" t="s">
        <v>28</v>
      </c>
      <c r="J15" s="22" t="s">
        <v>1</v>
      </c>
      <c r="L15" s="29"/>
    </row>
    <row r="16" spans="2:46" s="1" customFormat="1" ht="6.9" customHeight="1">
      <c r="B16" s="29"/>
      <c r="L16" s="29"/>
    </row>
    <row r="17" spans="2:12" s="1" customFormat="1" ht="12" customHeight="1">
      <c r="B17" s="29"/>
      <c r="D17" s="24" t="s">
        <v>29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12" t="str">
        <f>'Rekapitulace stavby'!E14</f>
        <v>Vyplň údaj</v>
      </c>
      <c r="F18" s="174"/>
      <c r="G18" s="174"/>
      <c r="H18" s="174"/>
      <c r="I18" s="24" t="s">
        <v>28</v>
      </c>
      <c r="J18" s="25" t="str">
        <f>'Rekapitulace stavby'!AN14</f>
        <v>Vyplň údaj</v>
      </c>
      <c r="L18" s="29"/>
    </row>
    <row r="19" spans="2:12" s="1" customFormat="1" ht="6.9" customHeight="1">
      <c r="B19" s="29"/>
      <c r="L19" s="29"/>
    </row>
    <row r="20" spans="2:12" s="1" customFormat="1" ht="12" customHeight="1">
      <c r="B20" s="29"/>
      <c r="D20" s="24" t="s">
        <v>31</v>
      </c>
      <c r="I20" s="24" t="s">
        <v>25</v>
      </c>
      <c r="J20" s="22" t="s">
        <v>32</v>
      </c>
      <c r="L20" s="29"/>
    </row>
    <row r="21" spans="2:12" s="1" customFormat="1" ht="18" customHeight="1">
      <c r="B21" s="29"/>
      <c r="E21" s="22" t="s">
        <v>33</v>
      </c>
      <c r="I21" s="24" t="s">
        <v>28</v>
      </c>
      <c r="J21" s="22" t="s">
        <v>34</v>
      </c>
      <c r="L21" s="29"/>
    </row>
    <row r="22" spans="2:12" s="1" customFormat="1" ht="6.9" customHeight="1">
      <c r="B22" s="29"/>
      <c r="L22" s="29"/>
    </row>
    <row r="23" spans="2:12" s="1" customFormat="1" ht="12" customHeight="1">
      <c r="B23" s="29"/>
      <c r="D23" s="24" t="s">
        <v>36</v>
      </c>
      <c r="I23" s="24" t="s">
        <v>25</v>
      </c>
      <c r="J23" s="22" t="s">
        <v>1</v>
      </c>
      <c r="L23" s="29"/>
    </row>
    <row r="24" spans="2:12" s="1" customFormat="1" ht="18" customHeight="1">
      <c r="B24" s="29"/>
      <c r="E24" s="22" t="s">
        <v>37</v>
      </c>
      <c r="I24" s="24" t="s">
        <v>28</v>
      </c>
      <c r="J24" s="22" t="s">
        <v>1</v>
      </c>
      <c r="L24" s="29"/>
    </row>
    <row r="25" spans="2:12" s="1" customFormat="1" ht="6.9" customHeight="1">
      <c r="B25" s="29"/>
      <c r="L25" s="29"/>
    </row>
    <row r="26" spans="2:12" s="1" customFormat="1" ht="12" customHeight="1">
      <c r="B26" s="29"/>
      <c r="D26" s="24" t="s">
        <v>38</v>
      </c>
      <c r="L26" s="29"/>
    </row>
    <row r="27" spans="2:12" s="7" customFormat="1" ht="16.5" customHeight="1">
      <c r="B27" s="86"/>
      <c r="E27" s="179" t="s">
        <v>1</v>
      </c>
      <c r="F27" s="179"/>
      <c r="G27" s="179"/>
      <c r="H27" s="179"/>
      <c r="L27" s="86"/>
    </row>
    <row r="28" spans="2:12" s="1" customFormat="1" ht="6.9" customHeight="1">
      <c r="B28" s="29"/>
      <c r="L28" s="29"/>
    </row>
    <row r="29" spans="2:12" s="1" customFormat="1" ht="6.9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39</v>
      </c>
      <c r="J30" s="63">
        <f>ROUND(J124, 2)</f>
        <v>0</v>
      </c>
      <c r="L30" s="29"/>
    </row>
    <row r="31" spans="2:12" s="1" customFormat="1" ht="6.9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" customHeight="1">
      <c r="B32" s="29"/>
      <c r="F32" s="32" t="s">
        <v>41</v>
      </c>
      <c r="I32" s="32" t="s">
        <v>40</v>
      </c>
      <c r="J32" s="32" t="s">
        <v>42</v>
      </c>
      <c r="L32" s="29"/>
    </row>
    <row r="33" spans="2:12" s="1" customFormat="1" ht="14.4" customHeight="1">
      <c r="B33" s="29"/>
      <c r="D33" s="52" t="s">
        <v>43</v>
      </c>
      <c r="E33" s="24" t="s">
        <v>44</v>
      </c>
      <c r="F33" s="88">
        <f>ROUND((SUM(BE124:BE155)),  2)</f>
        <v>0</v>
      </c>
      <c r="I33" s="89">
        <v>0.21</v>
      </c>
      <c r="J33" s="88">
        <f>ROUND(((SUM(BE124:BE155))*I33),  2)</f>
        <v>0</v>
      </c>
      <c r="L33" s="29"/>
    </row>
    <row r="34" spans="2:12" s="1" customFormat="1" ht="14.4" customHeight="1">
      <c r="B34" s="29"/>
      <c r="E34" s="24" t="s">
        <v>45</v>
      </c>
      <c r="F34" s="88">
        <f>ROUND((SUM(BF124:BF155)),  2)</f>
        <v>0</v>
      </c>
      <c r="I34" s="89">
        <v>0.15</v>
      </c>
      <c r="J34" s="88">
        <f>ROUND(((SUM(BF124:BF155))*I34),  2)</f>
        <v>0</v>
      </c>
      <c r="L34" s="29"/>
    </row>
    <row r="35" spans="2:12" s="1" customFormat="1" ht="14.4" hidden="1" customHeight="1">
      <c r="B35" s="29"/>
      <c r="E35" s="24" t="s">
        <v>46</v>
      </c>
      <c r="F35" s="88">
        <f>ROUND((SUM(BG124:BG155)),  2)</f>
        <v>0</v>
      </c>
      <c r="I35" s="89">
        <v>0.21</v>
      </c>
      <c r="J35" s="88">
        <f>0</f>
        <v>0</v>
      </c>
      <c r="L35" s="29"/>
    </row>
    <row r="36" spans="2:12" s="1" customFormat="1" ht="14.4" hidden="1" customHeight="1">
      <c r="B36" s="29"/>
      <c r="E36" s="24" t="s">
        <v>47</v>
      </c>
      <c r="F36" s="88">
        <f>ROUND((SUM(BH124:BH155)),  2)</f>
        <v>0</v>
      </c>
      <c r="I36" s="89">
        <v>0.15</v>
      </c>
      <c r="J36" s="88">
        <f>0</f>
        <v>0</v>
      </c>
      <c r="L36" s="29"/>
    </row>
    <row r="37" spans="2:12" s="1" customFormat="1" ht="14.4" hidden="1" customHeight="1">
      <c r="B37" s="29"/>
      <c r="E37" s="24" t="s">
        <v>48</v>
      </c>
      <c r="F37" s="88">
        <f>ROUND((SUM(BI124:BI155)),  2)</f>
        <v>0</v>
      </c>
      <c r="I37" s="89">
        <v>0</v>
      </c>
      <c r="J37" s="88">
        <f>0</f>
        <v>0</v>
      </c>
      <c r="L37" s="29"/>
    </row>
    <row r="38" spans="2:12" s="1" customFormat="1" ht="6.9" customHeight="1">
      <c r="B38" s="29"/>
      <c r="L38" s="29"/>
    </row>
    <row r="39" spans="2:12" s="1" customFormat="1" ht="25.35" customHeight="1">
      <c r="B39" s="29"/>
      <c r="C39" s="90"/>
      <c r="D39" s="91" t="s">
        <v>49</v>
      </c>
      <c r="E39" s="54"/>
      <c r="F39" s="54"/>
      <c r="G39" s="92" t="s">
        <v>50</v>
      </c>
      <c r="H39" s="93" t="s">
        <v>51</v>
      </c>
      <c r="I39" s="54"/>
      <c r="J39" s="94">
        <f>SUM(J30:J37)</f>
        <v>0</v>
      </c>
      <c r="K39" s="95"/>
      <c r="L39" s="29"/>
    </row>
    <row r="40" spans="2:12" s="1" customFormat="1" ht="14.4" customHeight="1">
      <c r="B40" s="29"/>
      <c r="L40" s="29"/>
    </row>
    <row r="41" spans="2:12" ht="14.4" customHeight="1">
      <c r="B41" s="17"/>
      <c r="L41" s="17"/>
    </row>
    <row r="42" spans="2:12" ht="14.4" customHeight="1">
      <c r="B42" s="17"/>
      <c r="L42" s="17"/>
    </row>
    <row r="43" spans="2:12" ht="14.4" customHeight="1">
      <c r="B43" s="17"/>
      <c r="L43" s="17"/>
    </row>
    <row r="44" spans="2:12" ht="14.4" customHeight="1">
      <c r="B44" s="17"/>
      <c r="L44" s="17"/>
    </row>
    <row r="45" spans="2:12" ht="14.4" customHeight="1">
      <c r="B45" s="17"/>
      <c r="L45" s="17"/>
    </row>
    <row r="46" spans="2:12" ht="14.4" customHeight="1">
      <c r="B46" s="17"/>
      <c r="L46" s="17"/>
    </row>
    <row r="47" spans="2:12" ht="14.4" customHeight="1">
      <c r="B47" s="17"/>
      <c r="L47" s="17"/>
    </row>
    <row r="48" spans="2:12" ht="14.4" customHeight="1">
      <c r="B48" s="17"/>
      <c r="L48" s="17"/>
    </row>
    <row r="49" spans="2:12" ht="14.4" customHeight="1">
      <c r="B49" s="17"/>
      <c r="L49" s="17"/>
    </row>
    <row r="50" spans="2:12" s="1" customFormat="1" ht="14.4" customHeight="1">
      <c r="B50" s="29"/>
      <c r="D50" s="38" t="s">
        <v>52</v>
      </c>
      <c r="E50" s="39"/>
      <c r="F50" s="39"/>
      <c r="G50" s="38" t="s">
        <v>53</v>
      </c>
      <c r="H50" s="39"/>
      <c r="I50" s="39"/>
      <c r="J50" s="39"/>
      <c r="K50" s="39"/>
      <c r="L50" s="29"/>
    </row>
    <row r="51" spans="2:12" ht="10.199999999999999">
      <c r="B51" s="17"/>
      <c r="L51" s="17"/>
    </row>
    <row r="52" spans="2:12" ht="10.199999999999999">
      <c r="B52" s="17"/>
      <c r="L52" s="17"/>
    </row>
    <row r="53" spans="2:12" ht="10.199999999999999">
      <c r="B53" s="17"/>
      <c r="L53" s="17"/>
    </row>
    <row r="54" spans="2:12" ht="10.199999999999999">
      <c r="B54" s="17"/>
      <c r="L54" s="17"/>
    </row>
    <row r="55" spans="2:12" ht="10.199999999999999">
      <c r="B55" s="17"/>
      <c r="L55" s="17"/>
    </row>
    <row r="56" spans="2:12" ht="10.199999999999999">
      <c r="B56" s="17"/>
      <c r="L56" s="17"/>
    </row>
    <row r="57" spans="2:12" ht="10.199999999999999">
      <c r="B57" s="17"/>
      <c r="L57" s="17"/>
    </row>
    <row r="58" spans="2:12" ht="10.199999999999999">
      <c r="B58" s="17"/>
      <c r="L58" s="17"/>
    </row>
    <row r="59" spans="2:12" ht="10.199999999999999">
      <c r="B59" s="17"/>
      <c r="L59" s="17"/>
    </row>
    <row r="60" spans="2:12" ht="10.199999999999999">
      <c r="B60" s="17"/>
      <c r="L60" s="17"/>
    </row>
    <row r="61" spans="2:12" s="1" customFormat="1" ht="13.2">
      <c r="B61" s="29"/>
      <c r="D61" s="40" t="s">
        <v>54</v>
      </c>
      <c r="E61" s="31"/>
      <c r="F61" s="96" t="s">
        <v>55</v>
      </c>
      <c r="G61" s="40" t="s">
        <v>54</v>
      </c>
      <c r="H61" s="31"/>
      <c r="I61" s="31"/>
      <c r="J61" s="97" t="s">
        <v>55</v>
      </c>
      <c r="K61" s="31"/>
      <c r="L61" s="29"/>
    </row>
    <row r="62" spans="2:12" ht="10.199999999999999">
      <c r="B62" s="17"/>
      <c r="L62" s="17"/>
    </row>
    <row r="63" spans="2:12" ht="10.199999999999999">
      <c r="B63" s="17"/>
      <c r="L63" s="17"/>
    </row>
    <row r="64" spans="2:12" ht="10.199999999999999">
      <c r="B64" s="17"/>
      <c r="L64" s="17"/>
    </row>
    <row r="65" spans="2:12" s="1" customFormat="1" ht="13.2">
      <c r="B65" s="29"/>
      <c r="D65" s="38" t="s">
        <v>56</v>
      </c>
      <c r="E65" s="39"/>
      <c r="F65" s="39"/>
      <c r="G65" s="38" t="s">
        <v>57</v>
      </c>
      <c r="H65" s="39"/>
      <c r="I65" s="39"/>
      <c r="J65" s="39"/>
      <c r="K65" s="39"/>
      <c r="L65" s="29"/>
    </row>
    <row r="66" spans="2:12" ht="10.199999999999999">
      <c r="B66" s="17"/>
      <c r="L66" s="17"/>
    </row>
    <row r="67" spans="2:12" ht="10.199999999999999">
      <c r="B67" s="17"/>
      <c r="L67" s="17"/>
    </row>
    <row r="68" spans="2:12" ht="10.199999999999999">
      <c r="B68" s="17"/>
      <c r="L68" s="17"/>
    </row>
    <row r="69" spans="2:12" ht="10.199999999999999">
      <c r="B69" s="17"/>
      <c r="L69" s="17"/>
    </row>
    <row r="70" spans="2:12" ht="10.199999999999999">
      <c r="B70" s="17"/>
      <c r="L70" s="17"/>
    </row>
    <row r="71" spans="2:12" ht="10.199999999999999">
      <c r="B71" s="17"/>
      <c r="L71" s="17"/>
    </row>
    <row r="72" spans="2:12" ht="10.199999999999999">
      <c r="B72" s="17"/>
      <c r="L72" s="17"/>
    </row>
    <row r="73" spans="2:12" ht="10.199999999999999">
      <c r="B73" s="17"/>
      <c r="L73" s="17"/>
    </row>
    <row r="74" spans="2:12" ht="10.199999999999999">
      <c r="B74" s="17"/>
      <c r="L74" s="17"/>
    </row>
    <row r="75" spans="2:12" ht="10.199999999999999">
      <c r="B75" s="17"/>
      <c r="L75" s="17"/>
    </row>
    <row r="76" spans="2:12" s="1" customFormat="1" ht="13.2">
      <c r="B76" s="29"/>
      <c r="D76" s="40" t="s">
        <v>54</v>
      </c>
      <c r="E76" s="31"/>
      <c r="F76" s="96" t="s">
        <v>55</v>
      </c>
      <c r="G76" s="40" t="s">
        <v>54</v>
      </c>
      <c r="H76" s="31"/>
      <c r="I76" s="31"/>
      <c r="J76" s="97" t="s">
        <v>55</v>
      </c>
      <c r="K76" s="31"/>
      <c r="L76" s="29"/>
    </row>
    <row r="77" spans="2:12" s="1" customFormat="1" ht="14.4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" customHeight="1">
      <c r="B82" s="29"/>
      <c r="C82" s="18" t="s">
        <v>98</v>
      </c>
      <c r="L82" s="29"/>
    </row>
    <row r="83" spans="2:47" s="1" customFormat="1" ht="6.9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09" t="str">
        <f>E7</f>
        <v>Rekonstrukce veřejného osvětlení v ul. Bezručova, Dačice</v>
      </c>
      <c r="F85" s="210"/>
      <c r="G85" s="210"/>
      <c r="H85" s="210"/>
      <c r="L85" s="29"/>
    </row>
    <row r="86" spans="2:47" s="1" customFormat="1" ht="12" customHeight="1">
      <c r="B86" s="29"/>
      <c r="C86" s="24" t="s">
        <v>94</v>
      </c>
      <c r="L86" s="29"/>
    </row>
    <row r="87" spans="2:47" s="1" customFormat="1" ht="16.5" customHeight="1">
      <c r="B87" s="29"/>
      <c r="E87" s="190" t="str">
        <f>E9</f>
        <v>02 - Demontáž VO</v>
      </c>
      <c r="F87" s="211"/>
      <c r="G87" s="211"/>
      <c r="H87" s="211"/>
      <c r="L87" s="29"/>
    </row>
    <row r="88" spans="2:47" s="1" customFormat="1" ht="6.9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>Dačice</v>
      </c>
      <c r="I89" s="24" t="s">
        <v>22</v>
      </c>
      <c r="J89" s="49" t="str">
        <f>IF(J12="","",J12)</f>
        <v>30. 6. 2022</v>
      </c>
      <c r="L89" s="29"/>
    </row>
    <row r="90" spans="2:47" s="1" customFormat="1" ht="6.9" customHeight="1">
      <c r="B90" s="29"/>
      <c r="L90" s="29"/>
    </row>
    <row r="91" spans="2:47" s="1" customFormat="1" ht="40.049999999999997" customHeight="1">
      <c r="B91" s="29"/>
      <c r="C91" s="24" t="s">
        <v>24</v>
      </c>
      <c r="F91" s="22" t="str">
        <f>E15</f>
        <v>Město Dačice, Krajířova 27/I, 38001 Dačice</v>
      </c>
      <c r="I91" s="24" t="s">
        <v>31</v>
      </c>
      <c r="J91" s="27" t="str">
        <f>E21</f>
        <v>SETO, spol. s.r.o., Hradecká 17, 380 01 Dačice</v>
      </c>
      <c r="L91" s="29"/>
    </row>
    <row r="92" spans="2:47" s="1" customFormat="1" ht="15.15" customHeight="1">
      <c r="B92" s="29"/>
      <c r="C92" s="24" t="s">
        <v>29</v>
      </c>
      <c r="F92" s="22" t="str">
        <f>IF(E18="","",E18)</f>
        <v>Vyplň údaj</v>
      </c>
      <c r="I92" s="24" t="s">
        <v>36</v>
      </c>
      <c r="J92" s="27" t="str">
        <f>E24</f>
        <v>Matěj Distel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99</v>
      </c>
      <c r="D94" s="90"/>
      <c r="E94" s="90"/>
      <c r="F94" s="90"/>
      <c r="G94" s="90"/>
      <c r="H94" s="90"/>
      <c r="I94" s="90"/>
      <c r="J94" s="99" t="s">
        <v>100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8" customHeight="1">
      <c r="B96" s="29"/>
      <c r="C96" s="100" t="s">
        <v>101</v>
      </c>
      <c r="J96" s="63">
        <f>J124</f>
        <v>0</v>
      </c>
      <c r="L96" s="29"/>
      <c r="AU96" s="14" t="s">
        <v>102</v>
      </c>
    </row>
    <row r="97" spans="2:12" s="8" customFormat="1" ht="24.9" customHeight="1">
      <c r="B97" s="101"/>
      <c r="D97" s="102" t="s">
        <v>496</v>
      </c>
      <c r="E97" s="103"/>
      <c r="F97" s="103"/>
      <c r="G97" s="103"/>
      <c r="H97" s="103"/>
      <c r="I97" s="103"/>
      <c r="J97" s="104">
        <f>J125</f>
        <v>0</v>
      </c>
      <c r="L97" s="101"/>
    </row>
    <row r="98" spans="2:12" s="9" customFormat="1" ht="19.95" customHeight="1">
      <c r="B98" s="105"/>
      <c r="D98" s="106" t="s">
        <v>104</v>
      </c>
      <c r="E98" s="107"/>
      <c r="F98" s="107"/>
      <c r="G98" s="107"/>
      <c r="H98" s="107"/>
      <c r="I98" s="107"/>
      <c r="J98" s="108">
        <f>J126</f>
        <v>0</v>
      </c>
      <c r="L98" s="105"/>
    </row>
    <row r="99" spans="2:12" s="8" customFormat="1" ht="24.9" customHeight="1">
      <c r="B99" s="101"/>
      <c r="D99" s="102" t="s">
        <v>497</v>
      </c>
      <c r="E99" s="103"/>
      <c r="F99" s="103"/>
      <c r="G99" s="103"/>
      <c r="H99" s="103"/>
      <c r="I99" s="103"/>
      <c r="J99" s="104">
        <f>J129</f>
        <v>0</v>
      </c>
      <c r="L99" s="101"/>
    </row>
    <row r="100" spans="2:12" s="9" customFormat="1" ht="19.95" customHeight="1">
      <c r="B100" s="105"/>
      <c r="D100" s="106" t="s">
        <v>106</v>
      </c>
      <c r="E100" s="107"/>
      <c r="F100" s="107"/>
      <c r="G100" s="107"/>
      <c r="H100" s="107"/>
      <c r="I100" s="107"/>
      <c r="J100" s="108">
        <f>J130</f>
        <v>0</v>
      </c>
      <c r="L100" s="105"/>
    </row>
    <row r="101" spans="2:12" s="8" customFormat="1" ht="24.9" customHeight="1">
      <c r="B101" s="101"/>
      <c r="D101" s="102" t="s">
        <v>498</v>
      </c>
      <c r="E101" s="103"/>
      <c r="F101" s="103"/>
      <c r="G101" s="103"/>
      <c r="H101" s="103"/>
      <c r="I101" s="103"/>
      <c r="J101" s="104">
        <f>J135</f>
        <v>0</v>
      </c>
      <c r="L101" s="101"/>
    </row>
    <row r="102" spans="2:12" s="9" customFormat="1" ht="19.95" customHeight="1">
      <c r="B102" s="105"/>
      <c r="D102" s="106" t="s">
        <v>109</v>
      </c>
      <c r="E102" s="107"/>
      <c r="F102" s="107"/>
      <c r="G102" s="107"/>
      <c r="H102" s="107"/>
      <c r="I102" s="107"/>
      <c r="J102" s="108">
        <f>J136</f>
        <v>0</v>
      </c>
      <c r="L102" s="105"/>
    </row>
    <row r="103" spans="2:12" s="9" customFormat="1" ht="19.95" customHeight="1">
      <c r="B103" s="105"/>
      <c r="D103" s="106" t="s">
        <v>110</v>
      </c>
      <c r="E103" s="107"/>
      <c r="F103" s="107"/>
      <c r="G103" s="107"/>
      <c r="H103" s="107"/>
      <c r="I103" s="107"/>
      <c r="J103" s="108">
        <f>J148</f>
        <v>0</v>
      </c>
      <c r="L103" s="105"/>
    </row>
    <row r="104" spans="2:12" s="9" customFormat="1" ht="19.95" customHeight="1">
      <c r="B104" s="105"/>
      <c r="D104" s="106" t="s">
        <v>111</v>
      </c>
      <c r="E104" s="107"/>
      <c r="F104" s="107"/>
      <c r="G104" s="107"/>
      <c r="H104" s="107"/>
      <c r="I104" s="107"/>
      <c r="J104" s="108">
        <f>J150</f>
        <v>0</v>
      </c>
      <c r="L104" s="105"/>
    </row>
    <row r="105" spans="2:12" s="1" customFormat="1" ht="21.75" customHeight="1">
      <c r="B105" s="29"/>
      <c r="L105" s="29"/>
    </row>
    <row r="106" spans="2:12" s="1" customFormat="1" ht="6.9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29"/>
    </row>
    <row r="110" spans="2:12" s="1" customFormat="1" ht="6.9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9"/>
    </row>
    <row r="111" spans="2:12" s="1" customFormat="1" ht="24.9" customHeight="1">
      <c r="B111" s="29"/>
      <c r="C111" s="18" t="s">
        <v>119</v>
      </c>
      <c r="L111" s="29"/>
    </row>
    <row r="112" spans="2:12" s="1" customFormat="1" ht="6.9" customHeight="1">
      <c r="B112" s="29"/>
      <c r="L112" s="29"/>
    </row>
    <row r="113" spans="2:65" s="1" customFormat="1" ht="12" customHeight="1">
      <c r="B113" s="29"/>
      <c r="C113" s="24" t="s">
        <v>16</v>
      </c>
      <c r="L113" s="29"/>
    </row>
    <row r="114" spans="2:65" s="1" customFormat="1" ht="16.5" customHeight="1">
      <c r="B114" s="29"/>
      <c r="E114" s="209" t="str">
        <f>E7</f>
        <v>Rekonstrukce veřejného osvětlení v ul. Bezručova, Dačice</v>
      </c>
      <c r="F114" s="210"/>
      <c r="G114" s="210"/>
      <c r="H114" s="210"/>
      <c r="L114" s="29"/>
    </row>
    <row r="115" spans="2:65" s="1" customFormat="1" ht="12" customHeight="1">
      <c r="B115" s="29"/>
      <c r="C115" s="24" t="s">
        <v>94</v>
      </c>
      <c r="L115" s="29"/>
    </row>
    <row r="116" spans="2:65" s="1" customFormat="1" ht="16.5" customHeight="1">
      <c r="B116" s="29"/>
      <c r="E116" s="190" t="str">
        <f>E9</f>
        <v>02 - Demontáž VO</v>
      </c>
      <c r="F116" s="211"/>
      <c r="G116" s="211"/>
      <c r="H116" s="211"/>
      <c r="L116" s="29"/>
    </row>
    <row r="117" spans="2:65" s="1" customFormat="1" ht="6.9" customHeight="1">
      <c r="B117" s="29"/>
      <c r="L117" s="29"/>
    </row>
    <row r="118" spans="2:65" s="1" customFormat="1" ht="12" customHeight="1">
      <c r="B118" s="29"/>
      <c r="C118" s="24" t="s">
        <v>20</v>
      </c>
      <c r="F118" s="22" t="str">
        <f>F12</f>
        <v>Dačice</v>
      </c>
      <c r="I118" s="24" t="s">
        <v>22</v>
      </c>
      <c r="J118" s="49" t="str">
        <f>IF(J12="","",J12)</f>
        <v>30. 6. 2022</v>
      </c>
      <c r="L118" s="29"/>
    </row>
    <row r="119" spans="2:65" s="1" customFormat="1" ht="6.9" customHeight="1">
      <c r="B119" s="29"/>
      <c r="L119" s="29"/>
    </row>
    <row r="120" spans="2:65" s="1" customFormat="1" ht="40.049999999999997" customHeight="1">
      <c r="B120" s="29"/>
      <c r="C120" s="24" t="s">
        <v>24</v>
      </c>
      <c r="F120" s="22" t="str">
        <f>E15</f>
        <v>Město Dačice, Krajířova 27/I, 38001 Dačice</v>
      </c>
      <c r="I120" s="24" t="s">
        <v>31</v>
      </c>
      <c r="J120" s="27" t="str">
        <f>E21</f>
        <v>SETO, spol. s.r.o., Hradecká 17, 380 01 Dačice</v>
      </c>
      <c r="L120" s="29"/>
    </row>
    <row r="121" spans="2:65" s="1" customFormat="1" ht="15.15" customHeight="1">
      <c r="B121" s="29"/>
      <c r="C121" s="24" t="s">
        <v>29</v>
      </c>
      <c r="F121" s="22" t="str">
        <f>IF(E18="","",E18)</f>
        <v>Vyplň údaj</v>
      </c>
      <c r="I121" s="24" t="s">
        <v>36</v>
      </c>
      <c r="J121" s="27" t="str">
        <f>E24</f>
        <v>Matěj Distel</v>
      </c>
      <c r="L121" s="29"/>
    </row>
    <row r="122" spans="2:65" s="1" customFormat="1" ht="10.35" customHeight="1">
      <c r="B122" s="29"/>
      <c r="L122" s="29"/>
    </row>
    <row r="123" spans="2:65" s="10" customFormat="1" ht="29.25" customHeight="1">
      <c r="B123" s="109"/>
      <c r="C123" s="110" t="s">
        <v>120</v>
      </c>
      <c r="D123" s="111" t="s">
        <v>64</v>
      </c>
      <c r="E123" s="111" t="s">
        <v>60</v>
      </c>
      <c r="F123" s="111" t="s">
        <v>61</v>
      </c>
      <c r="G123" s="111" t="s">
        <v>121</v>
      </c>
      <c r="H123" s="111" t="s">
        <v>122</v>
      </c>
      <c r="I123" s="111" t="s">
        <v>123</v>
      </c>
      <c r="J123" s="112" t="s">
        <v>100</v>
      </c>
      <c r="K123" s="113" t="s">
        <v>124</v>
      </c>
      <c r="L123" s="109"/>
      <c r="M123" s="56" t="s">
        <v>1</v>
      </c>
      <c r="N123" s="57" t="s">
        <v>43</v>
      </c>
      <c r="O123" s="57" t="s">
        <v>125</v>
      </c>
      <c r="P123" s="57" t="s">
        <v>126</v>
      </c>
      <c r="Q123" s="57" t="s">
        <v>127</v>
      </c>
      <c r="R123" s="57" t="s">
        <v>128</v>
      </c>
      <c r="S123" s="57" t="s">
        <v>129</v>
      </c>
      <c r="T123" s="58" t="s">
        <v>130</v>
      </c>
    </row>
    <row r="124" spans="2:65" s="1" customFormat="1" ht="22.8" customHeight="1">
      <c r="B124" s="29"/>
      <c r="C124" s="61" t="s">
        <v>131</v>
      </c>
      <c r="J124" s="114">
        <f>BK124</f>
        <v>0</v>
      </c>
      <c r="L124" s="29"/>
      <c r="M124" s="59"/>
      <c r="N124" s="50"/>
      <c r="O124" s="50"/>
      <c r="P124" s="115">
        <f>P125+P129+P135</f>
        <v>0</v>
      </c>
      <c r="Q124" s="50"/>
      <c r="R124" s="115">
        <f>R125+R129+R135</f>
        <v>0</v>
      </c>
      <c r="S124" s="50"/>
      <c r="T124" s="116">
        <f>T125+T129+T135</f>
        <v>4.8299999999999996E-2</v>
      </c>
      <c r="AT124" s="14" t="s">
        <v>78</v>
      </c>
      <c r="AU124" s="14" t="s">
        <v>102</v>
      </c>
      <c r="BK124" s="117">
        <f>BK125+BK129+BK135</f>
        <v>0</v>
      </c>
    </row>
    <row r="125" spans="2:65" s="11" customFormat="1" ht="25.95" customHeight="1">
      <c r="B125" s="118"/>
      <c r="D125" s="119" t="s">
        <v>78</v>
      </c>
      <c r="E125" s="120" t="s">
        <v>132</v>
      </c>
      <c r="F125" s="120" t="s">
        <v>499</v>
      </c>
      <c r="I125" s="121"/>
      <c r="J125" s="122">
        <f>BK125</f>
        <v>0</v>
      </c>
      <c r="L125" s="118"/>
      <c r="M125" s="123"/>
      <c r="P125" s="124">
        <f>P126</f>
        <v>0</v>
      </c>
      <c r="R125" s="124">
        <f>R126</f>
        <v>0</v>
      </c>
      <c r="T125" s="125">
        <f>T126</f>
        <v>0</v>
      </c>
      <c r="AR125" s="119" t="s">
        <v>87</v>
      </c>
      <c r="AT125" s="126" t="s">
        <v>78</v>
      </c>
      <c r="AU125" s="126" t="s">
        <v>79</v>
      </c>
      <c r="AY125" s="119" t="s">
        <v>134</v>
      </c>
      <c r="BK125" s="127">
        <f>BK126</f>
        <v>0</v>
      </c>
    </row>
    <row r="126" spans="2:65" s="11" customFormat="1" ht="22.8" customHeight="1">
      <c r="B126" s="118"/>
      <c r="D126" s="119" t="s">
        <v>78</v>
      </c>
      <c r="E126" s="128" t="s">
        <v>135</v>
      </c>
      <c r="F126" s="128" t="s">
        <v>136</v>
      </c>
      <c r="I126" s="121"/>
      <c r="J126" s="129">
        <f>BK126</f>
        <v>0</v>
      </c>
      <c r="L126" s="118"/>
      <c r="M126" s="123"/>
      <c r="P126" s="124">
        <f>SUM(P127:P128)</f>
        <v>0</v>
      </c>
      <c r="R126" s="124">
        <f>SUM(R127:R128)</f>
        <v>0</v>
      </c>
      <c r="T126" s="125">
        <f>SUM(T127:T128)</f>
        <v>0</v>
      </c>
      <c r="AR126" s="119" t="s">
        <v>87</v>
      </c>
      <c r="AT126" s="126" t="s">
        <v>78</v>
      </c>
      <c r="AU126" s="126" t="s">
        <v>87</v>
      </c>
      <c r="AY126" s="119" t="s">
        <v>134</v>
      </c>
      <c r="BK126" s="127">
        <f>SUM(BK127:BK128)</f>
        <v>0</v>
      </c>
    </row>
    <row r="127" spans="2:65" s="1" customFormat="1" ht="24.15" customHeight="1">
      <c r="B127" s="29"/>
      <c r="C127" s="130" t="s">
        <v>87</v>
      </c>
      <c r="D127" s="130" t="s">
        <v>137</v>
      </c>
      <c r="E127" s="131" t="s">
        <v>138</v>
      </c>
      <c r="F127" s="132" t="s">
        <v>139</v>
      </c>
      <c r="G127" s="133" t="s">
        <v>140</v>
      </c>
      <c r="H127" s="134">
        <v>7</v>
      </c>
      <c r="I127" s="135"/>
      <c r="J127" s="136">
        <f>ROUND(I127*H127,2)</f>
        <v>0</v>
      </c>
      <c r="K127" s="137"/>
      <c r="L127" s="29"/>
      <c r="M127" s="138" t="s">
        <v>1</v>
      </c>
      <c r="N127" s="139" t="s">
        <v>44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141</v>
      </c>
      <c r="AT127" s="142" t="s">
        <v>137</v>
      </c>
      <c r="AU127" s="142" t="s">
        <v>89</v>
      </c>
      <c r="AY127" s="14" t="s">
        <v>134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4" t="s">
        <v>87</v>
      </c>
      <c r="BK127" s="143">
        <f>ROUND(I127*H127,2)</f>
        <v>0</v>
      </c>
      <c r="BL127" s="14" t="s">
        <v>141</v>
      </c>
      <c r="BM127" s="142" t="s">
        <v>500</v>
      </c>
    </row>
    <row r="128" spans="2:65" s="1" customFormat="1" ht="24.15" customHeight="1">
      <c r="B128" s="29"/>
      <c r="C128" s="130" t="s">
        <v>89</v>
      </c>
      <c r="D128" s="130" t="s">
        <v>137</v>
      </c>
      <c r="E128" s="131" t="s">
        <v>143</v>
      </c>
      <c r="F128" s="132" t="s">
        <v>144</v>
      </c>
      <c r="G128" s="133" t="s">
        <v>140</v>
      </c>
      <c r="H128" s="134">
        <v>7</v>
      </c>
      <c r="I128" s="135"/>
      <c r="J128" s="136">
        <f>ROUND(I128*H128,2)</f>
        <v>0</v>
      </c>
      <c r="K128" s="137"/>
      <c r="L128" s="29"/>
      <c r="M128" s="138" t="s">
        <v>1</v>
      </c>
      <c r="N128" s="139" t="s">
        <v>44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141</v>
      </c>
      <c r="AT128" s="142" t="s">
        <v>137</v>
      </c>
      <c r="AU128" s="142" t="s">
        <v>89</v>
      </c>
      <c r="AY128" s="14" t="s">
        <v>134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4" t="s">
        <v>87</v>
      </c>
      <c r="BK128" s="143">
        <f>ROUND(I128*H128,2)</f>
        <v>0</v>
      </c>
      <c r="BL128" s="14" t="s">
        <v>141</v>
      </c>
      <c r="BM128" s="142" t="s">
        <v>501</v>
      </c>
    </row>
    <row r="129" spans="2:65" s="11" customFormat="1" ht="25.95" customHeight="1">
      <c r="B129" s="118"/>
      <c r="D129" s="119" t="s">
        <v>78</v>
      </c>
      <c r="E129" s="120" t="s">
        <v>146</v>
      </c>
      <c r="F129" s="120" t="s">
        <v>502</v>
      </c>
      <c r="I129" s="121"/>
      <c r="J129" s="122">
        <f>BK129</f>
        <v>0</v>
      </c>
      <c r="L129" s="118"/>
      <c r="M129" s="123"/>
      <c r="P129" s="124">
        <f>P130</f>
        <v>0</v>
      </c>
      <c r="R129" s="124">
        <f>R130</f>
        <v>0</v>
      </c>
      <c r="T129" s="125">
        <f>T130</f>
        <v>4.8299999999999996E-2</v>
      </c>
      <c r="AR129" s="119" t="s">
        <v>89</v>
      </c>
      <c r="AT129" s="126" t="s">
        <v>78</v>
      </c>
      <c r="AU129" s="126" t="s">
        <v>79</v>
      </c>
      <c r="AY129" s="119" t="s">
        <v>134</v>
      </c>
      <c r="BK129" s="127">
        <f>BK130</f>
        <v>0</v>
      </c>
    </row>
    <row r="130" spans="2:65" s="11" customFormat="1" ht="22.8" customHeight="1">
      <c r="B130" s="118"/>
      <c r="D130" s="119" t="s">
        <v>78</v>
      </c>
      <c r="E130" s="128" t="s">
        <v>148</v>
      </c>
      <c r="F130" s="128" t="s">
        <v>149</v>
      </c>
      <c r="I130" s="121"/>
      <c r="J130" s="129">
        <f>BK130</f>
        <v>0</v>
      </c>
      <c r="L130" s="118"/>
      <c r="M130" s="123"/>
      <c r="P130" s="124">
        <f>SUM(P131:P134)</f>
        <v>0</v>
      </c>
      <c r="R130" s="124">
        <f>SUM(R131:R134)</f>
        <v>0</v>
      </c>
      <c r="T130" s="125">
        <f>SUM(T131:T134)</f>
        <v>4.8299999999999996E-2</v>
      </c>
      <c r="AR130" s="119" t="s">
        <v>89</v>
      </c>
      <c r="AT130" s="126" t="s">
        <v>78</v>
      </c>
      <c r="AU130" s="126" t="s">
        <v>87</v>
      </c>
      <c r="AY130" s="119" t="s">
        <v>134</v>
      </c>
      <c r="BK130" s="127">
        <f>SUM(BK131:BK134)</f>
        <v>0</v>
      </c>
    </row>
    <row r="131" spans="2:65" s="1" customFormat="1" ht="37.799999999999997" customHeight="1">
      <c r="B131" s="29"/>
      <c r="C131" s="130" t="s">
        <v>150</v>
      </c>
      <c r="D131" s="130" t="s">
        <v>137</v>
      </c>
      <c r="E131" s="131" t="s">
        <v>503</v>
      </c>
      <c r="F131" s="132" t="s">
        <v>504</v>
      </c>
      <c r="G131" s="133" t="s">
        <v>219</v>
      </c>
      <c r="H131" s="134">
        <v>70</v>
      </c>
      <c r="I131" s="135"/>
      <c r="J131" s="136">
        <f>ROUND(I131*H131,2)</f>
        <v>0</v>
      </c>
      <c r="K131" s="137"/>
      <c r="L131" s="29"/>
      <c r="M131" s="138" t="s">
        <v>1</v>
      </c>
      <c r="N131" s="139" t="s">
        <v>44</v>
      </c>
      <c r="P131" s="140">
        <f>O131*H131</f>
        <v>0</v>
      </c>
      <c r="Q131" s="140">
        <v>0</v>
      </c>
      <c r="R131" s="140">
        <f>Q131*H131</f>
        <v>0</v>
      </c>
      <c r="S131" s="140">
        <v>4.8000000000000001E-4</v>
      </c>
      <c r="T131" s="141">
        <f>S131*H131</f>
        <v>3.3599999999999998E-2</v>
      </c>
      <c r="AR131" s="142" t="s">
        <v>154</v>
      </c>
      <c r="AT131" s="142" t="s">
        <v>137</v>
      </c>
      <c r="AU131" s="142" t="s">
        <v>89</v>
      </c>
      <c r="AY131" s="14" t="s">
        <v>134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4" t="s">
        <v>87</v>
      </c>
      <c r="BK131" s="143">
        <f>ROUND(I131*H131,2)</f>
        <v>0</v>
      </c>
      <c r="BL131" s="14" t="s">
        <v>154</v>
      </c>
      <c r="BM131" s="142" t="s">
        <v>505</v>
      </c>
    </row>
    <row r="132" spans="2:65" s="12" customFormat="1" ht="10.199999999999999">
      <c r="B132" s="155"/>
      <c r="D132" s="156" t="s">
        <v>171</v>
      </c>
      <c r="E132" s="157" t="s">
        <v>1</v>
      </c>
      <c r="F132" s="158" t="s">
        <v>506</v>
      </c>
      <c r="H132" s="159">
        <v>70</v>
      </c>
      <c r="I132" s="160"/>
      <c r="L132" s="155"/>
      <c r="M132" s="161"/>
      <c r="T132" s="162"/>
      <c r="AT132" s="157" t="s">
        <v>171</v>
      </c>
      <c r="AU132" s="157" t="s">
        <v>89</v>
      </c>
      <c r="AV132" s="12" t="s">
        <v>89</v>
      </c>
      <c r="AW132" s="12" t="s">
        <v>35</v>
      </c>
      <c r="AX132" s="12" t="s">
        <v>87</v>
      </c>
      <c r="AY132" s="157" t="s">
        <v>134</v>
      </c>
    </row>
    <row r="133" spans="2:65" s="1" customFormat="1" ht="24.15" customHeight="1">
      <c r="B133" s="29"/>
      <c r="C133" s="130" t="s">
        <v>141</v>
      </c>
      <c r="D133" s="130" t="s">
        <v>137</v>
      </c>
      <c r="E133" s="131" t="s">
        <v>507</v>
      </c>
      <c r="F133" s="132" t="s">
        <v>508</v>
      </c>
      <c r="G133" s="133" t="s">
        <v>219</v>
      </c>
      <c r="H133" s="134">
        <v>21</v>
      </c>
      <c r="I133" s="135"/>
      <c r="J133" s="136">
        <f>ROUND(I133*H133,2)</f>
        <v>0</v>
      </c>
      <c r="K133" s="137"/>
      <c r="L133" s="29"/>
      <c r="M133" s="138" t="s">
        <v>1</v>
      </c>
      <c r="N133" s="139" t="s">
        <v>44</v>
      </c>
      <c r="P133" s="140">
        <f>O133*H133</f>
        <v>0</v>
      </c>
      <c r="Q133" s="140">
        <v>0</v>
      </c>
      <c r="R133" s="140">
        <f>Q133*H133</f>
        <v>0</v>
      </c>
      <c r="S133" s="140">
        <v>6.9999999999999999E-4</v>
      </c>
      <c r="T133" s="141">
        <f>S133*H133</f>
        <v>1.47E-2</v>
      </c>
      <c r="AR133" s="142" t="s">
        <v>154</v>
      </c>
      <c r="AT133" s="142" t="s">
        <v>137</v>
      </c>
      <c r="AU133" s="142" t="s">
        <v>89</v>
      </c>
      <c r="AY133" s="14" t="s">
        <v>134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4" t="s">
        <v>87</v>
      </c>
      <c r="BK133" s="143">
        <f>ROUND(I133*H133,2)</f>
        <v>0</v>
      </c>
      <c r="BL133" s="14" t="s">
        <v>154</v>
      </c>
      <c r="BM133" s="142" t="s">
        <v>509</v>
      </c>
    </row>
    <row r="134" spans="2:65" s="12" customFormat="1" ht="10.199999999999999">
      <c r="B134" s="155"/>
      <c r="D134" s="156" t="s">
        <v>171</v>
      </c>
      <c r="E134" s="157" t="s">
        <v>1</v>
      </c>
      <c r="F134" s="158" t="s">
        <v>510</v>
      </c>
      <c r="H134" s="159">
        <v>21</v>
      </c>
      <c r="I134" s="160"/>
      <c r="L134" s="155"/>
      <c r="M134" s="161"/>
      <c r="T134" s="162"/>
      <c r="AT134" s="157" t="s">
        <v>171</v>
      </c>
      <c r="AU134" s="157" t="s">
        <v>89</v>
      </c>
      <c r="AV134" s="12" t="s">
        <v>89</v>
      </c>
      <c r="AW134" s="12" t="s">
        <v>35</v>
      </c>
      <c r="AX134" s="12" t="s">
        <v>87</v>
      </c>
      <c r="AY134" s="157" t="s">
        <v>134</v>
      </c>
    </row>
    <row r="135" spans="2:65" s="11" customFormat="1" ht="25.95" customHeight="1">
      <c r="B135" s="118"/>
      <c r="D135" s="119" t="s">
        <v>78</v>
      </c>
      <c r="E135" s="120" t="s">
        <v>156</v>
      </c>
      <c r="F135" s="120" t="s">
        <v>511</v>
      </c>
      <c r="I135" s="121"/>
      <c r="J135" s="122">
        <f>BK135</f>
        <v>0</v>
      </c>
      <c r="L135" s="118"/>
      <c r="M135" s="123"/>
      <c r="P135" s="124">
        <f>P136+P148+P150</f>
        <v>0</v>
      </c>
      <c r="R135" s="124">
        <f>R136+R148+R150</f>
        <v>0</v>
      </c>
      <c r="T135" s="125">
        <f>T136+T148+T150</f>
        <v>0</v>
      </c>
      <c r="AR135" s="119" t="s">
        <v>150</v>
      </c>
      <c r="AT135" s="126" t="s">
        <v>78</v>
      </c>
      <c r="AU135" s="126" t="s">
        <v>79</v>
      </c>
      <c r="AY135" s="119" t="s">
        <v>134</v>
      </c>
      <c r="BK135" s="127">
        <f>BK136+BK148+BK150</f>
        <v>0</v>
      </c>
    </row>
    <row r="136" spans="2:65" s="11" customFormat="1" ht="22.8" customHeight="1">
      <c r="B136" s="118"/>
      <c r="D136" s="119" t="s">
        <v>78</v>
      </c>
      <c r="E136" s="128" t="s">
        <v>164</v>
      </c>
      <c r="F136" s="128" t="s">
        <v>165</v>
      </c>
      <c r="I136" s="121"/>
      <c r="J136" s="129">
        <f>BK136</f>
        <v>0</v>
      </c>
      <c r="L136" s="118"/>
      <c r="M136" s="123"/>
      <c r="P136" s="124">
        <f>SUM(P137:P147)</f>
        <v>0</v>
      </c>
      <c r="R136" s="124">
        <f>SUM(R137:R147)</f>
        <v>0</v>
      </c>
      <c r="T136" s="125">
        <f>SUM(T137:T147)</f>
        <v>0</v>
      </c>
      <c r="AR136" s="119" t="s">
        <v>150</v>
      </c>
      <c r="AT136" s="126" t="s">
        <v>78</v>
      </c>
      <c r="AU136" s="126" t="s">
        <v>87</v>
      </c>
      <c r="AY136" s="119" t="s">
        <v>134</v>
      </c>
      <c r="BK136" s="127">
        <f>SUM(BK137:BK147)</f>
        <v>0</v>
      </c>
    </row>
    <row r="137" spans="2:65" s="1" customFormat="1" ht="37.799999999999997" customHeight="1">
      <c r="B137" s="29"/>
      <c r="C137" s="130" t="s">
        <v>166</v>
      </c>
      <c r="D137" s="130" t="s">
        <v>137</v>
      </c>
      <c r="E137" s="131" t="s">
        <v>512</v>
      </c>
      <c r="F137" s="132" t="s">
        <v>513</v>
      </c>
      <c r="G137" s="133" t="s">
        <v>153</v>
      </c>
      <c r="H137" s="134">
        <v>14</v>
      </c>
      <c r="I137" s="135"/>
      <c r="J137" s="136">
        <f>ROUND(I137*H137,2)</f>
        <v>0</v>
      </c>
      <c r="K137" s="137"/>
      <c r="L137" s="29"/>
      <c r="M137" s="138" t="s">
        <v>1</v>
      </c>
      <c r="N137" s="139" t="s">
        <v>44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169</v>
      </c>
      <c r="AT137" s="142" t="s">
        <v>137</v>
      </c>
      <c r="AU137" s="142" t="s">
        <v>89</v>
      </c>
      <c r="AY137" s="14" t="s">
        <v>134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4" t="s">
        <v>87</v>
      </c>
      <c r="BK137" s="143">
        <f>ROUND(I137*H137,2)</f>
        <v>0</v>
      </c>
      <c r="BL137" s="14" t="s">
        <v>169</v>
      </c>
      <c r="BM137" s="142" t="s">
        <v>514</v>
      </c>
    </row>
    <row r="138" spans="2:65" s="12" customFormat="1" ht="10.199999999999999">
      <c r="B138" s="155"/>
      <c r="D138" s="156" t="s">
        <v>171</v>
      </c>
      <c r="E138" s="157" t="s">
        <v>1</v>
      </c>
      <c r="F138" s="158" t="s">
        <v>515</v>
      </c>
      <c r="H138" s="159">
        <v>14</v>
      </c>
      <c r="I138" s="160"/>
      <c r="L138" s="155"/>
      <c r="M138" s="161"/>
      <c r="T138" s="162"/>
      <c r="AT138" s="157" t="s">
        <v>171</v>
      </c>
      <c r="AU138" s="157" t="s">
        <v>89</v>
      </c>
      <c r="AV138" s="12" t="s">
        <v>89</v>
      </c>
      <c r="AW138" s="12" t="s">
        <v>35</v>
      </c>
      <c r="AX138" s="12" t="s">
        <v>87</v>
      </c>
      <c r="AY138" s="157" t="s">
        <v>134</v>
      </c>
    </row>
    <row r="139" spans="2:65" s="1" customFormat="1" ht="37.799999999999997" customHeight="1">
      <c r="B139" s="29"/>
      <c r="C139" s="130" t="s">
        <v>173</v>
      </c>
      <c r="D139" s="130" t="s">
        <v>137</v>
      </c>
      <c r="E139" s="131" t="s">
        <v>516</v>
      </c>
      <c r="F139" s="132" t="s">
        <v>517</v>
      </c>
      <c r="G139" s="133" t="s">
        <v>153</v>
      </c>
      <c r="H139" s="134">
        <v>14</v>
      </c>
      <c r="I139" s="135"/>
      <c r="J139" s="136">
        <f t="shared" ref="J139:J144" si="0">ROUND(I139*H139,2)</f>
        <v>0</v>
      </c>
      <c r="K139" s="137"/>
      <c r="L139" s="29"/>
      <c r="M139" s="138" t="s">
        <v>1</v>
      </c>
      <c r="N139" s="139" t="s">
        <v>44</v>
      </c>
      <c r="P139" s="140">
        <f t="shared" ref="P139:P144" si="1">O139*H139</f>
        <v>0</v>
      </c>
      <c r="Q139" s="140">
        <v>0</v>
      </c>
      <c r="R139" s="140">
        <f t="shared" ref="R139:R144" si="2">Q139*H139</f>
        <v>0</v>
      </c>
      <c r="S139" s="140">
        <v>0</v>
      </c>
      <c r="T139" s="141">
        <f t="shared" ref="T139:T144" si="3">S139*H139</f>
        <v>0</v>
      </c>
      <c r="AR139" s="142" t="s">
        <v>169</v>
      </c>
      <c r="AT139" s="142" t="s">
        <v>137</v>
      </c>
      <c r="AU139" s="142" t="s">
        <v>89</v>
      </c>
      <c r="AY139" s="14" t="s">
        <v>134</v>
      </c>
      <c r="BE139" s="143">
        <f t="shared" ref="BE139:BE144" si="4">IF(N139="základní",J139,0)</f>
        <v>0</v>
      </c>
      <c r="BF139" s="143">
        <f t="shared" ref="BF139:BF144" si="5">IF(N139="snížená",J139,0)</f>
        <v>0</v>
      </c>
      <c r="BG139" s="143">
        <f t="shared" ref="BG139:BG144" si="6">IF(N139="zákl. přenesená",J139,0)</f>
        <v>0</v>
      </c>
      <c r="BH139" s="143">
        <f t="shared" ref="BH139:BH144" si="7">IF(N139="sníž. přenesená",J139,0)</f>
        <v>0</v>
      </c>
      <c r="BI139" s="143">
        <f t="shared" ref="BI139:BI144" si="8">IF(N139="nulová",J139,0)</f>
        <v>0</v>
      </c>
      <c r="BJ139" s="14" t="s">
        <v>87</v>
      </c>
      <c r="BK139" s="143">
        <f t="shared" ref="BK139:BK144" si="9">ROUND(I139*H139,2)</f>
        <v>0</v>
      </c>
      <c r="BL139" s="14" t="s">
        <v>169</v>
      </c>
      <c r="BM139" s="142" t="s">
        <v>518</v>
      </c>
    </row>
    <row r="140" spans="2:65" s="1" customFormat="1" ht="14.4" customHeight="1">
      <c r="B140" s="29"/>
      <c r="C140" s="130" t="s">
        <v>177</v>
      </c>
      <c r="D140" s="130" t="s">
        <v>137</v>
      </c>
      <c r="E140" s="131" t="s">
        <v>519</v>
      </c>
      <c r="F140" s="132" t="s">
        <v>520</v>
      </c>
      <c r="G140" s="133" t="s">
        <v>153</v>
      </c>
      <c r="H140" s="134">
        <v>7</v>
      </c>
      <c r="I140" s="135"/>
      <c r="J140" s="136">
        <f t="shared" si="0"/>
        <v>0</v>
      </c>
      <c r="K140" s="137"/>
      <c r="L140" s="29"/>
      <c r="M140" s="138" t="s">
        <v>1</v>
      </c>
      <c r="N140" s="139" t="s">
        <v>44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169</v>
      </c>
      <c r="AT140" s="142" t="s">
        <v>137</v>
      </c>
      <c r="AU140" s="142" t="s">
        <v>89</v>
      </c>
      <c r="AY140" s="14" t="s">
        <v>134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4" t="s">
        <v>87</v>
      </c>
      <c r="BK140" s="143">
        <f t="shared" si="9"/>
        <v>0</v>
      </c>
      <c r="BL140" s="14" t="s">
        <v>169</v>
      </c>
      <c r="BM140" s="142" t="s">
        <v>521</v>
      </c>
    </row>
    <row r="141" spans="2:65" s="1" customFormat="1" ht="24.15" customHeight="1">
      <c r="B141" s="29"/>
      <c r="C141" s="130" t="s">
        <v>181</v>
      </c>
      <c r="D141" s="130" t="s">
        <v>137</v>
      </c>
      <c r="E141" s="131" t="s">
        <v>522</v>
      </c>
      <c r="F141" s="132" t="s">
        <v>523</v>
      </c>
      <c r="G141" s="133" t="s">
        <v>153</v>
      </c>
      <c r="H141" s="134">
        <v>7</v>
      </c>
      <c r="I141" s="135"/>
      <c r="J141" s="136">
        <f t="shared" si="0"/>
        <v>0</v>
      </c>
      <c r="K141" s="137"/>
      <c r="L141" s="29"/>
      <c r="M141" s="138" t="s">
        <v>1</v>
      </c>
      <c r="N141" s="139" t="s">
        <v>44</v>
      </c>
      <c r="P141" s="140">
        <f t="shared" si="1"/>
        <v>0</v>
      </c>
      <c r="Q141" s="140">
        <v>0</v>
      </c>
      <c r="R141" s="140">
        <f t="shared" si="2"/>
        <v>0</v>
      </c>
      <c r="S141" s="140">
        <v>0</v>
      </c>
      <c r="T141" s="141">
        <f t="shared" si="3"/>
        <v>0</v>
      </c>
      <c r="AR141" s="142" t="s">
        <v>169</v>
      </c>
      <c r="AT141" s="142" t="s">
        <v>137</v>
      </c>
      <c r="AU141" s="142" t="s">
        <v>89</v>
      </c>
      <c r="AY141" s="14" t="s">
        <v>134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4" t="s">
        <v>87</v>
      </c>
      <c r="BK141" s="143">
        <f t="shared" si="9"/>
        <v>0</v>
      </c>
      <c r="BL141" s="14" t="s">
        <v>169</v>
      </c>
      <c r="BM141" s="142" t="s">
        <v>524</v>
      </c>
    </row>
    <row r="142" spans="2:65" s="1" customFormat="1" ht="24.15" customHeight="1">
      <c r="B142" s="29"/>
      <c r="C142" s="130" t="s">
        <v>135</v>
      </c>
      <c r="D142" s="130" t="s">
        <v>137</v>
      </c>
      <c r="E142" s="131" t="s">
        <v>525</v>
      </c>
      <c r="F142" s="132" t="s">
        <v>526</v>
      </c>
      <c r="G142" s="133" t="s">
        <v>153</v>
      </c>
      <c r="H142" s="134">
        <v>7</v>
      </c>
      <c r="I142" s="135"/>
      <c r="J142" s="136">
        <f t="shared" si="0"/>
        <v>0</v>
      </c>
      <c r="K142" s="137"/>
      <c r="L142" s="29"/>
      <c r="M142" s="138" t="s">
        <v>1</v>
      </c>
      <c r="N142" s="139" t="s">
        <v>44</v>
      </c>
      <c r="P142" s="140">
        <f t="shared" si="1"/>
        <v>0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169</v>
      </c>
      <c r="AT142" s="142" t="s">
        <v>137</v>
      </c>
      <c r="AU142" s="142" t="s">
        <v>89</v>
      </c>
      <c r="AY142" s="14" t="s">
        <v>134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4" t="s">
        <v>87</v>
      </c>
      <c r="BK142" s="143">
        <f t="shared" si="9"/>
        <v>0</v>
      </c>
      <c r="BL142" s="14" t="s">
        <v>169</v>
      </c>
      <c r="BM142" s="142" t="s">
        <v>527</v>
      </c>
    </row>
    <row r="143" spans="2:65" s="1" customFormat="1" ht="14.4" customHeight="1">
      <c r="B143" s="29"/>
      <c r="C143" s="130" t="s">
        <v>189</v>
      </c>
      <c r="D143" s="130" t="s">
        <v>137</v>
      </c>
      <c r="E143" s="131" t="s">
        <v>528</v>
      </c>
      <c r="F143" s="132" t="s">
        <v>529</v>
      </c>
      <c r="G143" s="133" t="s">
        <v>153</v>
      </c>
      <c r="H143" s="134">
        <v>7</v>
      </c>
      <c r="I143" s="135"/>
      <c r="J143" s="136">
        <f t="shared" si="0"/>
        <v>0</v>
      </c>
      <c r="K143" s="137"/>
      <c r="L143" s="29"/>
      <c r="M143" s="138" t="s">
        <v>1</v>
      </c>
      <c r="N143" s="139" t="s">
        <v>44</v>
      </c>
      <c r="P143" s="140">
        <f t="shared" si="1"/>
        <v>0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169</v>
      </c>
      <c r="AT143" s="142" t="s">
        <v>137</v>
      </c>
      <c r="AU143" s="142" t="s">
        <v>89</v>
      </c>
      <c r="AY143" s="14" t="s">
        <v>134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4" t="s">
        <v>87</v>
      </c>
      <c r="BK143" s="143">
        <f t="shared" si="9"/>
        <v>0</v>
      </c>
      <c r="BL143" s="14" t="s">
        <v>169</v>
      </c>
      <c r="BM143" s="142" t="s">
        <v>530</v>
      </c>
    </row>
    <row r="144" spans="2:65" s="1" customFormat="1" ht="24.15" customHeight="1">
      <c r="B144" s="29"/>
      <c r="C144" s="130" t="s">
        <v>193</v>
      </c>
      <c r="D144" s="130" t="s">
        <v>137</v>
      </c>
      <c r="E144" s="131" t="s">
        <v>531</v>
      </c>
      <c r="F144" s="132" t="s">
        <v>532</v>
      </c>
      <c r="G144" s="133" t="s">
        <v>219</v>
      </c>
      <c r="H144" s="134">
        <v>3.5</v>
      </c>
      <c r="I144" s="135"/>
      <c r="J144" s="136">
        <f t="shared" si="0"/>
        <v>0</v>
      </c>
      <c r="K144" s="137"/>
      <c r="L144" s="29"/>
      <c r="M144" s="138" t="s">
        <v>1</v>
      </c>
      <c r="N144" s="139" t="s">
        <v>44</v>
      </c>
      <c r="P144" s="140">
        <f t="shared" si="1"/>
        <v>0</v>
      </c>
      <c r="Q144" s="140">
        <v>0</v>
      </c>
      <c r="R144" s="140">
        <f t="shared" si="2"/>
        <v>0</v>
      </c>
      <c r="S144" s="140">
        <v>0</v>
      </c>
      <c r="T144" s="141">
        <f t="shared" si="3"/>
        <v>0</v>
      </c>
      <c r="AR144" s="142" t="s">
        <v>169</v>
      </c>
      <c r="AT144" s="142" t="s">
        <v>137</v>
      </c>
      <c r="AU144" s="142" t="s">
        <v>89</v>
      </c>
      <c r="AY144" s="14" t="s">
        <v>134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4" t="s">
        <v>87</v>
      </c>
      <c r="BK144" s="143">
        <f t="shared" si="9"/>
        <v>0</v>
      </c>
      <c r="BL144" s="14" t="s">
        <v>169</v>
      </c>
      <c r="BM144" s="142" t="s">
        <v>533</v>
      </c>
    </row>
    <row r="145" spans="2:65" s="12" customFormat="1" ht="10.199999999999999">
      <c r="B145" s="155"/>
      <c r="D145" s="156" t="s">
        <v>171</v>
      </c>
      <c r="E145" s="157" t="s">
        <v>1</v>
      </c>
      <c r="F145" s="158" t="s">
        <v>534</v>
      </c>
      <c r="H145" s="159">
        <v>3.5</v>
      </c>
      <c r="I145" s="160"/>
      <c r="L145" s="155"/>
      <c r="M145" s="161"/>
      <c r="T145" s="162"/>
      <c r="AT145" s="157" t="s">
        <v>171</v>
      </c>
      <c r="AU145" s="157" t="s">
        <v>89</v>
      </c>
      <c r="AV145" s="12" t="s">
        <v>89</v>
      </c>
      <c r="AW145" s="12" t="s">
        <v>35</v>
      </c>
      <c r="AX145" s="12" t="s">
        <v>87</v>
      </c>
      <c r="AY145" s="157" t="s">
        <v>134</v>
      </c>
    </row>
    <row r="146" spans="2:65" s="1" customFormat="1" ht="14.4" customHeight="1">
      <c r="B146" s="29"/>
      <c r="C146" s="130" t="s">
        <v>197</v>
      </c>
      <c r="D146" s="130" t="s">
        <v>137</v>
      </c>
      <c r="E146" s="131" t="s">
        <v>535</v>
      </c>
      <c r="F146" s="132" t="s">
        <v>536</v>
      </c>
      <c r="G146" s="133" t="s">
        <v>153</v>
      </c>
      <c r="H146" s="134">
        <v>14</v>
      </c>
      <c r="I146" s="135"/>
      <c r="J146" s="136">
        <f>ROUND(I146*H146,2)</f>
        <v>0</v>
      </c>
      <c r="K146" s="137"/>
      <c r="L146" s="29"/>
      <c r="M146" s="138" t="s">
        <v>1</v>
      </c>
      <c r="N146" s="139" t="s">
        <v>44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169</v>
      </c>
      <c r="AT146" s="142" t="s">
        <v>137</v>
      </c>
      <c r="AU146" s="142" t="s">
        <v>89</v>
      </c>
      <c r="AY146" s="14" t="s">
        <v>134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4" t="s">
        <v>87</v>
      </c>
      <c r="BK146" s="143">
        <f>ROUND(I146*H146,2)</f>
        <v>0</v>
      </c>
      <c r="BL146" s="14" t="s">
        <v>169</v>
      </c>
      <c r="BM146" s="142" t="s">
        <v>537</v>
      </c>
    </row>
    <row r="147" spans="2:65" s="12" customFormat="1" ht="10.199999999999999">
      <c r="B147" s="155"/>
      <c r="D147" s="156" t="s">
        <v>171</v>
      </c>
      <c r="E147" s="157" t="s">
        <v>1</v>
      </c>
      <c r="F147" s="158" t="s">
        <v>538</v>
      </c>
      <c r="H147" s="159">
        <v>14</v>
      </c>
      <c r="I147" s="160"/>
      <c r="L147" s="155"/>
      <c r="M147" s="161"/>
      <c r="T147" s="162"/>
      <c r="AT147" s="157" t="s">
        <v>171</v>
      </c>
      <c r="AU147" s="157" t="s">
        <v>89</v>
      </c>
      <c r="AV147" s="12" t="s">
        <v>89</v>
      </c>
      <c r="AW147" s="12" t="s">
        <v>35</v>
      </c>
      <c r="AX147" s="12" t="s">
        <v>87</v>
      </c>
      <c r="AY147" s="157" t="s">
        <v>134</v>
      </c>
    </row>
    <row r="148" spans="2:65" s="11" customFormat="1" ht="22.8" customHeight="1">
      <c r="B148" s="118"/>
      <c r="D148" s="119" t="s">
        <v>78</v>
      </c>
      <c r="E148" s="128" t="s">
        <v>271</v>
      </c>
      <c r="F148" s="128" t="s">
        <v>272</v>
      </c>
      <c r="I148" s="121"/>
      <c r="J148" s="129">
        <f>BK148</f>
        <v>0</v>
      </c>
      <c r="L148" s="118"/>
      <c r="M148" s="123"/>
      <c r="P148" s="124">
        <f>P149</f>
        <v>0</v>
      </c>
      <c r="R148" s="124">
        <f>R149</f>
        <v>0</v>
      </c>
      <c r="T148" s="125">
        <f>T149</f>
        <v>0</v>
      </c>
      <c r="AR148" s="119" t="s">
        <v>150</v>
      </c>
      <c r="AT148" s="126" t="s">
        <v>78</v>
      </c>
      <c r="AU148" s="126" t="s">
        <v>87</v>
      </c>
      <c r="AY148" s="119" t="s">
        <v>134</v>
      </c>
      <c r="BK148" s="127">
        <f>BK149</f>
        <v>0</v>
      </c>
    </row>
    <row r="149" spans="2:65" s="1" customFormat="1" ht="14.4" customHeight="1">
      <c r="B149" s="29"/>
      <c r="C149" s="130" t="s">
        <v>201</v>
      </c>
      <c r="D149" s="130" t="s">
        <v>137</v>
      </c>
      <c r="E149" s="131" t="s">
        <v>539</v>
      </c>
      <c r="F149" s="132" t="s">
        <v>275</v>
      </c>
      <c r="G149" s="133" t="s">
        <v>153</v>
      </c>
      <c r="H149" s="134">
        <v>1</v>
      </c>
      <c r="I149" s="135"/>
      <c r="J149" s="136">
        <f>ROUND(I149*H149,2)</f>
        <v>0</v>
      </c>
      <c r="K149" s="137"/>
      <c r="L149" s="29"/>
      <c r="M149" s="138" t="s">
        <v>1</v>
      </c>
      <c r="N149" s="139" t="s">
        <v>44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169</v>
      </c>
      <c r="AT149" s="142" t="s">
        <v>137</v>
      </c>
      <c r="AU149" s="142" t="s">
        <v>89</v>
      </c>
      <c r="AY149" s="14" t="s">
        <v>134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4" t="s">
        <v>87</v>
      </c>
      <c r="BK149" s="143">
        <f>ROUND(I149*H149,2)</f>
        <v>0</v>
      </c>
      <c r="BL149" s="14" t="s">
        <v>169</v>
      </c>
      <c r="BM149" s="142" t="s">
        <v>540</v>
      </c>
    </row>
    <row r="150" spans="2:65" s="11" customFormat="1" ht="22.8" customHeight="1">
      <c r="B150" s="118"/>
      <c r="D150" s="119" t="s">
        <v>78</v>
      </c>
      <c r="E150" s="128" t="s">
        <v>277</v>
      </c>
      <c r="F150" s="128" t="s">
        <v>278</v>
      </c>
      <c r="I150" s="121"/>
      <c r="J150" s="129">
        <f>BK150</f>
        <v>0</v>
      </c>
      <c r="L150" s="118"/>
      <c r="M150" s="123"/>
      <c r="P150" s="124">
        <f>SUM(P151:P155)</f>
        <v>0</v>
      </c>
      <c r="R150" s="124">
        <f>SUM(R151:R155)</f>
        <v>0</v>
      </c>
      <c r="T150" s="125">
        <f>SUM(T151:T155)</f>
        <v>0</v>
      </c>
      <c r="AR150" s="119" t="s">
        <v>150</v>
      </c>
      <c r="AT150" s="126" t="s">
        <v>78</v>
      </c>
      <c r="AU150" s="126" t="s">
        <v>87</v>
      </c>
      <c r="AY150" s="119" t="s">
        <v>134</v>
      </c>
      <c r="BK150" s="127">
        <f>SUM(BK151:BK155)</f>
        <v>0</v>
      </c>
    </row>
    <row r="151" spans="2:65" s="1" customFormat="1" ht="24.15" customHeight="1">
      <c r="B151" s="29"/>
      <c r="C151" s="130" t="s">
        <v>205</v>
      </c>
      <c r="D151" s="130" t="s">
        <v>137</v>
      </c>
      <c r="E151" s="131" t="s">
        <v>541</v>
      </c>
      <c r="F151" s="132" t="s">
        <v>542</v>
      </c>
      <c r="G151" s="133" t="s">
        <v>342</v>
      </c>
      <c r="H151" s="134">
        <v>3.7999999999999999E-2</v>
      </c>
      <c r="I151" s="135"/>
      <c r="J151" s="136">
        <f>ROUND(I151*H151,2)</f>
        <v>0</v>
      </c>
      <c r="K151" s="137"/>
      <c r="L151" s="29"/>
      <c r="M151" s="138" t="s">
        <v>1</v>
      </c>
      <c r="N151" s="139" t="s">
        <v>44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169</v>
      </c>
      <c r="AT151" s="142" t="s">
        <v>137</v>
      </c>
      <c r="AU151" s="142" t="s">
        <v>89</v>
      </c>
      <c r="AY151" s="14" t="s">
        <v>134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4" t="s">
        <v>87</v>
      </c>
      <c r="BK151" s="143">
        <f>ROUND(I151*H151,2)</f>
        <v>0</v>
      </c>
      <c r="BL151" s="14" t="s">
        <v>169</v>
      </c>
      <c r="BM151" s="142" t="s">
        <v>543</v>
      </c>
    </row>
    <row r="152" spans="2:65" s="12" customFormat="1" ht="10.199999999999999">
      <c r="B152" s="155"/>
      <c r="D152" s="156" t="s">
        <v>171</v>
      </c>
      <c r="E152" s="157" t="s">
        <v>1</v>
      </c>
      <c r="F152" s="158" t="s">
        <v>544</v>
      </c>
      <c r="H152" s="159">
        <v>3.7999999999999999E-2</v>
      </c>
      <c r="I152" s="160"/>
      <c r="L152" s="155"/>
      <c r="M152" s="161"/>
      <c r="T152" s="162"/>
      <c r="AT152" s="157" t="s">
        <v>171</v>
      </c>
      <c r="AU152" s="157" t="s">
        <v>89</v>
      </c>
      <c r="AV152" s="12" t="s">
        <v>89</v>
      </c>
      <c r="AW152" s="12" t="s">
        <v>35</v>
      </c>
      <c r="AX152" s="12" t="s">
        <v>87</v>
      </c>
      <c r="AY152" s="157" t="s">
        <v>134</v>
      </c>
    </row>
    <row r="153" spans="2:65" s="1" customFormat="1" ht="24.15" customHeight="1">
      <c r="B153" s="29"/>
      <c r="C153" s="130" t="s">
        <v>8</v>
      </c>
      <c r="D153" s="130" t="s">
        <v>137</v>
      </c>
      <c r="E153" s="131" t="s">
        <v>440</v>
      </c>
      <c r="F153" s="132" t="s">
        <v>545</v>
      </c>
      <c r="G153" s="133" t="s">
        <v>342</v>
      </c>
      <c r="H153" s="134">
        <v>3.7999999999999999E-2</v>
      </c>
      <c r="I153" s="135"/>
      <c r="J153" s="136">
        <f>ROUND(I153*H153,2)</f>
        <v>0</v>
      </c>
      <c r="K153" s="137"/>
      <c r="L153" s="29"/>
      <c r="M153" s="138" t="s">
        <v>1</v>
      </c>
      <c r="N153" s="139" t="s">
        <v>44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169</v>
      </c>
      <c r="AT153" s="142" t="s">
        <v>137</v>
      </c>
      <c r="AU153" s="142" t="s">
        <v>89</v>
      </c>
      <c r="AY153" s="14" t="s">
        <v>134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4" t="s">
        <v>87</v>
      </c>
      <c r="BK153" s="143">
        <f>ROUND(I153*H153,2)</f>
        <v>0</v>
      </c>
      <c r="BL153" s="14" t="s">
        <v>169</v>
      </c>
      <c r="BM153" s="142" t="s">
        <v>546</v>
      </c>
    </row>
    <row r="154" spans="2:65" s="1" customFormat="1" ht="24.15" customHeight="1">
      <c r="B154" s="29"/>
      <c r="C154" s="130" t="s">
        <v>154</v>
      </c>
      <c r="D154" s="130" t="s">
        <v>137</v>
      </c>
      <c r="E154" s="131" t="s">
        <v>547</v>
      </c>
      <c r="F154" s="132" t="s">
        <v>548</v>
      </c>
      <c r="G154" s="133" t="s">
        <v>342</v>
      </c>
      <c r="H154" s="134">
        <v>0.19</v>
      </c>
      <c r="I154" s="135"/>
      <c r="J154" s="136">
        <f>ROUND(I154*H154,2)</f>
        <v>0</v>
      </c>
      <c r="K154" s="137"/>
      <c r="L154" s="29"/>
      <c r="M154" s="138" t="s">
        <v>1</v>
      </c>
      <c r="N154" s="139" t="s">
        <v>44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169</v>
      </c>
      <c r="AT154" s="142" t="s">
        <v>137</v>
      </c>
      <c r="AU154" s="142" t="s">
        <v>89</v>
      </c>
      <c r="AY154" s="14" t="s">
        <v>134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4" t="s">
        <v>87</v>
      </c>
      <c r="BK154" s="143">
        <f>ROUND(I154*H154,2)</f>
        <v>0</v>
      </c>
      <c r="BL154" s="14" t="s">
        <v>169</v>
      </c>
      <c r="BM154" s="142" t="s">
        <v>549</v>
      </c>
    </row>
    <row r="155" spans="2:65" s="12" customFormat="1" ht="10.199999999999999">
      <c r="B155" s="155"/>
      <c r="D155" s="156" t="s">
        <v>171</v>
      </c>
      <c r="E155" s="157" t="s">
        <v>1</v>
      </c>
      <c r="F155" s="158" t="s">
        <v>550</v>
      </c>
      <c r="H155" s="159">
        <v>0.19</v>
      </c>
      <c r="I155" s="160"/>
      <c r="L155" s="155"/>
      <c r="M155" s="168"/>
      <c r="N155" s="169"/>
      <c r="O155" s="169"/>
      <c r="P155" s="169"/>
      <c r="Q155" s="169"/>
      <c r="R155" s="169"/>
      <c r="S155" s="169"/>
      <c r="T155" s="170"/>
      <c r="AT155" s="157" t="s">
        <v>171</v>
      </c>
      <c r="AU155" s="157" t="s">
        <v>89</v>
      </c>
      <c r="AV155" s="12" t="s">
        <v>89</v>
      </c>
      <c r="AW155" s="12" t="s">
        <v>35</v>
      </c>
      <c r="AX155" s="12" t="s">
        <v>87</v>
      </c>
      <c r="AY155" s="157" t="s">
        <v>134</v>
      </c>
    </row>
    <row r="156" spans="2:65" s="1" customFormat="1" ht="6.9" customHeight="1">
      <c r="B156" s="41"/>
      <c r="C156" s="42"/>
      <c r="D156" s="42"/>
      <c r="E156" s="42"/>
      <c r="F156" s="42"/>
      <c r="G156" s="42"/>
      <c r="H156" s="42"/>
      <c r="I156" s="42"/>
      <c r="J156" s="42"/>
      <c r="K156" s="42"/>
      <c r="L156" s="29"/>
    </row>
  </sheetData>
  <sheetProtection algorithmName="SHA-512" hashValue="qWnjVWNGZyyxFKEWGlHfXOeGuCGmKkvXz4UrE6aElfDFtZn3HswXRAJNEEuQqaZnFURzsJ0aScsPtbYkbu4sTQ==" saltValue="f2zKbtIKYrNmSO8IDG5egQ/9pfxrOtuXkdNKIIqI/QiXFZOU9pfR/14VxpqEgnQT2/q/gK+TVTaYw8qe7eohqw==" spinCount="100000" sheet="1" objects="1" scenarios="1" formatColumns="0" formatRows="0" autoFilter="0"/>
  <autoFilter ref="C123:K155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Montáž VO</vt:lpstr>
      <vt:lpstr>02 - Demontáž VO</vt:lpstr>
      <vt:lpstr>'01 - Montáž VO'!Názvy_tisku</vt:lpstr>
      <vt:lpstr>'02 - Demontáž VO'!Názvy_tisku</vt:lpstr>
      <vt:lpstr>'Rekapitulace stavby'!Názvy_tisku</vt:lpstr>
      <vt:lpstr>'01 - Montáž VO'!Oblast_tisku</vt:lpstr>
      <vt:lpstr>'02 - Demontáž VO'!Oblast_tisku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DESKTOP-TKAB983\elektro</dc:creator>
  <cp:lastModifiedBy>Škarda Daniel</cp:lastModifiedBy>
  <dcterms:created xsi:type="dcterms:W3CDTF">2022-06-30T13:03:34Z</dcterms:created>
  <dcterms:modified xsi:type="dcterms:W3CDTF">2023-03-20T11:07:44Z</dcterms:modified>
</cp:coreProperties>
</file>