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Svrappl\docs\stefl\Dokumenty\Veřejné zakázky\VZ 2023\VZ - úprava vstupní haly KD BESEDA\ZD\"/>
    </mc:Choice>
  </mc:AlternateContent>
  <xr:revisionPtr revIDLastSave="0" documentId="13_ncr:1_{4C850C29-850B-486D-B0B4-973EBB69E53D}" xr6:coauthVersionLast="47" xr6:coauthVersionMax="47" xr10:uidLastSave="{00000000-0000-0000-0000-000000000000}"/>
  <workbookProtection workbookAlgorithmName="SHA-512" workbookHashValue="f78TI8csNI9JykI96WNQaKttag0HFQbwNhRGvpPNoy/SlpOe0/ycDSlL+yesZSvdcN746cxjXDyHgz1F9NVMTg==" workbookSaltValue="Pim0lU6wKHVpM7qNFKQ5MA==" workbookSpinCount="100000" lockStructure="1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2052022(1) - KD Dačice -..." sheetId="2" r:id="rId2"/>
  </sheets>
  <definedNames>
    <definedName name="_xlnm._FilterDatabase" localSheetId="1" hidden="1">'22052022(1) - KD Dačice -...'!$C$132:$K$216</definedName>
    <definedName name="_xlnm.Print_Titles" localSheetId="1">'22052022(1) - KD Dačice -...'!$132:$132</definedName>
    <definedName name="_xlnm.Print_Titles" localSheetId="0">'Rekapitulace stavby'!$92:$92</definedName>
    <definedName name="_xlnm.Print_Area" localSheetId="1">'22052022(1) - KD Dačice -...'!$C$4:$J$76,'22052022(1) - KD Dačice -...'!$C$82:$J$116,'22052022(1) - KD Dačice -...'!$C$122:$J$216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4" i="2" l="1"/>
  <c r="J35" i="2"/>
  <c r="J34" i="2"/>
  <c r="AY95" i="1"/>
  <c r="J33" i="2"/>
  <c r="AX95" i="1" s="1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T211" i="2"/>
  <c r="R212" i="2"/>
  <c r="R211" i="2"/>
  <c r="P212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T204" i="2"/>
  <c r="R205" i="2"/>
  <c r="R204" i="2" s="1"/>
  <c r="P205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T199" i="2"/>
  <c r="R200" i="2"/>
  <c r="R199" i="2" s="1"/>
  <c r="P200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T175" i="2" s="1"/>
  <c r="R176" i="2"/>
  <c r="R175" i="2"/>
  <c r="P176" i="2"/>
  <c r="P175" i="2" s="1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T155" i="2"/>
  <c r="R156" i="2"/>
  <c r="R155" i="2"/>
  <c r="P156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 s="1"/>
  <c r="R136" i="2"/>
  <c r="R135" i="2"/>
  <c r="P136" i="2"/>
  <c r="P135" i="2" s="1"/>
  <c r="J130" i="2"/>
  <c r="J129" i="2"/>
  <c r="F129" i="2"/>
  <c r="F127" i="2"/>
  <c r="E125" i="2"/>
  <c r="J90" i="2"/>
  <c r="J89" i="2"/>
  <c r="F89" i="2"/>
  <c r="F87" i="2"/>
  <c r="E85" i="2"/>
  <c r="J16" i="2"/>
  <c r="E16" i="2"/>
  <c r="F130" i="2" s="1"/>
  <c r="J15" i="2"/>
  <c r="J10" i="2"/>
  <c r="J127" i="2" s="1"/>
  <c r="L90" i="1"/>
  <c r="AM90" i="1"/>
  <c r="AM89" i="1"/>
  <c r="L89" i="1"/>
  <c r="AM87" i="1"/>
  <c r="L87" i="1"/>
  <c r="L85" i="1"/>
  <c r="L84" i="1"/>
  <c r="J212" i="2"/>
  <c r="BK207" i="2"/>
  <c r="J200" i="2"/>
  <c r="J197" i="2"/>
  <c r="J191" i="2"/>
  <c r="BK188" i="2"/>
  <c r="J181" i="2"/>
  <c r="J173" i="2"/>
  <c r="J168" i="2"/>
  <c r="BK162" i="2"/>
  <c r="J154" i="2"/>
  <c r="J149" i="2"/>
  <c r="J203" i="2"/>
  <c r="J196" i="2"/>
  <c r="BK192" i="2"/>
  <c r="BK183" i="2"/>
  <c r="J180" i="2"/>
  <c r="BK170" i="2"/>
  <c r="J163" i="2"/>
  <c r="J152" i="2"/>
  <c r="BK138" i="2"/>
  <c r="J216" i="2"/>
  <c r="BK208" i="2"/>
  <c r="BK200" i="2"/>
  <c r="J190" i="2"/>
  <c r="BK180" i="2"/>
  <c r="J172" i="2"/>
  <c r="BK168" i="2"/>
  <c r="J162" i="2"/>
  <c r="J150" i="2"/>
  <c r="BK141" i="2"/>
  <c r="J136" i="2"/>
  <c r="BK191" i="2"/>
  <c r="J182" i="2"/>
  <c r="BK176" i="2"/>
  <c r="J169" i="2"/>
  <c r="J153" i="2"/>
  <c r="J147" i="2"/>
  <c r="J141" i="2"/>
  <c r="J209" i="2"/>
  <c r="BK202" i="2"/>
  <c r="BK196" i="2"/>
  <c r="BK190" i="2"/>
  <c r="J186" i="2"/>
  <c r="J174" i="2"/>
  <c r="J171" i="2"/>
  <c r="J166" i="2"/>
  <c r="BK159" i="2"/>
  <c r="BK150" i="2"/>
  <c r="BK140" i="2"/>
  <c r="BK215" i="2"/>
  <c r="J207" i="2"/>
  <c r="BK198" i="2"/>
  <c r="J195" i="2"/>
  <c r="BK189" i="2"/>
  <c r="BK185" i="2"/>
  <c r="BK181" i="2"/>
  <c r="BK166" i="2"/>
  <c r="J159" i="2"/>
  <c r="BK154" i="2"/>
  <c r="BK143" i="2"/>
  <c r="BK136" i="2"/>
  <c r="BK212" i="2"/>
  <c r="BK203" i="2"/>
  <c r="BK187" i="2"/>
  <c r="J183" i="2"/>
  <c r="BK173" i="2"/>
  <c r="J170" i="2"/>
  <c r="BK163" i="2"/>
  <c r="J148" i="2"/>
  <c r="J144" i="2"/>
  <c r="J140" i="2"/>
  <c r="AS94" i="1"/>
  <c r="J187" i="2"/>
  <c r="BK179" i="2"/>
  <c r="BK174" i="2"/>
  <c r="BK165" i="2"/>
  <c r="BK152" i="2"/>
  <c r="BK148" i="2"/>
  <c r="BK142" i="2"/>
  <c r="J138" i="2"/>
  <c r="BK214" i="2"/>
  <c r="J208" i="2"/>
  <c r="BK205" i="2"/>
  <c r="J198" i="2"/>
  <c r="J194" i="2"/>
  <c r="J189" i="2"/>
  <c r="J179" i="2"/>
  <c r="BK172" i="2"/>
  <c r="BK167" i="2"/>
  <c r="J160" i="2"/>
  <c r="BK153" i="2"/>
  <c r="BK145" i="2"/>
  <c r="BK216" i="2"/>
  <c r="BK209" i="2"/>
  <c r="J202" i="2"/>
  <c r="BK197" i="2"/>
  <c r="BK194" i="2"/>
  <c r="J188" i="2"/>
  <c r="BK182" i="2"/>
  <c r="J176" i="2"/>
  <c r="J165" i="2"/>
  <c r="BK156" i="2"/>
  <c r="BK147" i="2"/>
  <c r="J142" i="2"/>
  <c r="J215" i="2"/>
  <c r="J205" i="2"/>
  <c r="J192" i="2"/>
  <c r="J185" i="2"/>
  <c r="J178" i="2"/>
  <c r="BK169" i="2"/>
  <c r="J167" i="2"/>
  <c r="J156" i="2"/>
  <c r="J145" i="2"/>
  <c r="J143" i="2"/>
  <c r="J139" i="2"/>
  <c r="BK195" i="2"/>
  <c r="BK186" i="2"/>
  <c r="BK178" i="2"/>
  <c r="BK171" i="2"/>
  <c r="BK160" i="2"/>
  <c r="BK149" i="2"/>
  <c r="BK144" i="2"/>
  <c r="BK139" i="2"/>
  <c r="BK137" i="2" l="1"/>
  <c r="J137" i="2" s="1"/>
  <c r="J97" i="2" s="1"/>
  <c r="R137" i="2"/>
  <c r="R134" i="2" s="1"/>
  <c r="P146" i="2"/>
  <c r="BK151" i="2"/>
  <c r="J151" i="2"/>
  <c r="J99" i="2" s="1"/>
  <c r="R151" i="2"/>
  <c r="P158" i="2"/>
  <c r="BK161" i="2"/>
  <c r="J161" i="2" s="1"/>
  <c r="J103" i="2" s="1"/>
  <c r="BK164" i="2"/>
  <c r="J164" i="2"/>
  <c r="J104" i="2" s="1"/>
  <c r="P164" i="2"/>
  <c r="BK184" i="2"/>
  <c r="J184" i="2"/>
  <c r="J107" i="2" s="1"/>
  <c r="R184" i="2"/>
  <c r="P193" i="2"/>
  <c r="P201" i="2"/>
  <c r="P206" i="2"/>
  <c r="T137" i="2"/>
  <c r="T146" i="2"/>
  <c r="T134" i="2" s="1"/>
  <c r="P151" i="2"/>
  <c r="BK158" i="2"/>
  <c r="J158" i="2"/>
  <c r="J102" i="2"/>
  <c r="R158" i="2"/>
  <c r="P161" i="2"/>
  <c r="T161" i="2"/>
  <c r="R164" i="2"/>
  <c r="BK177" i="2"/>
  <c r="J177" i="2" s="1"/>
  <c r="J106" i="2" s="1"/>
  <c r="R177" i="2"/>
  <c r="T184" i="2"/>
  <c r="T193" i="2"/>
  <c r="R201" i="2"/>
  <c r="BK206" i="2"/>
  <c r="J206" i="2" s="1"/>
  <c r="J112" i="2" s="1"/>
  <c r="T206" i="2"/>
  <c r="R213" i="2"/>
  <c r="R210" i="2" s="1"/>
  <c r="P137" i="2"/>
  <c r="P134" i="2"/>
  <c r="BK146" i="2"/>
  <c r="J146" i="2" s="1"/>
  <c r="J98" i="2" s="1"/>
  <c r="R146" i="2"/>
  <c r="T151" i="2"/>
  <c r="T158" i="2"/>
  <c r="R161" i="2"/>
  <c r="T164" i="2"/>
  <c r="P177" i="2"/>
  <c r="T177" i="2"/>
  <c r="P184" i="2"/>
  <c r="BK193" i="2"/>
  <c r="J193" i="2"/>
  <c r="J108" i="2" s="1"/>
  <c r="R193" i="2"/>
  <c r="BK201" i="2"/>
  <c r="J201" i="2"/>
  <c r="J110" i="2" s="1"/>
  <c r="T201" i="2"/>
  <c r="R206" i="2"/>
  <c r="BK213" i="2"/>
  <c r="J213" i="2" s="1"/>
  <c r="J115" i="2" s="1"/>
  <c r="P213" i="2"/>
  <c r="P210" i="2" s="1"/>
  <c r="T213" i="2"/>
  <c r="T210" i="2" s="1"/>
  <c r="BK175" i="2"/>
  <c r="J175" i="2"/>
  <c r="J105" i="2" s="1"/>
  <c r="BK155" i="2"/>
  <c r="J155" i="2"/>
  <c r="J100" i="2"/>
  <c r="BK204" i="2"/>
  <c r="J204" i="2"/>
  <c r="J111" i="2"/>
  <c r="BK135" i="2"/>
  <c r="J135" i="2" s="1"/>
  <c r="J96" i="2" s="1"/>
  <c r="BK199" i="2"/>
  <c r="J199" i="2"/>
  <c r="J109" i="2" s="1"/>
  <c r="BK211" i="2"/>
  <c r="J211" i="2"/>
  <c r="J114" i="2"/>
  <c r="BE138" i="2"/>
  <c r="BE141" i="2"/>
  <c r="BE143" i="2"/>
  <c r="BE145" i="2"/>
  <c r="BE150" i="2"/>
  <c r="BE153" i="2"/>
  <c r="BE156" i="2"/>
  <c r="BE162" i="2"/>
  <c r="BE166" i="2"/>
  <c r="BE168" i="2"/>
  <c r="BE181" i="2"/>
  <c r="BE189" i="2"/>
  <c r="J87" i="2"/>
  <c r="BE136" i="2"/>
  <c r="BE149" i="2"/>
  <c r="BE154" i="2"/>
  <c r="BE170" i="2"/>
  <c r="BE185" i="2"/>
  <c r="BE186" i="2"/>
  <c r="BE188" i="2"/>
  <c r="BE190" i="2"/>
  <c r="BE192" i="2"/>
  <c r="BE195" i="2"/>
  <c r="BE196" i="2"/>
  <c r="BE198" i="2"/>
  <c r="BE203" i="2"/>
  <c r="BE207" i="2"/>
  <c r="BE209" i="2"/>
  <c r="BE139" i="2"/>
  <c r="BE140" i="2"/>
  <c r="BE148" i="2"/>
  <c r="BE159" i="2"/>
  <c r="BE160" i="2"/>
  <c r="BE167" i="2"/>
  <c r="BE169" i="2"/>
  <c r="BE171" i="2"/>
  <c r="BE172" i="2"/>
  <c r="BE173" i="2"/>
  <c r="BE194" i="2"/>
  <c r="BE197" i="2"/>
  <c r="BE202" i="2"/>
  <c r="BE214" i="2"/>
  <c r="BE215" i="2"/>
  <c r="F90" i="2"/>
  <c r="BE142" i="2"/>
  <c r="BE144" i="2"/>
  <c r="BE147" i="2"/>
  <c r="BE152" i="2"/>
  <c r="BE163" i="2"/>
  <c r="BE165" i="2"/>
  <c r="BE174" i="2"/>
  <c r="BE176" i="2"/>
  <c r="BE178" i="2"/>
  <c r="BE179" i="2"/>
  <c r="BE180" i="2"/>
  <c r="BE182" i="2"/>
  <c r="BE183" i="2"/>
  <c r="BE187" i="2"/>
  <c r="BE191" i="2"/>
  <c r="BE200" i="2"/>
  <c r="BE205" i="2"/>
  <c r="BE208" i="2"/>
  <c r="BE212" i="2"/>
  <c r="BE216" i="2"/>
  <c r="J32" i="2"/>
  <c r="AW95" i="1" s="1"/>
  <c r="F35" i="2"/>
  <c r="BD95" i="1" s="1"/>
  <c r="BD94" i="1" s="1"/>
  <c r="W33" i="1" s="1"/>
  <c r="F32" i="2"/>
  <c r="BA95" i="1" s="1"/>
  <c r="BA94" i="1" s="1"/>
  <c r="W30" i="1" s="1"/>
  <c r="F33" i="2"/>
  <c r="BB95" i="1" s="1"/>
  <c r="BB94" i="1" s="1"/>
  <c r="W31" i="1" s="1"/>
  <c r="F34" i="2"/>
  <c r="BC95" i="1" s="1"/>
  <c r="BC94" i="1" s="1"/>
  <c r="AY94" i="1" s="1"/>
  <c r="T157" i="2" l="1"/>
  <c r="T133" i="2" s="1"/>
  <c r="P157" i="2"/>
  <c r="P133" i="2"/>
  <c r="AU95" i="1" s="1"/>
  <c r="AU94" i="1" s="1"/>
  <c r="R157" i="2"/>
  <c r="R133" i="2"/>
  <c r="BK134" i="2"/>
  <c r="J134" i="2" s="1"/>
  <c r="J95" i="2" s="1"/>
  <c r="BK157" i="2"/>
  <c r="J157" i="2"/>
  <c r="J101" i="2" s="1"/>
  <c r="BK210" i="2"/>
  <c r="J210" i="2"/>
  <c r="J113" i="2" s="1"/>
  <c r="AW94" i="1"/>
  <c r="AK30" i="1" s="1"/>
  <c r="AX94" i="1"/>
  <c r="J31" i="2"/>
  <c r="AV95" i="1" s="1"/>
  <c r="AT95" i="1" s="1"/>
  <c r="W32" i="1"/>
  <c r="F31" i="2"/>
  <c r="AZ95" i="1" s="1"/>
  <c r="AZ94" i="1" s="1"/>
  <c r="W29" i="1" s="1"/>
  <c r="BK133" i="2" l="1"/>
  <c r="J133" i="2" s="1"/>
  <c r="J28" i="2" s="1"/>
  <c r="AG95" i="1" s="1"/>
  <c r="AG94" i="1" s="1"/>
  <c r="AK26" i="1" s="1"/>
  <c r="AV94" i="1"/>
  <c r="AK29" i="1" s="1"/>
  <c r="AK35" i="1" l="1"/>
  <c r="J37" i="2"/>
  <c r="J94" i="2"/>
  <c r="AN95" i="1"/>
  <c r="AT94" i="1"/>
  <c r="AN94" i="1" l="1"/>
</calcChain>
</file>

<file path=xl/sharedStrings.xml><?xml version="1.0" encoding="utf-8"?>
<sst xmlns="http://schemas.openxmlformats.org/spreadsheetml/2006/main" count="1279" uniqueCount="415">
  <si>
    <t>Export Komplet</t>
  </si>
  <si>
    <t/>
  </si>
  <si>
    <t>2.0</t>
  </si>
  <si>
    <t>False</t>
  </si>
  <si>
    <t>{e25ea6ea-0eae-40df-8fdd-741974e370f9}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</si>
  <si>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</si>
  <si>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</si>
  <si>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</si>
  <si>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</si>
  <si>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</si>
  <si>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</si>
  <si>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</si>
  <si>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</si>
  <si>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</si>
  <si>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22052022(1)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</si>
  <si>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</si>
  <si>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</si>
  <si>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KD Dačice - šatna</t>
  </si>
  <si>
    <t>KSO:</t>
  </si>
  <si>
    <t>CC-CZ:</t>
  </si>
  <si>
    <t>Místo:</t>
  </si>
  <si>
    <t xml:space="preserve"> </t>
  </si>
  <si>
    <t>Datum:</t>
  </si>
  <si>
    <t>22. 5. 2022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</si>
  <si>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</si>
  <si>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</si>
  <si>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</si>
  <si>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</si>
  <si>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</si>
  <si>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</si>
  <si>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</si>
  <si>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</si>
  <si>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</si>
  <si>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</si>
  <si>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</si>
  <si>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</si>
  <si>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</si>
  <si>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</si>
  <si>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</si>
  <si>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</si>
  <si>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</si>
  <si>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</si>
  <si>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</si>
  <si>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</si>
  <si>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</si>
  <si>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</si>
  <si>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</si>
  <si>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</si>
  <si>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</si>
  <si>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</si>
  <si>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</si>
  <si>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</si>
  <si>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</si>
  <si>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</si>
  <si>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</si>
  <si>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</si>
  <si>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</si>
  <si>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</si>
  <si>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</si>
  <si>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</si>
  <si>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</si>
  <si>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</si>
  <si>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</si>
  <si>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</si>
  <si>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</si>
  <si>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</si>
  <si>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</si>
  <si>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</si>
  <si>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</si>
  <si>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</si>
  <si>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</si>
  <si>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</si>
  <si>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</si>
  <si>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</si>
  <si>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</si>
  <si>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</si>
  <si>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</si>
  <si>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</si>
  <si>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</si>
  <si>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</si>
  <si>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</si>
  <si>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</si>
  <si>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</si>
  <si>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</si>
  <si>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</si>
  <si>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</si>
  <si>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</si>
  <si>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</si>
  <si>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</si>
  <si>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</si>
  <si>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</si>
  <si>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</si>
  <si>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</si>
  <si>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</si>
  <si>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733 - Ústřední vytápění</t>
  </si>
  <si>
    <t xml:space="preserve">    735 - Ústřední vytápění - otopná tělesa</t>
  </si>
  <si>
    <t xml:space="preserve">    741 - Elektroinstalace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</si>
  <si>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</si>
  <si>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</si>
  <si>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</si>
  <si>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</si>
  <si>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</si>
  <si>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</si>
  <si>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</si>
  <si>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</si>
  <si>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</si>
  <si>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</si>
  <si>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</si>
  <si>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</si>
  <si>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</si>
  <si>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</si>
  <si>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</si>
  <si>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</si>
  <si>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</si>
  <si>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</si>
  <si>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</si>
  <si>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</si>
  <si>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</si>
  <si>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</si>
  <si>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</si>
  <si>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</si>
  <si>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</si>
  <si>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</si>
  <si>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</si>
  <si>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</si>
  <si>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</si>
  <si>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</si>
  <si>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346272226</t>
  </si>
  <si>
    <t>Přizdívka z pórobetonových tvárnic tl 75 mm</t>
  </si>
  <si>
    <t>m2</t>
  </si>
  <si>
    <t>4</t>
  </si>
  <si>
    <t>1941230445</t>
  </si>
  <si>
    <t>6</t>
  </si>
  <si>
    <t>Úpravy povrchů, podlahy a osazování výplní</t>
  </si>
  <si>
    <t>2205202211</t>
  </si>
  <si>
    <t>Přizdění stropu přede dveřmi, polystyren, lepidlo, perlinka, omítka</t>
  </si>
  <si>
    <t>kpl</t>
  </si>
  <si>
    <t>1614960207</t>
  </si>
  <si>
    <t>611311141</t>
  </si>
  <si>
    <t>Vápenná omítka štuková dvouvrstvá vnitřních stropů rovných nanášená ručně</t>
  </si>
  <si>
    <t>1124436436</t>
  </si>
  <si>
    <t>612311101</t>
  </si>
  <si>
    <t>Vápenná omítka hrubá jednovrstvá nezatřená vnitřních stěn nanášená ručně</t>
  </si>
  <si>
    <t>-237927832</t>
  </si>
  <si>
    <t>5</t>
  </si>
  <si>
    <t>612315101</t>
  </si>
  <si>
    <t>Vápenná hrubá omítka rýh ve stěnách š do 150 mm po el. instalaci</t>
  </si>
  <si>
    <t>-1592418819</t>
  </si>
  <si>
    <t>612315302</t>
  </si>
  <si>
    <t>Vápenná štuková omítka ostění nebo nadpraží, pilíře, schodů</t>
  </si>
  <si>
    <t>2061364401</t>
  </si>
  <si>
    <t>7</t>
  </si>
  <si>
    <t>612321131</t>
  </si>
  <si>
    <t>Potažení vnitřních stěn vápenocementovým štukem tloušťky do 3 mm</t>
  </si>
  <si>
    <t>2024320342</t>
  </si>
  <si>
    <t>8</t>
  </si>
  <si>
    <t>631311135</t>
  </si>
  <si>
    <t>Mazanina tl přes 120 do 240 mm z betonu prostého bez zvýšených nároků na prostředí tř. C 20/25</t>
  </si>
  <si>
    <t>m3</t>
  </si>
  <si>
    <t>1319943160</t>
  </si>
  <si>
    <t>9</t>
  </si>
  <si>
    <t>632451107</t>
  </si>
  <si>
    <t>Cementový samonivelační potěr ze suchých směsí tl přes 15 do 20 mm</t>
  </si>
  <si>
    <t>1552207405</t>
  </si>
  <si>
    <t>Ostatní konstrukce a práce, bourání</t>
  </si>
  <si>
    <t>10</t>
  </si>
  <si>
    <t>949101112</t>
  </si>
  <si>
    <t>Lešení pomocné pro objekty pozemních staveb s lešeňovou podlahou v přes 1,9 do 3,5 m zatížení do 150 kg/m2</t>
  </si>
  <si>
    <t>-697412242</t>
  </si>
  <si>
    <t>11</t>
  </si>
  <si>
    <t>965043341</t>
  </si>
  <si>
    <t>Bourání podkladů pod dlažby betonových s potěrem nebo teracem tl do 100 mm pl přes 4 m2</t>
  </si>
  <si>
    <t>164440259</t>
  </si>
  <si>
    <t>12</t>
  </si>
  <si>
    <t>965081223</t>
  </si>
  <si>
    <t>Bourání podlah z dlaždic keramických nebo xylolitových tl přes 10 mm plochy přes 1 m2</t>
  </si>
  <si>
    <t>994636788</t>
  </si>
  <si>
    <t>13</t>
  </si>
  <si>
    <t>974031122</t>
  </si>
  <si>
    <t>Vysekání rýh ve zdivu cihelném hl do 30 mm š do 70 mm</t>
  </si>
  <si>
    <t>m</t>
  </si>
  <si>
    <t>-1591174489</t>
  </si>
  <si>
    <t>997</t>
  </si>
  <si>
    <t>Přesun sutě</t>
  </si>
  <si>
    <t>14</t>
  </si>
  <si>
    <t>997006512</t>
  </si>
  <si>
    <t>Vodorovné doprava suti s naložením a složením na skládku přes 100 m do 1 km</t>
  </si>
  <si>
    <t>t</t>
  </si>
  <si>
    <t>1931806081</t>
  </si>
  <si>
    <t>997006519</t>
  </si>
  <si>
    <t>Příplatek k vodorovnému přemístění suti na skládku ZKD 1 km přes 1 km</t>
  </si>
  <si>
    <t>-1419409089</t>
  </si>
  <si>
    <t>16</t>
  </si>
  <si>
    <t>997013631</t>
  </si>
  <si>
    <t>Poplatek za uložení na skládce (skládkovné) stavebního odpadu směsného kód odpadu 17 09 04</t>
  </si>
  <si>
    <t>-203786513</t>
  </si>
  <si>
    <t>998</t>
  </si>
  <si>
    <t>Přesun hmot</t>
  </si>
  <si>
    <t>17</t>
  </si>
  <si>
    <t>998011001</t>
  </si>
  <si>
    <t>Přesun hmot pro budovy zděné v do 6 m</t>
  </si>
  <si>
    <t>-1504568314</t>
  </si>
  <si>
    <t>PSV</t>
  </si>
  <si>
    <t>Práce a dodávky PSV</t>
  </si>
  <si>
    <t>733</t>
  </si>
  <si>
    <t>Ústřední vytápění</t>
  </si>
  <si>
    <t>18</t>
  </si>
  <si>
    <t>220520222</t>
  </si>
  <si>
    <t>Ústřední vytápění - napojení železo měď, zdrážky pro vedení Cu, Zednické přípomoci, Zapravení, Cu vedení, Tvarovky, Montáž</t>
  </si>
  <si>
    <t>16456062</t>
  </si>
  <si>
    <t>19</t>
  </si>
  <si>
    <t>220520223</t>
  </si>
  <si>
    <t>Demontáž stávajícího vedení, likvidace materiálu</t>
  </si>
  <si>
    <t>-1069417234</t>
  </si>
  <si>
    <t>735</t>
  </si>
  <si>
    <t>Ústřední vytápění - otopná tělesa</t>
  </si>
  <si>
    <t>20</t>
  </si>
  <si>
    <t>735151196.KRD</t>
  </si>
  <si>
    <t>Otopné těleso panelové jednodeskové bez přídavné přestupní plochy KORADO Radik Klasik typ 10 výška/délka 900/900 mm výkon 788 W</t>
  </si>
  <si>
    <t>kus</t>
  </si>
  <si>
    <t>-2164279</t>
  </si>
  <si>
    <t>735151199.KRD</t>
  </si>
  <si>
    <t>Otopné těleso panelové jednodeskové bez přídavné přestupní plochy KORADO Radik Klasik typ 10 výška/délka 900/1200 mm výkon 1050W</t>
  </si>
  <si>
    <t>445232167</t>
  </si>
  <si>
    <t>741</t>
  </si>
  <si>
    <t>Elektroinstalace</t>
  </si>
  <si>
    <t>22</t>
  </si>
  <si>
    <t>741110001</t>
  </si>
  <si>
    <t>Osvětlovací tělesa Huge</t>
  </si>
  <si>
    <t>ks</t>
  </si>
  <si>
    <t>-2005217105</t>
  </si>
  <si>
    <t>23</t>
  </si>
  <si>
    <t>741110002</t>
  </si>
  <si>
    <t>Osvětlovací tělesa solux</t>
  </si>
  <si>
    <t>-1890996209</t>
  </si>
  <si>
    <t>24</t>
  </si>
  <si>
    <t>741110003</t>
  </si>
  <si>
    <t>Nouzové svítidlo</t>
  </si>
  <si>
    <t>-1403898944</t>
  </si>
  <si>
    <t>25</t>
  </si>
  <si>
    <t>741110011</t>
  </si>
  <si>
    <t>Led osvětlovací pásek</t>
  </si>
  <si>
    <t>1976567816</t>
  </si>
  <si>
    <t>26</t>
  </si>
  <si>
    <t>741110012</t>
  </si>
  <si>
    <t>Dodávka a montáž rozvaděče včetně vybavení</t>
  </si>
  <si>
    <t>1636597621</t>
  </si>
  <si>
    <t>27</t>
  </si>
  <si>
    <t>741110013</t>
  </si>
  <si>
    <t>Demontáž stávající elektroinstalace a rozvaděče</t>
  </si>
  <si>
    <t>1614242389</t>
  </si>
  <si>
    <t>28</t>
  </si>
  <si>
    <t>741110021</t>
  </si>
  <si>
    <t>Hrubé rozvody el. instalace</t>
  </si>
  <si>
    <t>805117266</t>
  </si>
  <si>
    <t>29</t>
  </si>
  <si>
    <t>741110022</t>
  </si>
  <si>
    <t>Kompletace elektroinstalace</t>
  </si>
  <si>
    <t>-1809635545</t>
  </si>
  <si>
    <t>30</t>
  </si>
  <si>
    <t>741110023</t>
  </si>
  <si>
    <t>Dodávka zařizovacích předmětů</t>
  </si>
  <si>
    <t>1898714920</t>
  </si>
  <si>
    <t>31</t>
  </si>
  <si>
    <t>741110041</t>
  </si>
  <si>
    <t>revize elektroinstalace</t>
  </si>
  <si>
    <t>1370950832</t>
  </si>
  <si>
    <t>763</t>
  </si>
  <si>
    <t>Konstrukce suché výstavby</t>
  </si>
  <si>
    <t>32</t>
  </si>
  <si>
    <t>763131411.RGS</t>
  </si>
  <si>
    <t>SDK podhled PK 21 desky 1x RB (A) 12,5 bez izolace dvouvrstvá spodní kce profil CD+UD</t>
  </si>
  <si>
    <t>1769502669</t>
  </si>
  <si>
    <t>766</t>
  </si>
  <si>
    <t>Konstrukce truhlářské</t>
  </si>
  <si>
    <t>33</t>
  </si>
  <si>
    <t>766121210</t>
  </si>
  <si>
    <t>Obložení prostoru šatny, Obložení dýha dub s černou spárou dělené dle domluvy, lakované v polomatném odstínu, rošt smrkový, sokl v dubovém masivu,</t>
  </si>
  <si>
    <t>1616288045</t>
  </si>
  <si>
    <t>34</t>
  </si>
  <si>
    <t>766121220</t>
  </si>
  <si>
    <t>Okno pokladny Prostor špalety bude obložen bílou lamino deskou slícovanou s obložením zdubu v prostoru šatny a součástí bílého obložení bude pokladní pult s  podsvícením a z pohledu pokladny bude funkční skříňka( 2x zásuvka a 4x police)</t>
  </si>
  <si>
    <t>-675245775</t>
  </si>
  <si>
    <t>35</t>
  </si>
  <si>
    <t>766122310</t>
  </si>
  <si>
    <t>Dveře, vstup do pokladny , Rám dveří masiv dub, dveře- část z prostoru pokladny bude dýha dub, dveře z pohledu šaten budou s lícem obložení tak aby byly vizuálně součástí obložení, bezfalcové otevírání, skryté panty</t>
  </si>
  <si>
    <t>1832100292</t>
  </si>
  <si>
    <t>36</t>
  </si>
  <si>
    <t>766122320</t>
  </si>
  <si>
    <t>Šatní pult (dýha dub) Nepohledové části pultu budou vyrobeny z DTDL H3730, pohledové části budou obložené dubovou dýhou lakovanou, funkční část pultu ze strany obsluhy bude otevřená s policemi a při horní straně bude 4x zásuvka</t>
  </si>
  <si>
    <t>-1743671593</t>
  </si>
  <si>
    <t>37</t>
  </si>
  <si>
    <t>766122410</t>
  </si>
  <si>
    <t>Šatní pult (DTDL 0134 žlutá) Šatní pult vyrobený celý z DTDL 0134, funkční část pultu ze strany obsluhy bude otevřená s policemi a při horní straně bude 4x zásuvka</t>
  </si>
  <si>
    <t>-872712241</t>
  </si>
  <si>
    <t>38</t>
  </si>
  <si>
    <t>766122420</t>
  </si>
  <si>
    <t>Dveře pod schodiště (dubové kazetové) Dveře budou vyrobeny z masivního dubového dřeva, budou rozděleny třetinově kazetami s jemným frézováním</t>
  </si>
  <si>
    <t>1686235026</t>
  </si>
  <si>
    <t>767</t>
  </si>
  <si>
    <t>Konstrukce zámečnické</t>
  </si>
  <si>
    <t>39</t>
  </si>
  <si>
    <t>22052022</t>
  </si>
  <si>
    <t>Úprava povrchu pro uložení rohože</t>
  </si>
  <si>
    <t>-1501293179</t>
  </si>
  <si>
    <t>40</t>
  </si>
  <si>
    <t>767531111</t>
  </si>
  <si>
    <t>Montáž vstupních kovových nebo plastových rohoží čistících zón</t>
  </si>
  <si>
    <t>-1848754367</t>
  </si>
  <si>
    <t>41</t>
  </si>
  <si>
    <t>M</t>
  </si>
  <si>
    <t>69752001</t>
  </si>
  <si>
    <t>rohož vstupní provedení hliník standard 13,5mm</t>
  </si>
  <si>
    <t>62555290</t>
  </si>
  <si>
    <t>42</t>
  </si>
  <si>
    <t>767531121</t>
  </si>
  <si>
    <t>Osazení zapuštěného rámu z L profilů k čistícím rohožím</t>
  </si>
  <si>
    <t>1139062278</t>
  </si>
  <si>
    <t>43</t>
  </si>
  <si>
    <t>69752160</t>
  </si>
  <si>
    <t>rám pro zapuštění profil L-30/30 25/25 20/30 15/30-Al</t>
  </si>
  <si>
    <t>1907464425</t>
  </si>
  <si>
    <t>44</t>
  </si>
  <si>
    <t>767995116</t>
  </si>
  <si>
    <t>Montáž atypických zámečnických konstrukcí hm přes 100 do 250 kg</t>
  </si>
  <si>
    <t>kg</t>
  </si>
  <si>
    <t>-2002971511</t>
  </si>
  <si>
    <t>45</t>
  </si>
  <si>
    <t>RMAT0001</t>
  </si>
  <si>
    <t>Výroba atypické zámečnická konstrukce 11ks věšáků</t>
  </si>
  <si>
    <t>89427573</t>
  </si>
  <si>
    <t>46</t>
  </si>
  <si>
    <t>14550248</t>
  </si>
  <si>
    <t>profil ocelový svařovaný jakost S235 průřez čtvercový 50x50x4mm</t>
  </si>
  <si>
    <t>473034186</t>
  </si>
  <si>
    <t>771</t>
  </si>
  <si>
    <t>Podlahy z dlaždic</t>
  </si>
  <si>
    <t>47</t>
  </si>
  <si>
    <t>771111011</t>
  </si>
  <si>
    <t>Vysátí podkladu před pokládkou dlažby</t>
  </si>
  <si>
    <t>-905963486</t>
  </si>
  <si>
    <t>48</t>
  </si>
  <si>
    <t>771121011</t>
  </si>
  <si>
    <t>Nátěr penetrační na podlahu</t>
  </si>
  <si>
    <t>2021814324</t>
  </si>
  <si>
    <t>49</t>
  </si>
  <si>
    <t>771151014</t>
  </si>
  <si>
    <t>Samonivelační stěrka podlah pevnosti 20 MPa tl přes 8 do 10 mm</t>
  </si>
  <si>
    <t>381414758</t>
  </si>
  <si>
    <t>50</t>
  </si>
  <si>
    <t>771574154</t>
  </si>
  <si>
    <t>Montáž podlah keramických velkoformátových hladkých lepených flexibilním lepidlem přes 4 do 6 ks/m2</t>
  </si>
  <si>
    <t>-40321803</t>
  </si>
  <si>
    <t>51</t>
  </si>
  <si>
    <t>59761007</t>
  </si>
  <si>
    <t>Rako 30x60, DARSE725.1</t>
  </si>
  <si>
    <t>-1152342374</t>
  </si>
  <si>
    <t>773</t>
  </si>
  <si>
    <t>Podlahy z litého teraca</t>
  </si>
  <si>
    <t>52</t>
  </si>
  <si>
    <t>773511260</t>
  </si>
  <si>
    <t>Podlaha z přírodního litého teraca prostá tloušťky do 20 mm</t>
  </si>
  <si>
    <t>2041991261</t>
  </si>
  <si>
    <t>781</t>
  </si>
  <si>
    <t>Dokončovací práce - obklady</t>
  </si>
  <si>
    <t>53</t>
  </si>
  <si>
    <t>781491012</t>
  </si>
  <si>
    <t>Montáž zrcadel plochy přes 1 m2 lepených silikonovým tmelem na podkladní omítku</t>
  </si>
  <si>
    <t>1536733727</t>
  </si>
  <si>
    <t>54</t>
  </si>
  <si>
    <t>63465124</t>
  </si>
  <si>
    <t>zrcadlo nemontované čiré tl 3-4mm, lepeno po dílech dle domluvy</t>
  </si>
  <si>
    <t>-1299735324</t>
  </si>
  <si>
    <t>783</t>
  </si>
  <si>
    <t>Dokončovací práce - nátěry</t>
  </si>
  <si>
    <t>55</t>
  </si>
  <si>
    <t>783317101</t>
  </si>
  <si>
    <t>Krycí jednonásobný syntetický standardní nátěr zámečnických konstrukcí</t>
  </si>
  <si>
    <t>-1921018761</t>
  </si>
  <si>
    <t>784</t>
  </si>
  <si>
    <t>Dokončovací práce - malby a tapety</t>
  </si>
  <si>
    <t>56</t>
  </si>
  <si>
    <t>784121001</t>
  </si>
  <si>
    <t>Oškrabání malby v mísnostech v do 3,80 m</t>
  </si>
  <si>
    <t>-709272321</t>
  </si>
  <si>
    <t>57</t>
  </si>
  <si>
    <t>784181101</t>
  </si>
  <si>
    <t>Základní akrylátová jednonásobná bezbarvá penetrace podkladu v místnostech v do 3,80 m</t>
  </si>
  <si>
    <t>-1210563778</t>
  </si>
  <si>
    <t>58</t>
  </si>
  <si>
    <t>784211001</t>
  </si>
  <si>
    <t>Jednonásobné bílé malby ze směsí za mokra výborně oděruvzdorných v místnostech v do 3,80 m</t>
  </si>
  <si>
    <t>-1780378426</t>
  </si>
  <si>
    <t>VRN</t>
  </si>
  <si>
    <t>Vedlejší rozpočtové náklady</t>
  </si>
  <si>
    <t>VRN4</t>
  </si>
  <si>
    <t>Inženýrská činnost</t>
  </si>
  <si>
    <t>59</t>
  </si>
  <si>
    <t>049103000</t>
  </si>
  <si>
    <t>Kompletační a koordinační činnost</t>
  </si>
  <si>
    <t>1024</t>
  </si>
  <si>
    <t>-1028883557</t>
  </si>
  <si>
    <t>VRN9</t>
  </si>
  <si>
    <t>Ostatní náklady</t>
  </si>
  <si>
    <t>60</t>
  </si>
  <si>
    <t>-2085602032</t>
  </si>
  <si>
    <t>61</t>
  </si>
  <si>
    <t>091104000</t>
  </si>
  <si>
    <t>Provoz zařízení staveniště</t>
  </si>
  <si>
    <t>-1634658990</t>
  </si>
  <si>
    <t>62</t>
  </si>
  <si>
    <t>091204000</t>
  </si>
  <si>
    <t>úklid ploch dotčených stavebním provozem</t>
  </si>
  <si>
    <t>-2065394149</t>
  </si>
  <si>
    <t>Zabezpečení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</si>
</sst>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6" fillId="0" borderId="0" xfId="0" applyNumberFormat="1" applyFont="1" applyProtection="1"/>
    <xf numFmtId="4" fontId="7" fillId="0" borderId="0" xfId="0" applyNumberFormat="1" applyFont="1" applyProtection="1"/>
    <xf numFmtId="4" fontId="19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5" workbookViewId="0">
      <selection activeCell="AG17" sqref="AG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7" t="s">
        <v>5</v>
      </c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42" t="s">
        <v>14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R5" s="16"/>
      <c r="BE5" s="139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44" t="s">
        <v>17</v>
      </c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R6" s="16"/>
      <c r="BE6" s="140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40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40"/>
      <c r="BS8" s="13" t="s">
        <v>6</v>
      </c>
    </row>
    <row r="9" spans="1:74" ht="14.45" customHeight="1">
      <c r="B9" s="16"/>
      <c r="AR9" s="16"/>
      <c r="BE9" s="140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40"/>
      <c r="BS10" s="13" t="s">
        <v>6</v>
      </c>
    </row>
    <row r="11" spans="1:74" ht="18.399999999999999" customHeight="1">
      <c r="B11" s="16"/>
      <c r="E11" s="21" t="s">
        <v>21</v>
      </c>
      <c r="AK11" s="23" t="s">
        <v>26</v>
      </c>
      <c r="AN11" s="21" t="s">
        <v>1</v>
      </c>
      <c r="AR11" s="16"/>
      <c r="BE11" s="140"/>
      <c r="BS11" s="13" t="s">
        <v>6</v>
      </c>
    </row>
    <row r="12" spans="1:74" ht="6.95" customHeight="1">
      <c r="B12" s="16"/>
      <c r="AR12" s="16"/>
      <c r="BE12" s="140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40"/>
      <c r="BS13" s="13" t="s">
        <v>6</v>
      </c>
    </row>
    <row r="14" spans="1:74" ht="12.75">
      <c r="B14" s="16"/>
      <c r="E14" s="145" t="s">
        <v>28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23" t="s">
        <v>26</v>
      </c>
      <c r="AN14" s="25" t="s">
        <v>28</v>
      </c>
      <c r="AR14" s="16"/>
      <c r="BE14" s="140"/>
      <c r="BS14" s="13" t="s">
        <v>6</v>
      </c>
    </row>
    <row r="15" spans="1:74" ht="6.95" customHeight="1">
      <c r="B15" s="16"/>
      <c r="AR15" s="16"/>
      <c r="BE15" s="140"/>
      <c r="BS15" s="13" t="s">
        <v>3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40"/>
      <c r="BS16" s="13" t="s">
        <v>3</v>
      </c>
    </row>
    <row r="17" spans="2:71" ht="18.399999999999999" customHeight="1">
      <c r="B17" s="16"/>
      <c r="E17" s="21" t="s">
        <v>21</v>
      </c>
      <c r="AK17" s="23" t="s">
        <v>26</v>
      </c>
      <c r="AN17" s="21" t="s">
        <v>1</v>
      </c>
      <c r="AR17" s="16"/>
      <c r="BE17" s="140"/>
      <c r="BS17" s="13" t="s">
        <v>30</v>
      </c>
    </row>
    <row r="18" spans="2:71" ht="6.95" customHeight="1">
      <c r="B18" s="16"/>
      <c r="AR18" s="16"/>
      <c r="BE18" s="140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40"/>
      <c r="BS19" s="13" t="s">
        <v>6</v>
      </c>
    </row>
    <row r="20" spans="2:71" ht="18.399999999999999" customHeight="1">
      <c r="B20" s="16"/>
      <c r="E20" s="21" t="s">
        <v>21</v>
      </c>
      <c r="AK20" s="23" t="s">
        <v>26</v>
      </c>
      <c r="AN20" s="21" t="s">
        <v>1</v>
      </c>
      <c r="AR20" s="16"/>
      <c r="BE20" s="140"/>
      <c r="BS20" s="13" t="s">
        <v>30</v>
      </c>
    </row>
    <row r="21" spans="2:71" ht="6.95" customHeight="1">
      <c r="B21" s="16"/>
      <c r="AR21" s="16"/>
      <c r="BE21" s="140"/>
    </row>
    <row r="22" spans="2:71" ht="12" customHeight="1">
      <c r="B22" s="16"/>
      <c r="D22" s="23" t="s">
        <v>32</v>
      </c>
      <c r="AR22" s="16"/>
      <c r="BE22" s="140"/>
    </row>
    <row r="23" spans="2:71" ht="16.5" customHeight="1">
      <c r="B23" s="16"/>
      <c r="E23" s="147" t="s">
        <v>1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R23" s="16"/>
      <c r="BE23" s="140"/>
    </row>
    <row r="24" spans="2:71" ht="6.95" customHeight="1">
      <c r="B24" s="16"/>
      <c r="AR24" s="16"/>
      <c r="BE24" s="14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40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48">
        <f>ROUND(AG94,2)</f>
        <v>0</v>
      </c>
      <c r="AL26" s="149"/>
      <c r="AM26" s="149"/>
      <c r="AN26" s="149"/>
      <c r="AO26" s="149"/>
      <c r="AR26" s="28"/>
      <c r="BE26" s="140"/>
    </row>
    <row r="27" spans="2:71" s="1" customFormat="1" ht="6.95" customHeight="1">
      <c r="B27" s="28"/>
      <c r="AR27" s="28"/>
      <c r="BE27" s="140"/>
    </row>
    <row r="28" spans="2:71" s="1" customFormat="1" ht="12.75">
      <c r="B28" s="28"/>
      <c r="L28" s="150" t="s">
        <v>34</v>
      </c>
      <c r="M28" s="150"/>
      <c r="N28" s="150"/>
      <c r="O28" s="150"/>
      <c r="P28" s="150"/>
      <c r="W28" s="150" t="s">
        <v>35</v>
      </c>
      <c r="X28" s="150"/>
      <c r="Y28" s="150"/>
      <c r="Z28" s="150"/>
      <c r="AA28" s="150"/>
      <c r="AB28" s="150"/>
      <c r="AC28" s="150"/>
      <c r="AD28" s="150"/>
      <c r="AE28" s="150"/>
      <c r="AK28" s="150" t="s">
        <v>36</v>
      </c>
      <c r="AL28" s="150"/>
      <c r="AM28" s="150"/>
      <c r="AN28" s="150"/>
      <c r="AO28" s="150"/>
      <c r="AR28" s="28"/>
      <c r="BE28" s="140"/>
    </row>
    <row r="29" spans="2:71" s="2" customFormat="1" ht="14.45" customHeight="1">
      <c r="B29" s="32"/>
      <c r="D29" s="23" t="s">
        <v>37</v>
      </c>
      <c r="F29" s="23" t="s">
        <v>38</v>
      </c>
      <c r="L29" s="153">
        <v>0.21</v>
      </c>
      <c r="M29" s="152"/>
      <c r="N29" s="152"/>
      <c r="O29" s="152"/>
      <c r="P29" s="152"/>
      <c r="W29" s="151">
        <f>ROUND(AZ94, 2)</f>
        <v>0</v>
      </c>
      <c r="X29" s="152"/>
      <c r="Y29" s="152"/>
      <c r="Z29" s="152"/>
      <c r="AA29" s="152"/>
      <c r="AB29" s="152"/>
      <c r="AC29" s="152"/>
      <c r="AD29" s="152"/>
      <c r="AE29" s="152"/>
      <c r="AK29" s="151">
        <f>ROUND(AV94, 2)</f>
        <v>0</v>
      </c>
      <c r="AL29" s="152"/>
      <c r="AM29" s="152"/>
      <c r="AN29" s="152"/>
      <c r="AO29" s="152"/>
      <c r="AR29" s="32"/>
      <c r="BE29" s="141"/>
    </row>
    <row r="30" spans="2:71" s="2" customFormat="1" ht="14.45" customHeight="1">
      <c r="B30" s="32"/>
      <c r="F30" s="23" t="s">
        <v>39</v>
      </c>
      <c r="L30" s="153">
        <v>0.15</v>
      </c>
      <c r="M30" s="152"/>
      <c r="N30" s="152"/>
      <c r="O30" s="152"/>
      <c r="P30" s="152"/>
      <c r="W30" s="151">
        <f>ROUND(BA94, 2)</f>
        <v>0</v>
      </c>
      <c r="X30" s="152"/>
      <c r="Y30" s="152"/>
      <c r="Z30" s="152"/>
      <c r="AA30" s="152"/>
      <c r="AB30" s="152"/>
      <c r="AC30" s="152"/>
      <c r="AD30" s="152"/>
      <c r="AE30" s="152"/>
      <c r="AK30" s="151">
        <f>ROUND(AW94, 2)</f>
        <v>0</v>
      </c>
      <c r="AL30" s="152"/>
      <c r="AM30" s="152"/>
      <c r="AN30" s="152"/>
      <c r="AO30" s="152"/>
      <c r="AR30" s="32"/>
      <c r="BE30" s="141"/>
    </row>
    <row r="31" spans="2:71" s="2" customFormat="1" ht="14.45" hidden="1" customHeight="1">
      <c r="B31" s="32"/>
      <c r="F31" s="23" t="s">
        <v>40</v>
      </c>
      <c r="L31" s="153">
        <v>0.21</v>
      </c>
      <c r="M31" s="152"/>
      <c r="N31" s="152"/>
      <c r="O31" s="152"/>
      <c r="P31" s="152"/>
      <c r="W31" s="151">
        <f>ROUND(BB94, 2)</f>
        <v>0</v>
      </c>
      <c r="X31" s="152"/>
      <c r="Y31" s="152"/>
      <c r="Z31" s="152"/>
      <c r="AA31" s="152"/>
      <c r="AB31" s="152"/>
      <c r="AC31" s="152"/>
      <c r="AD31" s="152"/>
      <c r="AE31" s="152"/>
      <c r="AK31" s="151">
        <v>0</v>
      </c>
      <c r="AL31" s="152"/>
      <c r="AM31" s="152"/>
      <c r="AN31" s="152"/>
      <c r="AO31" s="152"/>
      <c r="AR31" s="32"/>
      <c r="BE31" s="141"/>
    </row>
    <row r="32" spans="2:71" s="2" customFormat="1" ht="14.45" hidden="1" customHeight="1">
      <c r="B32" s="32"/>
      <c r="F32" s="23" t="s">
        <v>41</v>
      </c>
      <c r="L32" s="153">
        <v>0.15</v>
      </c>
      <c r="M32" s="152"/>
      <c r="N32" s="152"/>
      <c r="O32" s="152"/>
      <c r="P32" s="152"/>
      <c r="W32" s="151">
        <f>ROUND(BC94, 2)</f>
        <v>0</v>
      </c>
      <c r="X32" s="152"/>
      <c r="Y32" s="152"/>
      <c r="Z32" s="152"/>
      <c r="AA32" s="152"/>
      <c r="AB32" s="152"/>
      <c r="AC32" s="152"/>
      <c r="AD32" s="152"/>
      <c r="AE32" s="152"/>
      <c r="AK32" s="151">
        <v>0</v>
      </c>
      <c r="AL32" s="152"/>
      <c r="AM32" s="152"/>
      <c r="AN32" s="152"/>
      <c r="AO32" s="152"/>
      <c r="AR32" s="32"/>
      <c r="BE32" s="141"/>
    </row>
    <row r="33" spans="2:57" s="2" customFormat="1" ht="14.45" hidden="1" customHeight="1">
      <c r="B33" s="32"/>
      <c r="F33" s="23" t="s">
        <v>42</v>
      </c>
      <c r="L33" s="153">
        <v>0</v>
      </c>
      <c r="M33" s="152"/>
      <c r="N33" s="152"/>
      <c r="O33" s="152"/>
      <c r="P33" s="152"/>
      <c r="W33" s="151">
        <f>ROUND(BD94, 2)</f>
        <v>0</v>
      </c>
      <c r="X33" s="152"/>
      <c r="Y33" s="152"/>
      <c r="Z33" s="152"/>
      <c r="AA33" s="152"/>
      <c r="AB33" s="152"/>
      <c r="AC33" s="152"/>
      <c r="AD33" s="152"/>
      <c r="AE33" s="152"/>
      <c r="AK33" s="151">
        <v>0</v>
      </c>
      <c r="AL33" s="152"/>
      <c r="AM33" s="152"/>
      <c r="AN33" s="152"/>
      <c r="AO33" s="152"/>
      <c r="AR33" s="32"/>
      <c r="BE33" s="141"/>
    </row>
    <row r="34" spans="2:57" s="1" customFormat="1" ht="6.95" customHeight="1">
      <c r="B34" s="28"/>
      <c r="AR34" s="28"/>
      <c r="BE34" s="140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54" t="s">
        <v>45</v>
      </c>
      <c r="Y35" s="155"/>
      <c r="Z35" s="155"/>
      <c r="AA35" s="155"/>
      <c r="AB35" s="155"/>
      <c r="AC35" s="35"/>
      <c r="AD35" s="35"/>
      <c r="AE35" s="35"/>
      <c r="AF35" s="35"/>
      <c r="AG35" s="35"/>
      <c r="AH35" s="35"/>
      <c r="AI35" s="35"/>
      <c r="AJ35" s="35"/>
      <c r="AK35" s="156">
        <f>SUM(AK26:AK33)</f>
        <v>0</v>
      </c>
      <c r="AL35" s="155"/>
      <c r="AM35" s="155"/>
      <c r="AN35" s="155"/>
      <c r="AO35" s="15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52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22052022(1)</v>
      </c>
      <c r="AR84" s="44"/>
    </row>
    <row r="85" spans="1:90" s="4" customFormat="1" ht="36.950000000000003" customHeight="1">
      <c r="B85" s="45"/>
      <c r="C85" s="46" t="s">
        <v>16</v>
      </c>
      <c r="L85" s="158" t="str">
        <f>K6</f>
        <v>KD Dačice - šatna</v>
      </c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60" t="str">
        <f>IF(AN8= "","",AN8)</f>
        <v>22. 5. 2022</v>
      </c>
      <c r="AN87" s="160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61" t="str">
        <f>IF(E17="","",E17)</f>
        <v xml:space="preserve"> </v>
      </c>
      <c r="AN89" s="162"/>
      <c r="AO89" s="162"/>
      <c r="AP89" s="162"/>
      <c r="AR89" s="28"/>
      <c r="AS89" s="163" t="s">
        <v>53</v>
      </c>
      <c r="AT89" s="16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61" t="str">
        <f>IF(E20="","",E20)</f>
        <v xml:space="preserve"> </v>
      </c>
      <c r="AN90" s="162"/>
      <c r="AO90" s="162"/>
      <c r="AP90" s="162"/>
      <c r="AR90" s="28"/>
      <c r="AS90" s="165"/>
      <c r="AT90" s="166"/>
      <c r="BD90" s="52"/>
    </row>
    <row r="91" spans="1:90" s="1" customFormat="1" ht="10.9" customHeight="1">
      <c r="B91" s="28"/>
      <c r="AR91" s="28"/>
      <c r="AS91" s="165"/>
      <c r="AT91" s="166"/>
      <c r="BD91" s="52"/>
    </row>
    <row r="92" spans="1:90" s="1" customFormat="1" ht="29.25" customHeight="1">
      <c r="B92" s="28"/>
      <c r="C92" s="167" t="s">
        <v>54</v>
      </c>
      <c r="D92" s="168"/>
      <c r="E92" s="168"/>
      <c r="F92" s="168"/>
      <c r="G92" s="168"/>
      <c r="H92" s="53"/>
      <c r="I92" s="169" t="s">
        <v>55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56</v>
      </c>
      <c r="AH92" s="168"/>
      <c r="AI92" s="168"/>
      <c r="AJ92" s="168"/>
      <c r="AK92" s="168"/>
      <c r="AL92" s="168"/>
      <c r="AM92" s="168"/>
      <c r="AN92" s="169" t="s">
        <v>57</v>
      </c>
      <c r="AO92" s="168"/>
      <c r="AP92" s="171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5">
        <f>ROUND(AG95,2)</f>
        <v>0</v>
      </c>
      <c r="AH94" s="175"/>
      <c r="AI94" s="175"/>
      <c r="AJ94" s="175"/>
      <c r="AK94" s="175"/>
      <c r="AL94" s="175"/>
      <c r="AM94" s="175"/>
      <c r="AN94" s="176">
        <f>SUM(AG94,AT94)</f>
        <v>0</v>
      </c>
      <c r="AO94" s="176"/>
      <c r="AP94" s="176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0" s="6" customFormat="1" ht="24.75" customHeight="1">
      <c r="A95" s="69" t="s">
        <v>76</v>
      </c>
      <c r="B95" s="70"/>
      <c r="C95" s="71"/>
      <c r="D95" s="174" t="s">
        <v>14</v>
      </c>
      <c r="E95" s="174"/>
      <c r="F95" s="174"/>
      <c r="G95" s="174"/>
      <c r="H95" s="174"/>
      <c r="I95" s="72"/>
      <c r="J95" s="174" t="s">
        <v>17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'22052022(1) - KD Dačice -...'!J28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73" t="s">
        <v>77</v>
      </c>
      <c r="AR95" s="70"/>
      <c r="AS95" s="74">
        <v>0</v>
      </c>
      <c r="AT95" s="75">
        <f>ROUND(SUM(AV95:AW95),2)</f>
        <v>0</v>
      </c>
      <c r="AU95" s="76">
        <f>'22052022(1) - KD Dačice -...'!P133</f>
        <v>0</v>
      </c>
      <c r="AV95" s="75">
        <f>'22052022(1) - KD Dačice -...'!J31</f>
        <v>0</v>
      </c>
      <c r="AW95" s="75">
        <f>'22052022(1) - KD Dačice -...'!J32</f>
        <v>0</v>
      </c>
      <c r="AX95" s="75">
        <f>'22052022(1) - KD Dačice -...'!J33</f>
        <v>0</v>
      </c>
      <c r="AY95" s="75">
        <f>'22052022(1) - KD Dačice -...'!J34</f>
        <v>0</v>
      </c>
      <c r="AZ95" s="75">
        <f>'22052022(1) - KD Dačice -...'!F31</f>
        <v>0</v>
      </c>
      <c r="BA95" s="75">
        <f>'22052022(1) - KD Dačice -...'!F32</f>
        <v>0</v>
      </c>
      <c r="BB95" s="75">
        <f>'22052022(1) - KD Dačice -...'!F33</f>
        <v>0</v>
      </c>
      <c r="BC95" s="75">
        <f>'22052022(1) - KD Dačice -...'!F34</f>
        <v>0</v>
      </c>
      <c r="BD95" s="77">
        <f>'22052022(1) - KD Dačice -...'!F35</f>
        <v>0</v>
      </c>
      <c r="BT95" s="78" t="s">
        <v>78</v>
      </c>
      <c r="BU95" s="78" t="s">
        <v>79</v>
      </c>
      <c r="BV95" s="78" t="s">
        <v>74</v>
      </c>
      <c r="BW95" s="78" t="s">
        <v>4</v>
      </c>
      <c r="BX95" s="78" t="s">
        <v>75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2052022(1) - KD Dačice -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7"/>
  <sheetViews>
    <sheetView showGridLines="0" tabSelected="1" topLeftCell="A214" workbookViewId="0">
      <selection activeCell="J184" sqref="J18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 t="s">
        <v>5</v>
      </c>
      <c r="M2" s="143"/>
      <c r="N2" s="143"/>
      <c r="O2" s="143"/>
      <c r="P2" s="143"/>
      <c r="Q2" s="143"/>
      <c r="R2" s="143"/>
      <c r="S2" s="143"/>
      <c r="T2" s="143"/>
      <c r="U2" s="143"/>
      <c r="V2" s="143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>
      <c r="B4" s="16"/>
      <c r="D4" s="17" t="s">
        <v>81</v>
      </c>
      <c r="L4" s="16"/>
      <c r="M4" s="79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58" t="s">
        <v>17</v>
      </c>
      <c r="F7" s="178"/>
      <c r="G7" s="178"/>
      <c r="H7" s="178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 t="str">
        <f>'Rekapitulace stavby'!AN8</f>
        <v>22. 5. 2022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">
        <v>1</v>
      </c>
      <c r="L12" s="28"/>
    </row>
    <row r="13" spans="2:46" s="1" customFormat="1" ht="18" customHeight="1">
      <c r="B13" s="28"/>
      <c r="E13" s="21" t="s">
        <v>21</v>
      </c>
      <c r="I13" s="23" t="s">
        <v>26</v>
      </c>
      <c r="J13" s="21" t="s">
        <v>1</v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27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79" t="str">
        <f>'Rekapitulace stavby'!E14</f>
        <v>Vyplň údaj</v>
      </c>
      <c r="F16" s="142"/>
      <c r="G16" s="142"/>
      <c r="H16" s="142"/>
      <c r="I16" s="23" t="s">
        <v>26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29</v>
      </c>
      <c r="I18" s="23" t="s">
        <v>25</v>
      </c>
      <c r="J18" s="21" t="s">
        <v>1</v>
      </c>
      <c r="L18" s="28"/>
    </row>
    <row r="19" spans="2:12" s="1" customFormat="1" ht="18" customHeight="1">
      <c r="B19" s="28"/>
      <c r="E19" s="21" t="s">
        <v>21</v>
      </c>
      <c r="I19" s="23" t="s">
        <v>26</v>
      </c>
      <c r="J19" s="21" t="s">
        <v>1</v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31</v>
      </c>
      <c r="I21" s="23" t="s">
        <v>25</v>
      </c>
      <c r="J21" s="21" t="s">
        <v>1</v>
      </c>
      <c r="L21" s="28"/>
    </row>
    <row r="22" spans="2:12" s="1" customFormat="1" ht="18" customHeight="1">
      <c r="B22" s="28"/>
      <c r="E22" s="21" t="s">
        <v>21</v>
      </c>
      <c r="I22" s="23" t="s">
        <v>26</v>
      </c>
      <c r="J22" s="21" t="s">
        <v>1</v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32</v>
      </c>
      <c r="L24" s="28"/>
    </row>
    <row r="25" spans="2:12" s="7" customFormat="1" ht="16.5" customHeight="1">
      <c r="B25" s="80"/>
      <c r="E25" s="147" t="s">
        <v>1</v>
      </c>
      <c r="F25" s="147"/>
      <c r="G25" s="147"/>
      <c r="H25" s="147"/>
      <c r="L25" s="80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33</v>
      </c>
      <c r="J28" s="62">
        <f>ROUND(J133,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5" customHeight="1">
      <c r="B31" s="28"/>
      <c r="D31" s="51" t="s">
        <v>37</v>
      </c>
      <c r="E31" s="23" t="s">
        <v>38</v>
      </c>
      <c r="F31" s="82">
        <f>ROUND((SUM(BE133:BE216)),  2)</f>
        <v>0</v>
      </c>
      <c r="I31" s="83">
        <v>0.21</v>
      </c>
      <c r="J31" s="82">
        <f>ROUND(((SUM(BE133:BE216))*I31),  2)</f>
        <v>0</v>
      </c>
      <c r="L31" s="28"/>
    </row>
    <row r="32" spans="2:12" s="1" customFormat="1" ht="14.45" customHeight="1">
      <c r="B32" s="28"/>
      <c r="E32" s="23" t="s">
        <v>39</v>
      </c>
      <c r="F32" s="82">
        <f>ROUND((SUM(BF133:BF216)),  2)</f>
        <v>0</v>
      </c>
      <c r="I32" s="83">
        <v>0.15</v>
      </c>
      <c r="J32" s="82">
        <f>ROUND(((SUM(BF133:BF216))*I32),  2)</f>
        <v>0</v>
      </c>
      <c r="L32" s="28"/>
    </row>
    <row r="33" spans="2:12" s="1" customFormat="1" ht="14.45" hidden="1" customHeight="1">
      <c r="B33" s="28"/>
      <c r="E33" s="23" t="s">
        <v>40</v>
      </c>
      <c r="F33" s="82">
        <f>ROUND((SUM(BG133:BG216)),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41</v>
      </c>
      <c r="F34" s="82">
        <f>ROUND((SUM(BH133:BH216)),  2)</f>
        <v>0</v>
      </c>
      <c r="I34" s="83">
        <v>0.15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42</v>
      </c>
      <c r="F35" s="82">
        <f>ROUND((SUM(BI133:BI216)),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43</v>
      </c>
      <c r="E37" s="53"/>
      <c r="F37" s="53"/>
      <c r="G37" s="86" t="s">
        <v>44</v>
      </c>
      <c r="H37" s="87" t="s">
        <v>45</v>
      </c>
      <c r="I37" s="53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48</v>
      </c>
      <c r="E61" s="30"/>
      <c r="F61" s="90" t="s">
        <v>49</v>
      </c>
      <c r="G61" s="39" t="s">
        <v>48</v>
      </c>
      <c r="H61" s="30"/>
      <c r="I61" s="30"/>
      <c r="J61" s="91" t="s">
        <v>49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48</v>
      </c>
      <c r="E76" s="30"/>
      <c r="F76" s="90" t="s">
        <v>49</v>
      </c>
      <c r="G76" s="39" t="s">
        <v>48</v>
      </c>
      <c r="H76" s="30"/>
      <c r="I76" s="30"/>
      <c r="J76" s="91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58" t="str">
        <f>E7</f>
        <v>KD Dačice - šatna</v>
      </c>
      <c r="F85" s="178"/>
      <c r="G85" s="178"/>
      <c r="H85" s="178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 xml:space="preserve"> </v>
      </c>
      <c r="I87" s="23" t="s">
        <v>22</v>
      </c>
      <c r="J87" s="48" t="str">
        <f>IF(J10="","",J10)</f>
        <v>22. 5. 2022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24</v>
      </c>
      <c r="F89" s="21" t="str">
        <f>E13</f>
        <v xml:space="preserve"> </v>
      </c>
      <c r="I89" s="23" t="s">
        <v>29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27</v>
      </c>
      <c r="F90" s="21" t="str">
        <f>IF(E16="","",E16)</f>
        <v>Vyplň údaj</v>
      </c>
      <c r="I90" s="23" t="s">
        <v>31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83</v>
      </c>
      <c r="D92" s="84"/>
      <c r="E92" s="84"/>
      <c r="F92" s="84"/>
      <c r="G92" s="84"/>
      <c r="H92" s="84"/>
      <c r="I92" s="84"/>
      <c r="J92" s="93" t="s">
        <v>84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85</v>
      </c>
      <c r="J94" s="62">
        <f>J133</f>
        <v>0</v>
      </c>
      <c r="L94" s="28"/>
      <c r="AU94" s="13" t="s">
        <v>86</v>
      </c>
    </row>
    <row r="95" spans="2:47" s="8" customFormat="1" ht="24.95" customHeight="1">
      <c r="B95" s="95"/>
      <c r="D95" s="96" t="s">
        <v>87</v>
      </c>
      <c r="E95" s="97"/>
      <c r="F95" s="97"/>
      <c r="G95" s="97"/>
      <c r="H95" s="97"/>
      <c r="I95" s="97"/>
      <c r="J95" s="98">
        <f>J134</f>
        <v>0</v>
      </c>
      <c r="L95" s="95"/>
    </row>
    <row r="96" spans="2:47" s="9" customFormat="1" ht="19.899999999999999" customHeight="1">
      <c r="B96" s="99"/>
      <c r="D96" s="100" t="s">
        <v>88</v>
      </c>
      <c r="E96" s="101"/>
      <c r="F96" s="101"/>
      <c r="G96" s="101"/>
      <c r="H96" s="101"/>
      <c r="I96" s="101"/>
      <c r="J96" s="102">
        <f>J135</f>
        <v>0</v>
      </c>
      <c r="L96" s="99"/>
    </row>
    <row r="97" spans="2:12" s="9" customFormat="1" ht="19.899999999999999" customHeight="1">
      <c r="B97" s="99"/>
      <c r="D97" s="100" t="s">
        <v>89</v>
      </c>
      <c r="E97" s="101"/>
      <c r="F97" s="101"/>
      <c r="G97" s="101"/>
      <c r="H97" s="101"/>
      <c r="I97" s="101"/>
      <c r="J97" s="102">
        <f>J137</f>
        <v>0</v>
      </c>
      <c r="L97" s="99"/>
    </row>
    <row r="98" spans="2:12" s="9" customFormat="1" ht="19.899999999999999" customHeight="1">
      <c r="B98" s="99"/>
      <c r="D98" s="100" t="s">
        <v>90</v>
      </c>
      <c r="E98" s="101"/>
      <c r="F98" s="101"/>
      <c r="G98" s="101"/>
      <c r="H98" s="101"/>
      <c r="I98" s="101"/>
      <c r="J98" s="102">
        <f>J146</f>
        <v>0</v>
      </c>
      <c r="L98" s="99"/>
    </row>
    <row r="99" spans="2:12" s="9" customFormat="1" ht="19.899999999999999" customHeight="1">
      <c r="B99" s="99"/>
      <c r="D99" s="100" t="s">
        <v>91</v>
      </c>
      <c r="E99" s="101"/>
      <c r="F99" s="101"/>
      <c r="G99" s="101"/>
      <c r="H99" s="101"/>
      <c r="I99" s="101"/>
      <c r="J99" s="102">
        <f>J151</f>
        <v>0</v>
      </c>
      <c r="L99" s="99"/>
    </row>
    <row r="100" spans="2:12" s="9" customFormat="1" ht="19.899999999999999" customHeight="1">
      <c r="B100" s="99"/>
      <c r="D100" s="100" t="s">
        <v>92</v>
      </c>
      <c r="E100" s="101"/>
      <c r="F100" s="101"/>
      <c r="G100" s="101"/>
      <c r="H100" s="101"/>
      <c r="I100" s="101"/>
      <c r="J100" s="102">
        <f>J155</f>
        <v>0</v>
      </c>
      <c r="L100" s="99"/>
    </row>
    <row r="101" spans="2:12" s="8" customFormat="1" ht="24.95" customHeight="1">
      <c r="B101" s="95"/>
      <c r="D101" s="96" t="s">
        <v>93</v>
      </c>
      <c r="E101" s="97"/>
      <c r="F101" s="97"/>
      <c r="G101" s="97"/>
      <c r="H101" s="97"/>
      <c r="I101" s="97"/>
      <c r="J101" s="98">
        <f>J157</f>
        <v>0</v>
      </c>
      <c r="L101" s="95"/>
    </row>
    <row r="102" spans="2:12" s="9" customFormat="1" ht="19.899999999999999" customHeight="1">
      <c r="B102" s="99"/>
      <c r="D102" s="100" t="s">
        <v>94</v>
      </c>
      <c r="E102" s="101"/>
      <c r="F102" s="101"/>
      <c r="G102" s="101"/>
      <c r="H102" s="101"/>
      <c r="I102" s="101"/>
      <c r="J102" s="102">
        <f>J158</f>
        <v>0</v>
      </c>
      <c r="L102" s="99"/>
    </row>
    <row r="103" spans="2:12" s="9" customFormat="1" ht="19.899999999999999" customHeight="1">
      <c r="B103" s="99"/>
      <c r="D103" s="100" t="s">
        <v>95</v>
      </c>
      <c r="E103" s="101"/>
      <c r="F103" s="101"/>
      <c r="G103" s="101"/>
      <c r="H103" s="101"/>
      <c r="I103" s="101"/>
      <c r="J103" s="102">
        <f>J161</f>
        <v>0</v>
      </c>
      <c r="L103" s="99"/>
    </row>
    <row r="104" spans="2:12" s="9" customFormat="1" ht="19.899999999999999" customHeight="1">
      <c r="B104" s="99"/>
      <c r="D104" s="100" t="s">
        <v>96</v>
      </c>
      <c r="E104" s="101"/>
      <c r="F104" s="101"/>
      <c r="G104" s="101"/>
      <c r="H104" s="101"/>
      <c r="I104" s="101"/>
      <c r="J104" s="102">
        <f>J164</f>
        <v>0</v>
      </c>
      <c r="L104" s="99"/>
    </row>
    <row r="105" spans="2:12" s="9" customFormat="1" ht="19.899999999999999" customHeight="1">
      <c r="B105" s="99"/>
      <c r="D105" s="100" t="s">
        <v>97</v>
      </c>
      <c r="E105" s="101"/>
      <c r="F105" s="101"/>
      <c r="G105" s="101"/>
      <c r="H105" s="101"/>
      <c r="I105" s="101"/>
      <c r="J105" s="102">
        <f>J175</f>
        <v>0</v>
      </c>
      <c r="L105" s="99"/>
    </row>
    <row r="106" spans="2:12" s="9" customFormat="1" ht="19.899999999999999" customHeight="1">
      <c r="B106" s="99"/>
      <c r="D106" s="100" t="s">
        <v>98</v>
      </c>
      <c r="E106" s="101"/>
      <c r="F106" s="101"/>
      <c r="G106" s="101"/>
      <c r="H106" s="101"/>
      <c r="I106" s="101"/>
      <c r="J106" s="102">
        <f>J177</f>
        <v>0</v>
      </c>
      <c r="L106" s="99"/>
    </row>
    <row r="107" spans="2:12" s="9" customFormat="1" ht="19.899999999999999" customHeight="1">
      <c r="B107" s="99"/>
      <c r="D107" s="100" t="s">
        <v>99</v>
      </c>
      <c r="E107" s="101"/>
      <c r="F107" s="101"/>
      <c r="G107" s="101"/>
      <c r="H107" s="101"/>
      <c r="I107" s="101"/>
      <c r="J107" s="102">
        <f>J184</f>
        <v>0</v>
      </c>
      <c r="L107" s="99"/>
    </row>
    <row r="108" spans="2:12" s="9" customFormat="1" ht="19.899999999999999" customHeight="1">
      <c r="B108" s="99"/>
      <c r="D108" s="100" t="s">
        <v>100</v>
      </c>
      <c r="E108" s="101"/>
      <c r="F108" s="101"/>
      <c r="G108" s="101"/>
      <c r="H108" s="101"/>
      <c r="I108" s="101"/>
      <c r="J108" s="102">
        <f>J193</f>
        <v>0</v>
      </c>
      <c r="L108" s="99"/>
    </row>
    <row r="109" spans="2:12" s="9" customFormat="1" ht="19.899999999999999" customHeight="1">
      <c r="B109" s="99"/>
      <c r="D109" s="100" t="s">
        <v>101</v>
      </c>
      <c r="E109" s="101"/>
      <c r="F109" s="101"/>
      <c r="G109" s="101"/>
      <c r="H109" s="101"/>
      <c r="I109" s="101"/>
      <c r="J109" s="102">
        <f>J199</f>
        <v>0</v>
      </c>
      <c r="L109" s="99"/>
    </row>
    <row r="110" spans="2:12" s="9" customFormat="1" ht="19.899999999999999" customHeight="1">
      <c r="B110" s="99"/>
      <c r="D110" s="100" t="s">
        <v>102</v>
      </c>
      <c r="E110" s="101"/>
      <c r="F110" s="101"/>
      <c r="G110" s="101"/>
      <c r="H110" s="101"/>
      <c r="I110" s="101"/>
      <c r="J110" s="102">
        <f>J201</f>
        <v>0</v>
      </c>
      <c r="L110" s="99"/>
    </row>
    <row r="111" spans="2:12" s="9" customFormat="1" ht="19.899999999999999" customHeight="1">
      <c r="B111" s="99"/>
      <c r="D111" s="100" t="s">
        <v>103</v>
      </c>
      <c r="E111" s="101"/>
      <c r="F111" s="101"/>
      <c r="G111" s="101"/>
      <c r="H111" s="101"/>
      <c r="I111" s="101"/>
      <c r="J111" s="102">
        <f>J204</f>
        <v>0</v>
      </c>
      <c r="L111" s="99"/>
    </row>
    <row r="112" spans="2:12" s="9" customFormat="1" ht="19.899999999999999" customHeight="1">
      <c r="B112" s="99"/>
      <c r="D112" s="100" t="s">
        <v>104</v>
      </c>
      <c r="E112" s="101"/>
      <c r="F112" s="101"/>
      <c r="G112" s="101"/>
      <c r="H112" s="101"/>
      <c r="I112" s="101"/>
      <c r="J112" s="102">
        <f>J206</f>
        <v>0</v>
      </c>
      <c r="L112" s="99"/>
    </row>
    <row r="113" spans="2:12" s="8" customFormat="1" ht="24.95" customHeight="1">
      <c r="B113" s="95"/>
      <c r="D113" s="96" t="s">
        <v>105</v>
      </c>
      <c r="E113" s="97"/>
      <c r="F113" s="97"/>
      <c r="G113" s="97"/>
      <c r="H113" s="97"/>
      <c r="I113" s="97"/>
      <c r="J113" s="98">
        <f>J210</f>
        <v>0</v>
      </c>
      <c r="L113" s="95"/>
    </row>
    <row r="114" spans="2:12" s="9" customFormat="1" ht="19.899999999999999" customHeight="1">
      <c r="B114" s="99"/>
      <c r="D114" s="100" t="s">
        <v>106</v>
      </c>
      <c r="E114" s="101"/>
      <c r="F114" s="101"/>
      <c r="G114" s="101"/>
      <c r="H114" s="101"/>
      <c r="I114" s="101"/>
      <c r="J114" s="102">
        <f>J211</f>
        <v>0</v>
      </c>
      <c r="L114" s="99"/>
    </row>
    <row r="115" spans="2:12" s="9" customFormat="1" ht="19.899999999999999" customHeight="1">
      <c r="B115" s="99"/>
      <c r="D115" s="100" t="s">
        <v>107</v>
      </c>
      <c r="E115" s="101"/>
      <c r="F115" s="101"/>
      <c r="G115" s="101"/>
      <c r="H115" s="101"/>
      <c r="I115" s="101"/>
      <c r="J115" s="102">
        <f>J213</f>
        <v>0</v>
      </c>
      <c r="L115" s="99"/>
    </row>
    <row r="116" spans="2:12" s="1" customFormat="1" ht="21.75" customHeight="1">
      <c r="B116" s="28"/>
      <c r="L116" s="28"/>
    </row>
    <row r="117" spans="2:12" s="1" customFormat="1" ht="6.95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12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12" s="1" customFormat="1" ht="24.95" customHeight="1">
      <c r="B122" s="28"/>
      <c r="C122" s="17" t="s">
        <v>108</v>
      </c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16</v>
      </c>
      <c r="L124" s="28"/>
    </row>
    <row r="125" spans="2:12" s="1" customFormat="1" ht="16.5" customHeight="1">
      <c r="B125" s="28"/>
      <c r="E125" s="158" t="str">
        <f>E7</f>
        <v>KD Dačice - šatna</v>
      </c>
      <c r="F125" s="178"/>
      <c r="G125" s="178"/>
      <c r="H125" s="178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20</v>
      </c>
      <c r="F127" s="21" t="str">
        <f>F10</f>
        <v xml:space="preserve"> </v>
      </c>
      <c r="I127" s="23" t="s">
        <v>22</v>
      </c>
      <c r="J127" s="48" t="str">
        <f>IF(J10="","",J10)</f>
        <v>22. 5. 2022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24</v>
      </c>
      <c r="F129" s="21" t="str">
        <f>E13</f>
        <v xml:space="preserve"> </v>
      </c>
      <c r="I129" s="23" t="s">
        <v>29</v>
      </c>
      <c r="J129" s="26" t="str">
        <f>E19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IF(E16="","",E16)</f>
        <v>Vyplň údaj</v>
      </c>
      <c r="I130" s="23" t="s">
        <v>31</v>
      </c>
      <c r="J130" s="26" t="str">
        <f>E22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03"/>
      <c r="C132" s="104" t="s">
        <v>109</v>
      </c>
      <c r="D132" s="105" t="s">
        <v>58</v>
      </c>
      <c r="E132" s="105" t="s">
        <v>54</v>
      </c>
      <c r="F132" s="105" t="s">
        <v>55</v>
      </c>
      <c r="G132" s="105" t="s">
        <v>110</v>
      </c>
      <c r="H132" s="105" t="s">
        <v>111</v>
      </c>
      <c r="I132" s="105" t="s">
        <v>112</v>
      </c>
      <c r="J132" s="106" t="s">
        <v>84</v>
      </c>
      <c r="K132" s="107" t="s">
        <v>113</v>
      </c>
      <c r="L132" s="103"/>
      <c r="M132" s="55" t="s">
        <v>1</v>
      </c>
      <c r="N132" s="56" t="s">
        <v>37</v>
      </c>
      <c r="O132" s="56" t="s">
        <v>114</v>
      </c>
      <c r="P132" s="56" t="s">
        <v>115</v>
      </c>
      <c r="Q132" s="56" t="s">
        <v>116</v>
      </c>
      <c r="R132" s="56" t="s">
        <v>117</v>
      </c>
      <c r="S132" s="56" t="s">
        <v>118</v>
      </c>
      <c r="T132" s="57" t="s">
        <v>119</v>
      </c>
    </row>
    <row r="133" spans="2:65" s="1" customFormat="1" ht="22.9" customHeight="1">
      <c r="B133" s="28"/>
      <c r="C133" s="60" t="s">
        <v>120</v>
      </c>
      <c r="J133" s="108">
        <f>BK133</f>
        <v>0</v>
      </c>
      <c r="L133" s="28"/>
      <c r="M133" s="58"/>
      <c r="N133" s="49"/>
      <c r="O133" s="49"/>
      <c r="P133" s="109">
        <f>P134+P157+P210</f>
        <v>0</v>
      </c>
      <c r="Q133" s="49"/>
      <c r="R133" s="109">
        <f>R134+R157+R210</f>
        <v>32.549242200000002</v>
      </c>
      <c r="S133" s="49"/>
      <c r="T133" s="110">
        <f>T134+T157+T210</f>
        <v>22.726510000000001</v>
      </c>
      <c r="AT133" s="13" t="s">
        <v>72</v>
      </c>
      <c r="AU133" s="13" t="s">
        <v>86</v>
      </c>
      <c r="BK133" s="111">
        <f>BK134+BK157+BK210</f>
        <v>0</v>
      </c>
    </row>
    <row r="134" spans="2:65" s="11" customFormat="1" ht="25.9" customHeight="1">
      <c r="B134" s="112"/>
      <c r="C134" s="180"/>
      <c r="D134" s="181" t="s">
        <v>72</v>
      </c>
      <c r="E134" s="182" t="s">
        <v>121</v>
      </c>
      <c r="F134" s="182" t="s">
        <v>122</v>
      </c>
      <c r="G134" s="180"/>
      <c r="H134" s="180"/>
      <c r="I134" s="114"/>
      <c r="J134" s="194">
        <f>BK134</f>
        <v>0</v>
      </c>
      <c r="L134" s="112"/>
      <c r="M134" s="115"/>
      <c r="P134" s="116">
        <f>P135+P137+P146+P151+P155</f>
        <v>0</v>
      </c>
      <c r="R134" s="116">
        <f>R135+R137+R146+R151+R155</f>
        <v>26.492131200000003</v>
      </c>
      <c r="T134" s="117">
        <f>T135+T137+T146+T151+T155</f>
        <v>22.726200000000002</v>
      </c>
      <c r="AR134" s="113" t="s">
        <v>78</v>
      </c>
      <c r="AT134" s="118" t="s">
        <v>72</v>
      </c>
      <c r="AU134" s="118" t="s">
        <v>73</v>
      </c>
      <c r="AY134" s="113" t="s">
        <v>123</v>
      </c>
      <c r="BK134" s="119">
        <f>BK135+BK137+BK146+BK151+BK155</f>
        <v>0</v>
      </c>
    </row>
    <row r="135" spans="2:65" s="11" customFormat="1" ht="22.9" customHeight="1">
      <c r="B135" s="112"/>
      <c r="C135" s="180"/>
      <c r="D135" s="181" t="s">
        <v>72</v>
      </c>
      <c r="E135" s="183" t="s">
        <v>124</v>
      </c>
      <c r="F135" s="183" t="s">
        <v>125</v>
      </c>
      <c r="G135" s="180"/>
      <c r="H135" s="180"/>
      <c r="I135" s="114"/>
      <c r="J135" s="195">
        <f>BK135</f>
        <v>0</v>
      </c>
      <c r="L135" s="112"/>
      <c r="M135" s="115"/>
      <c r="P135" s="116">
        <f>P136</f>
        <v>0</v>
      </c>
      <c r="R135" s="116">
        <f>R136</f>
        <v>7.8375E-2</v>
      </c>
      <c r="T135" s="117">
        <f>T136</f>
        <v>0</v>
      </c>
      <c r="AR135" s="113" t="s">
        <v>78</v>
      </c>
      <c r="AT135" s="118" t="s">
        <v>72</v>
      </c>
      <c r="AU135" s="118" t="s">
        <v>78</v>
      </c>
      <c r="AY135" s="113" t="s">
        <v>123</v>
      </c>
      <c r="BK135" s="119">
        <f>BK136</f>
        <v>0</v>
      </c>
    </row>
    <row r="136" spans="2:65" s="1" customFormat="1" ht="16.5" customHeight="1">
      <c r="B136" s="120"/>
      <c r="C136" s="184" t="s">
        <v>78</v>
      </c>
      <c r="D136" s="184" t="s">
        <v>126</v>
      </c>
      <c r="E136" s="185" t="s">
        <v>127</v>
      </c>
      <c r="F136" s="186" t="s">
        <v>128</v>
      </c>
      <c r="G136" s="187" t="s">
        <v>129</v>
      </c>
      <c r="H136" s="188">
        <v>1.5</v>
      </c>
      <c r="I136" s="121"/>
      <c r="J136" s="196">
        <f>ROUND(I136*H136,2)</f>
        <v>0</v>
      </c>
      <c r="K136" s="122"/>
      <c r="L136" s="28"/>
      <c r="M136" s="123" t="s">
        <v>1</v>
      </c>
      <c r="N136" s="124" t="s">
        <v>38</v>
      </c>
      <c r="P136" s="125">
        <f>O136*H136</f>
        <v>0</v>
      </c>
      <c r="Q136" s="125">
        <v>5.2249999999999998E-2</v>
      </c>
      <c r="R136" s="125">
        <f>Q136*H136</f>
        <v>7.8375E-2</v>
      </c>
      <c r="S136" s="125">
        <v>0</v>
      </c>
      <c r="T136" s="126">
        <f>S136*H136</f>
        <v>0</v>
      </c>
      <c r="AR136" s="127" t="s">
        <v>130</v>
      </c>
      <c r="AT136" s="127" t="s">
        <v>126</v>
      </c>
      <c r="AU136" s="127" t="s">
        <v>80</v>
      </c>
      <c r="AY136" s="13" t="s">
        <v>123</v>
      </c>
      <c r="BE136" s="128">
        <f>IF(N136="základní",J136,0)</f>
        <v>0</v>
      </c>
      <c r="BF136" s="128">
        <f>IF(N136="snížená",J136,0)</f>
        <v>0</v>
      </c>
      <c r="BG136" s="128">
        <f>IF(N136="zákl. přenesená",J136,0)</f>
        <v>0</v>
      </c>
      <c r="BH136" s="128">
        <f>IF(N136="sníž. přenesená",J136,0)</f>
        <v>0</v>
      </c>
      <c r="BI136" s="128">
        <f>IF(N136="nulová",J136,0)</f>
        <v>0</v>
      </c>
      <c r="BJ136" s="13" t="s">
        <v>78</v>
      </c>
      <c r="BK136" s="128">
        <f>ROUND(I136*H136,2)</f>
        <v>0</v>
      </c>
      <c r="BL136" s="13" t="s">
        <v>130</v>
      </c>
      <c r="BM136" s="127" t="s">
        <v>131</v>
      </c>
    </row>
    <row r="137" spans="2:65" s="11" customFormat="1" ht="22.9" customHeight="1">
      <c r="B137" s="112"/>
      <c r="C137" s="180"/>
      <c r="D137" s="181" t="s">
        <v>72</v>
      </c>
      <c r="E137" s="183" t="s">
        <v>132</v>
      </c>
      <c r="F137" s="183" t="s">
        <v>133</v>
      </c>
      <c r="G137" s="180"/>
      <c r="H137" s="180"/>
      <c r="I137" s="114"/>
      <c r="J137" s="195">
        <f>BK137</f>
        <v>0</v>
      </c>
      <c r="L137" s="112"/>
      <c r="M137" s="115"/>
      <c r="P137" s="116">
        <f>SUM(P138:P145)</f>
        <v>0</v>
      </c>
      <c r="R137" s="116">
        <f>SUM(R138:R145)</f>
        <v>26.3885562</v>
      </c>
      <c r="T137" s="117">
        <f>SUM(T138:T145)</f>
        <v>0</v>
      </c>
      <c r="AR137" s="113" t="s">
        <v>78</v>
      </c>
      <c r="AT137" s="118" t="s">
        <v>72</v>
      </c>
      <c r="AU137" s="118" t="s">
        <v>78</v>
      </c>
      <c r="AY137" s="113" t="s">
        <v>123</v>
      </c>
      <c r="BK137" s="119">
        <f>SUM(BK138:BK145)</f>
        <v>0</v>
      </c>
    </row>
    <row r="138" spans="2:65" s="1" customFormat="1" ht="24.2" customHeight="1">
      <c r="B138" s="120"/>
      <c r="C138" s="184" t="s">
        <v>80</v>
      </c>
      <c r="D138" s="184" t="s">
        <v>126</v>
      </c>
      <c r="E138" s="185" t="s">
        <v>134</v>
      </c>
      <c r="F138" s="186" t="s">
        <v>135</v>
      </c>
      <c r="G138" s="187" t="s">
        <v>136</v>
      </c>
      <c r="H138" s="188">
        <v>1</v>
      </c>
      <c r="I138" s="121"/>
      <c r="J138" s="196">
        <f t="shared" ref="J138:J145" si="0">ROUND(I138*H138,2)</f>
        <v>0</v>
      </c>
      <c r="K138" s="122"/>
      <c r="L138" s="28"/>
      <c r="M138" s="123" t="s">
        <v>1</v>
      </c>
      <c r="N138" s="124" t="s">
        <v>38</v>
      </c>
      <c r="P138" s="125">
        <f t="shared" ref="P138:P145" si="1">O138*H138</f>
        <v>0</v>
      </c>
      <c r="Q138" s="125">
        <v>0</v>
      </c>
      <c r="R138" s="125">
        <f t="shared" ref="R138:R145" si="2">Q138*H138</f>
        <v>0</v>
      </c>
      <c r="S138" s="125">
        <v>0</v>
      </c>
      <c r="T138" s="126">
        <f t="shared" ref="T138:T145" si="3">S138*H138</f>
        <v>0</v>
      </c>
      <c r="AR138" s="127" t="s">
        <v>130</v>
      </c>
      <c r="AT138" s="127" t="s">
        <v>126</v>
      </c>
      <c r="AU138" s="127" t="s">
        <v>80</v>
      </c>
      <c r="AY138" s="13" t="s">
        <v>123</v>
      </c>
      <c r="BE138" s="128">
        <f t="shared" ref="BE138:BE145" si="4">IF(N138="základní",J138,0)</f>
        <v>0</v>
      </c>
      <c r="BF138" s="128">
        <f t="shared" ref="BF138:BF145" si="5">IF(N138="snížená",J138,0)</f>
        <v>0</v>
      </c>
      <c r="BG138" s="128">
        <f t="shared" ref="BG138:BG145" si="6">IF(N138="zákl. přenesená",J138,0)</f>
        <v>0</v>
      </c>
      <c r="BH138" s="128">
        <f t="shared" ref="BH138:BH145" si="7">IF(N138="sníž. přenesená",J138,0)</f>
        <v>0</v>
      </c>
      <c r="BI138" s="128">
        <f t="shared" ref="BI138:BI145" si="8">IF(N138="nulová",J138,0)</f>
        <v>0</v>
      </c>
      <c r="BJ138" s="13" t="s">
        <v>78</v>
      </c>
      <c r="BK138" s="128">
        <f t="shared" ref="BK138:BK145" si="9">ROUND(I138*H138,2)</f>
        <v>0</v>
      </c>
      <c r="BL138" s="13" t="s">
        <v>130</v>
      </c>
      <c r="BM138" s="127" t="s">
        <v>137</v>
      </c>
    </row>
    <row r="139" spans="2:65" s="1" customFormat="1" ht="24.2" customHeight="1">
      <c r="B139" s="120"/>
      <c r="C139" s="184" t="s">
        <v>124</v>
      </c>
      <c r="D139" s="184" t="s">
        <v>126</v>
      </c>
      <c r="E139" s="185" t="s">
        <v>138</v>
      </c>
      <c r="F139" s="186" t="s">
        <v>139</v>
      </c>
      <c r="G139" s="187" t="s">
        <v>129</v>
      </c>
      <c r="H139" s="188">
        <v>110.8</v>
      </c>
      <c r="I139" s="121"/>
      <c r="J139" s="196">
        <f t="shared" si="0"/>
        <v>0</v>
      </c>
      <c r="K139" s="122"/>
      <c r="L139" s="28"/>
      <c r="M139" s="123" t="s">
        <v>1</v>
      </c>
      <c r="N139" s="124" t="s">
        <v>38</v>
      </c>
      <c r="P139" s="125">
        <f t="shared" si="1"/>
        <v>0</v>
      </c>
      <c r="Q139" s="125">
        <v>1.7330000000000002E-2</v>
      </c>
      <c r="R139" s="125">
        <f t="shared" si="2"/>
        <v>1.9201640000000002</v>
      </c>
      <c r="S139" s="125">
        <v>0</v>
      </c>
      <c r="T139" s="126">
        <f t="shared" si="3"/>
        <v>0</v>
      </c>
      <c r="AR139" s="127" t="s">
        <v>130</v>
      </c>
      <c r="AT139" s="127" t="s">
        <v>126</v>
      </c>
      <c r="AU139" s="127" t="s">
        <v>80</v>
      </c>
      <c r="AY139" s="13" t="s">
        <v>123</v>
      </c>
      <c r="BE139" s="128">
        <f t="shared" si="4"/>
        <v>0</v>
      </c>
      <c r="BF139" s="128">
        <f t="shared" si="5"/>
        <v>0</v>
      </c>
      <c r="BG139" s="128">
        <f t="shared" si="6"/>
        <v>0</v>
      </c>
      <c r="BH139" s="128">
        <f t="shared" si="7"/>
        <v>0</v>
      </c>
      <c r="BI139" s="128">
        <f t="shared" si="8"/>
        <v>0</v>
      </c>
      <c r="BJ139" s="13" t="s">
        <v>78</v>
      </c>
      <c r="BK139" s="128">
        <f t="shared" si="9"/>
        <v>0</v>
      </c>
      <c r="BL139" s="13" t="s">
        <v>130</v>
      </c>
      <c r="BM139" s="127" t="s">
        <v>140</v>
      </c>
    </row>
    <row r="140" spans="2:65" s="1" customFormat="1" ht="24.2" customHeight="1">
      <c r="B140" s="120"/>
      <c r="C140" s="184" t="s">
        <v>130</v>
      </c>
      <c r="D140" s="184" t="s">
        <v>126</v>
      </c>
      <c r="E140" s="185" t="s">
        <v>141</v>
      </c>
      <c r="F140" s="186" t="s">
        <v>142</v>
      </c>
      <c r="G140" s="187" t="s">
        <v>129</v>
      </c>
      <c r="H140" s="188">
        <v>25.3</v>
      </c>
      <c r="I140" s="121"/>
      <c r="J140" s="196">
        <f t="shared" si="0"/>
        <v>0</v>
      </c>
      <c r="K140" s="122"/>
      <c r="L140" s="28"/>
      <c r="M140" s="123" t="s">
        <v>1</v>
      </c>
      <c r="N140" s="124" t="s">
        <v>38</v>
      </c>
      <c r="P140" s="125">
        <f t="shared" si="1"/>
        <v>0</v>
      </c>
      <c r="Q140" s="125">
        <v>1.47E-2</v>
      </c>
      <c r="R140" s="125">
        <f t="shared" si="2"/>
        <v>0.37191000000000002</v>
      </c>
      <c r="S140" s="125">
        <v>0</v>
      </c>
      <c r="T140" s="126">
        <f t="shared" si="3"/>
        <v>0</v>
      </c>
      <c r="AR140" s="127" t="s">
        <v>130</v>
      </c>
      <c r="AT140" s="127" t="s">
        <v>126</v>
      </c>
      <c r="AU140" s="127" t="s">
        <v>80</v>
      </c>
      <c r="AY140" s="13" t="s">
        <v>123</v>
      </c>
      <c r="BE140" s="128">
        <f t="shared" si="4"/>
        <v>0</v>
      </c>
      <c r="BF140" s="128">
        <f t="shared" si="5"/>
        <v>0</v>
      </c>
      <c r="BG140" s="128">
        <f t="shared" si="6"/>
        <v>0</v>
      </c>
      <c r="BH140" s="128">
        <f t="shared" si="7"/>
        <v>0</v>
      </c>
      <c r="BI140" s="128">
        <f t="shared" si="8"/>
        <v>0</v>
      </c>
      <c r="BJ140" s="13" t="s">
        <v>78</v>
      </c>
      <c r="BK140" s="128">
        <f t="shared" si="9"/>
        <v>0</v>
      </c>
      <c r="BL140" s="13" t="s">
        <v>130</v>
      </c>
      <c r="BM140" s="127" t="s">
        <v>143</v>
      </c>
    </row>
    <row r="141" spans="2:65" s="1" customFormat="1" ht="24.2" customHeight="1">
      <c r="B141" s="120"/>
      <c r="C141" s="184" t="s">
        <v>144</v>
      </c>
      <c r="D141" s="184" t="s">
        <v>126</v>
      </c>
      <c r="E141" s="185" t="s">
        <v>145</v>
      </c>
      <c r="F141" s="186" t="s">
        <v>146</v>
      </c>
      <c r="G141" s="187" t="s">
        <v>129</v>
      </c>
      <c r="H141" s="188">
        <v>8</v>
      </c>
      <c r="I141" s="121"/>
      <c r="J141" s="196">
        <f t="shared" si="0"/>
        <v>0</v>
      </c>
      <c r="K141" s="122"/>
      <c r="L141" s="28"/>
      <c r="M141" s="123" t="s">
        <v>1</v>
      </c>
      <c r="N141" s="124" t="s">
        <v>38</v>
      </c>
      <c r="P141" s="125">
        <f t="shared" si="1"/>
        <v>0</v>
      </c>
      <c r="Q141" s="125">
        <v>3.7999999999999999E-2</v>
      </c>
      <c r="R141" s="125">
        <f t="shared" si="2"/>
        <v>0.30399999999999999</v>
      </c>
      <c r="S141" s="125">
        <v>0</v>
      </c>
      <c r="T141" s="126">
        <f t="shared" si="3"/>
        <v>0</v>
      </c>
      <c r="AR141" s="127" t="s">
        <v>130</v>
      </c>
      <c r="AT141" s="127" t="s">
        <v>126</v>
      </c>
      <c r="AU141" s="127" t="s">
        <v>80</v>
      </c>
      <c r="AY141" s="13" t="s">
        <v>123</v>
      </c>
      <c r="BE141" s="128">
        <f t="shared" si="4"/>
        <v>0</v>
      </c>
      <c r="BF141" s="128">
        <f t="shared" si="5"/>
        <v>0</v>
      </c>
      <c r="BG141" s="128">
        <f t="shared" si="6"/>
        <v>0</v>
      </c>
      <c r="BH141" s="128">
        <f t="shared" si="7"/>
        <v>0</v>
      </c>
      <c r="BI141" s="128">
        <f t="shared" si="8"/>
        <v>0</v>
      </c>
      <c r="BJ141" s="13" t="s">
        <v>78</v>
      </c>
      <c r="BK141" s="128">
        <f t="shared" si="9"/>
        <v>0</v>
      </c>
      <c r="BL141" s="13" t="s">
        <v>130</v>
      </c>
      <c r="BM141" s="127" t="s">
        <v>147</v>
      </c>
    </row>
    <row r="142" spans="2:65" s="1" customFormat="1" ht="24.2" customHeight="1">
      <c r="B142" s="120"/>
      <c r="C142" s="184" t="s">
        <v>132</v>
      </c>
      <c r="D142" s="184" t="s">
        <v>126</v>
      </c>
      <c r="E142" s="185" t="s">
        <v>148</v>
      </c>
      <c r="F142" s="186" t="s">
        <v>149</v>
      </c>
      <c r="G142" s="187" t="s">
        <v>129</v>
      </c>
      <c r="H142" s="188">
        <v>8.4</v>
      </c>
      <c r="I142" s="121"/>
      <c r="J142" s="196">
        <f t="shared" si="0"/>
        <v>0</v>
      </c>
      <c r="K142" s="122"/>
      <c r="L142" s="28"/>
      <c r="M142" s="123" t="s">
        <v>1</v>
      </c>
      <c r="N142" s="124" t="s">
        <v>38</v>
      </c>
      <c r="P142" s="125">
        <f t="shared" si="1"/>
        <v>0</v>
      </c>
      <c r="Q142" s="125">
        <v>3.2730000000000002E-2</v>
      </c>
      <c r="R142" s="125">
        <f t="shared" si="2"/>
        <v>0.27493200000000001</v>
      </c>
      <c r="S142" s="125">
        <v>0</v>
      </c>
      <c r="T142" s="126">
        <f t="shared" si="3"/>
        <v>0</v>
      </c>
      <c r="AR142" s="127" t="s">
        <v>130</v>
      </c>
      <c r="AT142" s="127" t="s">
        <v>126</v>
      </c>
      <c r="AU142" s="127" t="s">
        <v>80</v>
      </c>
      <c r="AY142" s="13" t="s">
        <v>123</v>
      </c>
      <c r="BE142" s="128">
        <f t="shared" si="4"/>
        <v>0</v>
      </c>
      <c r="BF142" s="128">
        <f t="shared" si="5"/>
        <v>0</v>
      </c>
      <c r="BG142" s="128">
        <f t="shared" si="6"/>
        <v>0</v>
      </c>
      <c r="BH142" s="128">
        <f t="shared" si="7"/>
        <v>0</v>
      </c>
      <c r="BI142" s="128">
        <f t="shared" si="8"/>
        <v>0</v>
      </c>
      <c r="BJ142" s="13" t="s">
        <v>78</v>
      </c>
      <c r="BK142" s="128">
        <f t="shared" si="9"/>
        <v>0</v>
      </c>
      <c r="BL142" s="13" t="s">
        <v>130</v>
      </c>
      <c r="BM142" s="127" t="s">
        <v>150</v>
      </c>
    </row>
    <row r="143" spans="2:65" s="1" customFormat="1" ht="24.2" customHeight="1">
      <c r="B143" s="120"/>
      <c r="C143" s="184" t="s">
        <v>151</v>
      </c>
      <c r="D143" s="184" t="s">
        <v>126</v>
      </c>
      <c r="E143" s="185" t="s">
        <v>152</v>
      </c>
      <c r="F143" s="186" t="s">
        <v>153</v>
      </c>
      <c r="G143" s="187" t="s">
        <v>129</v>
      </c>
      <c r="H143" s="188">
        <v>144.71</v>
      </c>
      <c r="I143" s="121"/>
      <c r="J143" s="196">
        <f t="shared" si="0"/>
        <v>0</v>
      </c>
      <c r="K143" s="122"/>
      <c r="L143" s="28"/>
      <c r="M143" s="123" t="s">
        <v>1</v>
      </c>
      <c r="N143" s="124" t="s">
        <v>38</v>
      </c>
      <c r="P143" s="125">
        <f t="shared" si="1"/>
        <v>0</v>
      </c>
      <c r="Q143" s="125">
        <v>3.0000000000000001E-3</v>
      </c>
      <c r="R143" s="125">
        <f t="shared" si="2"/>
        <v>0.43413000000000002</v>
      </c>
      <c r="S143" s="125">
        <v>0</v>
      </c>
      <c r="T143" s="126">
        <f t="shared" si="3"/>
        <v>0</v>
      </c>
      <c r="AR143" s="127" t="s">
        <v>130</v>
      </c>
      <c r="AT143" s="127" t="s">
        <v>126</v>
      </c>
      <c r="AU143" s="127" t="s">
        <v>80</v>
      </c>
      <c r="AY143" s="13" t="s">
        <v>123</v>
      </c>
      <c r="BE143" s="128">
        <f t="shared" si="4"/>
        <v>0</v>
      </c>
      <c r="BF143" s="128">
        <f t="shared" si="5"/>
        <v>0</v>
      </c>
      <c r="BG143" s="128">
        <f t="shared" si="6"/>
        <v>0</v>
      </c>
      <c r="BH143" s="128">
        <f t="shared" si="7"/>
        <v>0</v>
      </c>
      <c r="BI143" s="128">
        <f t="shared" si="8"/>
        <v>0</v>
      </c>
      <c r="BJ143" s="13" t="s">
        <v>78</v>
      </c>
      <c r="BK143" s="128">
        <f t="shared" si="9"/>
        <v>0</v>
      </c>
      <c r="BL143" s="13" t="s">
        <v>130</v>
      </c>
      <c r="BM143" s="127" t="s">
        <v>154</v>
      </c>
    </row>
    <row r="144" spans="2:65" s="1" customFormat="1" ht="33" customHeight="1">
      <c r="B144" s="120"/>
      <c r="C144" s="184" t="s">
        <v>155</v>
      </c>
      <c r="D144" s="184" t="s">
        <v>126</v>
      </c>
      <c r="E144" s="185" t="s">
        <v>156</v>
      </c>
      <c r="F144" s="186" t="s">
        <v>157</v>
      </c>
      <c r="G144" s="187" t="s">
        <v>158</v>
      </c>
      <c r="H144" s="188">
        <v>8.4600000000000009</v>
      </c>
      <c r="I144" s="121"/>
      <c r="J144" s="196">
        <f t="shared" si="0"/>
        <v>0</v>
      </c>
      <c r="K144" s="122"/>
      <c r="L144" s="28"/>
      <c r="M144" s="123" t="s">
        <v>1</v>
      </c>
      <c r="N144" s="124" t="s">
        <v>38</v>
      </c>
      <c r="P144" s="125">
        <f t="shared" si="1"/>
        <v>0</v>
      </c>
      <c r="Q144" s="125">
        <v>2.5018699999999998</v>
      </c>
      <c r="R144" s="125">
        <f t="shared" si="2"/>
        <v>21.165820199999999</v>
      </c>
      <c r="S144" s="125">
        <v>0</v>
      </c>
      <c r="T144" s="126">
        <f t="shared" si="3"/>
        <v>0</v>
      </c>
      <c r="AR144" s="127" t="s">
        <v>130</v>
      </c>
      <c r="AT144" s="127" t="s">
        <v>126</v>
      </c>
      <c r="AU144" s="127" t="s">
        <v>80</v>
      </c>
      <c r="AY144" s="13" t="s">
        <v>123</v>
      </c>
      <c r="BE144" s="128">
        <f t="shared" si="4"/>
        <v>0</v>
      </c>
      <c r="BF144" s="128">
        <f t="shared" si="5"/>
        <v>0</v>
      </c>
      <c r="BG144" s="128">
        <f t="shared" si="6"/>
        <v>0</v>
      </c>
      <c r="BH144" s="128">
        <f t="shared" si="7"/>
        <v>0</v>
      </c>
      <c r="BI144" s="128">
        <f t="shared" si="8"/>
        <v>0</v>
      </c>
      <c r="BJ144" s="13" t="s">
        <v>78</v>
      </c>
      <c r="BK144" s="128">
        <f t="shared" si="9"/>
        <v>0</v>
      </c>
      <c r="BL144" s="13" t="s">
        <v>130</v>
      </c>
      <c r="BM144" s="127" t="s">
        <v>159</v>
      </c>
    </row>
    <row r="145" spans="2:65" s="1" customFormat="1" ht="24.2" customHeight="1">
      <c r="B145" s="120"/>
      <c r="C145" s="184" t="s">
        <v>160</v>
      </c>
      <c r="D145" s="184" t="s">
        <v>126</v>
      </c>
      <c r="E145" s="185" t="s">
        <v>161</v>
      </c>
      <c r="F145" s="186" t="s">
        <v>162</v>
      </c>
      <c r="G145" s="187" t="s">
        <v>129</v>
      </c>
      <c r="H145" s="188">
        <v>47</v>
      </c>
      <c r="I145" s="121"/>
      <c r="J145" s="196">
        <f t="shared" si="0"/>
        <v>0</v>
      </c>
      <c r="K145" s="122"/>
      <c r="L145" s="28"/>
      <c r="M145" s="123" t="s">
        <v>1</v>
      </c>
      <c r="N145" s="124" t="s">
        <v>38</v>
      </c>
      <c r="P145" s="125">
        <f t="shared" si="1"/>
        <v>0</v>
      </c>
      <c r="Q145" s="125">
        <v>4.0800000000000003E-2</v>
      </c>
      <c r="R145" s="125">
        <f t="shared" si="2"/>
        <v>1.9176000000000002</v>
      </c>
      <c r="S145" s="125">
        <v>0</v>
      </c>
      <c r="T145" s="126">
        <f t="shared" si="3"/>
        <v>0</v>
      </c>
      <c r="AR145" s="127" t="s">
        <v>130</v>
      </c>
      <c r="AT145" s="127" t="s">
        <v>126</v>
      </c>
      <c r="AU145" s="127" t="s">
        <v>80</v>
      </c>
      <c r="AY145" s="13" t="s">
        <v>123</v>
      </c>
      <c r="BE145" s="128">
        <f t="shared" si="4"/>
        <v>0</v>
      </c>
      <c r="BF145" s="128">
        <f t="shared" si="5"/>
        <v>0</v>
      </c>
      <c r="BG145" s="128">
        <f t="shared" si="6"/>
        <v>0</v>
      </c>
      <c r="BH145" s="128">
        <f t="shared" si="7"/>
        <v>0</v>
      </c>
      <c r="BI145" s="128">
        <f t="shared" si="8"/>
        <v>0</v>
      </c>
      <c r="BJ145" s="13" t="s">
        <v>78</v>
      </c>
      <c r="BK145" s="128">
        <f t="shared" si="9"/>
        <v>0</v>
      </c>
      <c r="BL145" s="13" t="s">
        <v>130</v>
      </c>
      <c r="BM145" s="127" t="s">
        <v>163</v>
      </c>
    </row>
    <row r="146" spans="2:65" s="11" customFormat="1" ht="22.9" customHeight="1">
      <c r="B146" s="112"/>
      <c r="C146" s="180"/>
      <c r="D146" s="181" t="s">
        <v>72</v>
      </c>
      <c r="E146" s="183" t="s">
        <v>160</v>
      </c>
      <c r="F146" s="183" t="s">
        <v>164</v>
      </c>
      <c r="G146" s="180"/>
      <c r="H146" s="180"/>
      <c r="I146" s="114"/>
      <c r="J146" s="195">
        <f>BK146</f>
        <v>0</v>
      </c>
      <c r="L146" s="112"/>
      <c r="M146" s="115"/>
      <c r="P146" s="116">
        <f>SUM(P147:P150)</f>
        <v>0</v>
      </c>
      <c r="R146" s="116">
        <f>SUM(R147:R150)</f>
        <v>2.52E-2</v>
      </c>
      <c r="T146" s="117">
        <f>SUM(T147:T150)</f>
        <v>22.726200000000002</v>
      </c>
      <c r="AR146" s="113" t="s">
        <v>78</v>
      </c>
      <c r="AT146" s="118" t="s">
        <v>72</v>
      </c>
      <c r="AU146" s="118" t="s">
        <v>78</v>
      </c>
      <c r="AY146" s="113" t="s">
        <v>123</v>
      </c>
      <c r="BK146" s="119">
        <f>SUM(BK147:BK150)</f>
        <v>0</v>
      </c>
    </row>
    <row r="147" spans="2:65" s="1" customFormat="1" ht="37.9" customHeight="1">
      <c r="B147" s="120"/>
      <c r="C147" s="184" t="s">
        <v>165</v>
      </c>
      <c r="D147" s="184" t="s">
        <v>126</v>
      </c>
      <c r="E147" s="185" t="s">
        <v>166</v>
      </c>
      <c r="F147" s="186" t="s">
        <v>167</v>
      </c>
      <c r="G147" s="187" t="s">
        <v>129</v>
      </c>
      <c r="H147" s="188">
        <v>120</v>
      </c>
      <c r="I147" s="121"/>
      <c r="J147" s="196">
        <f>ROUND(I147*H147,2)</f>
        <v>0</v>
      </c>
      <c r="K147" s="122"/>
      <c r="L147" s="28"/>
      <c r="M147" s="123" t="s">
        <v>1</v>
      </c>
      <c r="N147" s="124" t="s">
        <v>38</v>
      </c>
      <c r="P147" s="125">
        <f>O147*H147</f>
        <v>0</v>
      </c>
      <c r="Q147" s="125">
        <v>2.1000000000000001E-4</v>
      </c>
      <c r="R147" s="125">
        <f>Q147*H147</f>
        <v>2.52E-2</v>
      </c>
      <c r="S147" s="125">
        <v>0</v>
      </c>
      <c r="T147" s="126">
        <f>S147*H147</f>
        <v>0</v>
      </c>
      <c r="AR147" s="127" t="s">
        <v>130</v>
      </c>
      <c r="AT147" s="127" t="s">
        <v>126</v>
      </c>
      <c r="AU147" s="127" t="s">
        <v>80</v>
      </c>
      <c r="AY147" s="13" t="s">
        <v>123</v>
      </c>
      <c r="BE147" s="128">
        <f>IF(N147="základní",J147,0)</f>
        <v>0</v>
      </c>
      <c r="BF147" s="128">
        <f>IF(N147="snížená",J147,0)</f>
        <v>0</v>
      </c>
      <c r="BG147" s="128">
        <f>IF(N147="zákl. přenesená",J147,0)</f>
        <v>0</v>
      </c>
      <c r="BH147" s="128">
        <f>IF(N147="sníž. přenesená",J147,0)</f>
        <v>0</v>
      </c>
      <c r="BI147" s="128">
        <f>IF(N147="nulová",J147,0)</f>
        <v>0</v>
      </c>
      <c r="BJ147" s="13" t="s">
        <v>78</v>
      </c>
      <c r="BK147" s="128">
        <f>ROUND(I147*H147,2)</f>
        <v>0</v>
      </c>
      <c r="BL147" s="13" t="s">
        <v>130</v>
      </c>
      <c r="BM147" s="127" t="s">
        <v>168</v>
      </c>
    </row>
    <row r="148" spans="2:65" s="1" customFormat="1" ht="33" customHeight="1">
      <c r="B148" s="120"/>
      <c r="C148" s="184" t="s">
        <v>169</v>
      </c>
      <c r="D148" s="184" t="s">
        <v>126</v>
      </c>
      <c r="E148" s="185" t="s">
        <v>170</v>
      </c>
      <c r="F148" s="186" t="s">
        <v>171</v>
      </c>
      <c r="G148" s="187" t="s">
        <v>158</v>
      </c>
      <c r="H148" s="188">
        <v>9.6470000000000002</v>
      </c>
      <c r="I148" s="121"/>
      <c r="J148" s="196">
        <f>ROUND(I148*H148,2)</f>
        <v>0</v>
      </c>
      <c r="K148" s="122"/>
      <c r="L148" s="28"/>
      <c r="M148" s="123" t="s">
        <v>1</v>
      </c>
      <c r="N148" s="124" t="s">
        <v>38</v>
      </c>
      <c r="P148" s="125">
        <f>O148*H148</f>
        <v>0</v>
      </c>
      <c r="Q148" s="125">
        <v>0</v>
      </c>
      <c r="R148" s="125">
        <f>Q148*H148</f>
        <v>0</v>
      </c>
      <c r="S148" s="125">
        <v>2.2000000000000002</v>
      </c>
      <c r="T148" s="126">
        <f>S148*H148</f>
        <v>21.223400000000002</v>
      </c>
      <c r="AR148" s="127" t="s">
        <v>130</v>
      </c>
      <c r="AT148" s="127" t="s">
        <v>126</v>
      </c>
      <c r="AU148" s="127" t="s">
        <v>80</v>
      </c>
      <c r="AY148" s="13" t="s">
        <v>123</v>
      </c>
      <c r="BE148" s="128">
        <f>IF(N148="základní",J148,0)</f>
        <v>0</v>
      </c>
      <c r="BF148" s="128">
        <f>IF(N148="snížená",J148,0)</f>
        <v>0</v>
      </c>
      <c r="BG148" s="128">
        <f>IF(N148="zákl. přenesená",J148,0)</f>
        <v>0</v>
      </c>
      <c r="BH148" s="128">
        <f>IF(N148="sníž. přenesená",J148,0)</f>
        <v>0</v>
      </c>
      <c r="BI148" s="128">
        <f>IF(N148="nulová",J148,0)</f>
        <v>0</v>
      </c>
      <c r="BJ148" s="13" t="s">
        <v>78</v>
      </c>
      <c r="BK148" s="128">
        <f>ROUND(I148*H148,2)</f>
        <v>0</v>
      </c>
      <c r="BL148" s="13" t="s">
        <v>130</v>
      </c>
      <c r="BM148" s="127" t="s">
        <v>172</v>
      </c>
    </row>
    <row r="149" spans="2:65" s="1" customFormat="1" ht="24.2" customHeight="1">
      <c r="B149" s="120"/>
      <c r="C149" s="184" t="s">
        <v>173</v>
      </c>
      <c r="D149" s="184" t="s">
        <v>126</v>
      </c>
      <c r="E149" s="185" t="s">
        <v>174</v>
      </c>
      <c r="F149" s="186" t="s">
        <v>175</v>
      </c>
      <c r="G149" s="187" t="s">
        <v>129</v>
      </c>
      <c r="H149" s="188">
        <v>20.399999999999999</v>
      </c>
      <c r="I149" s="121"/>
      <c r="J149" s="196">
        <f>ROUND(I149*H149,2)</f>
        <v>0</v>
      </c>
      <c r="K149" s="122"/>
      <c r="L149" s="28"/>
      <c r="M149" s="123" t="s">
        <v>1</v>
      </c>
      <c r="N149" s="124" t="s">
        <v>38</v>
      </c>
      <c r="P149" s="125">
        <f>O149*H149</f>
        <v>0</v>
      </c>
      <c r="Q149" s="125">
        <v>0</v>
      </c>
      <c r="R149" s="125">
        <f>Q149*H149</f>
        <v>0</v>
      </c>
      <c r="S149" s="125">
        <v>5.7000000000000002E-2</v>
      </c>
      <c r="T149" s="126">
        <f>S149*H149</f>
        <v>1.1628000000000001</v>
      </c>
      <c r="AR149" s="127" t="s">
        <v>130</v>
      </c>
      <c r="AT149" s="127" t="s">
        <v>126</v>
      </c>
      <c r="AU149" s="127" t="s">
        <v>80</v>
      </c>
      <c r="AY149" s="13" t="s">
        <v>123</v>
      </c>
      <c r="BE149" s="128">
        <f>IF(N149="základní",J149,0)</f>
        <v>0</v>
      </c>
      <c r="BF149" s="128">
        <f>IF(N149="snížená",J149,0)</f>
        <v>0</v>
      </c>
      <c r="BG149" s="128">
        <f>IF(N149="zákl. přenesená",J149,0)</f>
        <v>0</v>
      </c>
      <c r="BH149" s="128">
        <f>IF(N149="sníž. přenesená",J149,0)</f>
        <v>0</v>
      </c>
      <c r="BI149" s="128">
        <f>IF(N149="nulová",J149,0)</f>
        <v>0</v>
      </c>
      <c r="BJ149" s="13" t="s">
        <v>78</v>
      </c>
      <c r="BK149" s="128">
        <f>ROUND(I149*H149,2)</f>
        <v>0</v>
      </c>
      <c r="BL149" s="13" t="s">
        <v>130</v>
      </c>
      <c r="BM149" s="127" t="s">
        <v>176</v>
      </c>
    </row>
    <row r="150" spans="2:65" s="1" customFormat="1" ht="24.2" customHeight="1">
      <c r="B150" s="120"/>
      <c r="C150" s="184" t="s">
        <v>177</v>
      </c>
      <c r="D150" s="184" t="s">
        <v>126</v>
      </c>
      <c r="E150" s="185" t="s">
        <v>178</v>
      </c>
      <c r="F150" s="186" t="s">
        <v>179</v>
      </c>
      <c r="G150" s="187" t="s">
        <v>180</v>
      </c>
      <c r="H150" s="188">
        <v>85</v>
      </c>
      <c r="I150" s="121"/>
      <c r="J150" s="196">
        <f>ROUND(I150*H150,2)</f>
        <v>0</v>
      </c>
      <c r="K150" s="122"/>
      <c r="L150" s="28"/>
      <c r="M150" s="123" t="s">
        <v>1</v>
      </c>
      <c r="N150" s="124" t="s">
        <v>38</v>
      </c>
      <c r="P150" s="125">
        <f>O150*H150</f>
        <v>0</v>
      </c>
      <c r="Q150" s="125">
        <v>0</v>
      </c>
      <c r="R150" s="125">
        <f>Q150*H150</f>
        <v>0</v>
      </c>
      <c r="S150" s="125">
        <v>4.0000000000000001E-3</v>
      </c>
      <c r="T150" s="126">
        <f>S150*H150</f>
        <v>0.34</v>
      </c>
      <c r="AR150" s="127" t="s">
        <v>130</v>
      </c>
      <c r="AT150" s="127" t="s">
        <v>126</v>
      </c>
      <c r="AU150" s="127" t="s">
        <v>80</v>
      </c>
      <c r="AY150" s="13" t="s">
        <v>123</v>
      </c>
      <c r="BE150" s="128">
        <f>IF(N150="základní",J150,0)</f>
        <v>0</v>
      </c>
      <c r="BF150" s="128">
        <f>IF(N150="snížená",J150,0)</f>
        <v>0</v>
      </c>
      <c r="BG150" s="128">
        <f>IF(N150="zákl. přenesená",J150,0)</f>
        <v>0</v>
      </c>
      <c r="BH150" s="128">
        <f>IF(N150="sníž. přenesená",J150,0)</f>
        <v>0</v>
      </c>
      <c r="BI150" s="128">
        <f>IF(N150="nulová",J150,0)</f>
        <v>0</v>
      </c>
      <c r="BJ150" s="13" t="s">
        <v>78</v>
      </c>
      <c r="BK150" s="128">
        <f>ROUND(I150*H150,2)</f>
        <v>0</v>
      </c>
      <c r="BL150" s="13" t="s">
        <v>130</v>
      </c>
      <c r="BM150" s="127" t="s">
        <v>181</v>
      </c>
    </row>
    <row r="151" spans="2:65" s="11" customFormat="1" ht="22.9" customHeight="1">
      <c r="B151" s="112"/>
      <c r="C151" s="180"/>
      <c r="D151" s="181" t="s">
        <v>72</v>
      </c>
      <c r="E151" s="183" t="s">
        <v>182</v>
      </c>
      <c r="F151" s="183" t="s">
        <v>183</v>
      </c>
      <c r="G151" s="180"/>
      <c r="H151" s="180"/>
      <c r="I151" s="114"/>
      <c r="J151" s="195">
        <f>BK151</f>
        <v>0</v>
      </c>
      <c r="L151" s="112"/>
      <c r="M151" s="115"/>
      <c r="P151" s="116">
        <f>SUM(P152:P154)</f>
        <v>0</v>
      </c>
      <c r="R151" s="116">
        <f>SUM(R152:R154)</f>
        <v>0</v>
      </c>
      <c r="T151" s="117">
        <f>SUM(T152:T154)</f>
        <v>0</v>
      </c>
      <c r="AR151" s="113" t="s">
        <v>78</v>
      </c>
      <c r="AT151" s="118" t="s">
        <v>72</v>
      </c>
      <c r="AU151" s="118" t="s">
        <v>78</v>
      </c>
      <c r="AY151" s="113" t="s">
        <v>123</v>
      </c>
      <c r="BK151" s="119">
        <f>SUM(BK152:BK154)</f>
        <v>0</v>
      </c>
    </row>
    <row r="152" spans="2:65" s="1" customFormat="1" ht="24.2" customHeight="1">
      <c r="B152" s="120"/>
      <c r="C152" s="184" t="s">
        <v>184</v>
      </c>
      <c r="D152" s="184" t="s">
        <v>126</v>
      </c>
      <c r="E152" s="185" t="s">
        <v>185</v>
      </c>
      <c r="F152" s="186" t="s">
        <v>186</v>
      </c>
      <c r="G152" s="187" t="s">
        <v>187</v>
      </c>
      <c r="H152" s="188">
        <v>22.385999999999999</v>
      </c>
      <c r="I152" s="121"/>
      <c r="J152" s="196">
        <f>ROUND(I152*H152,2)</f>
        <v>0</v>
      </c>
      <c r="K152" s="122"/>
      <c r="L152" s="28"/>
      <c r="M152" s="123" t="s">
        <v>1</v>
      </c>
      <c r="N152" s="124" t="s">
        <v>38</v>
      </c>
      <c r="P152" s="125">
        <f>O152*H152</f>
        <v>0</v>
      </c>
      <c r="Q152" s="125">
        <v>0</v>
      </c>
      <c r="R152" s="125">
        <f>Q152*H152</f>
        <v>0</v>
      </c>
      <c r="S152" s="125">
        <v>0</v>
      </c>
      <c r="T152" s="126">
        <f>S152*H152</f>
        <v>0</v>
      </c>
      <c r="AR152" s="127" t="s">
        <v>130</v>
      </c>
      <c r="AT152" s="127" t="s">
        <v>126</v>
      </c>
      <c r="AU152" s="127" t="s">
        <v>80</v>
      </c>
      <c r="AY152" s="13" t="s">
        <v>123</v>
      </c>
      <c r="BE152" s="128">
        <f>IF(N152="základní",J152,0)</f>
        <v>0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13" t="s">
        <v>78</v>
      </c>
      <c r="BK152" s="128">
        <f>ROUND(I152*H152,2)</f>
        <v>0</v>
      </c>
      <c r="BL152" s="13" t="s">
        <v>130</v>
      </c>
      <c r="BM152" s="127" t="s">
        <v>188</v>
      </c>
    </row>
    <row r="153" spans="2:65" s="1" customFormat="1" ht="24.2" customHeight="1">
      <c r="B153" s="120"/>
      <c r="C153" s="184" t="s">
        <v>8</v>
      </c>
      <c r="D153" s="184" t="s">
        <v>126</v>
      </c>
      <c r="E153" s="185" t="s">
        <v>189</v>
      </c>
      <c r="F153" s="186" t="s">
        <v>190</v>
      </c>
      <c r="G153" s="187" t="s">
        <v>187</v>
      </c>
      <c r="H153" s="188">
        <v>134.316</v>
      </c>
      <c r="I153" s="121"/>
      <c r="J153" s="196">
        <f>ROUND(I153*H153,2)</f>
        <v>0</v>
      </c>
      <c r="K153" s="122"/>
      <c r="L153" s="28"/>
      <c r="M153" s="123" t="s">
        <v>1</v>
      </c>
      <c r="N153" s="124" t="s">
        <v>38</v>
      </c>
      <c r="P153" s="125">
        <f>O153*H153</f>
        <v>0</v>
      </c>
      <c r="Q153" s="125">
        <v>0</v>
      </c>
      <c r="R153" s="125">
        <f>Q153*H153</f>
        <v>0</v>
      </c>
      <c r="S153" s="125">
        <v>0</v>
      </c>
      <c r="T153" s="126">
        <f>S153*H153</f>
        <v>0</v>
      </c>
      <c r="AR153" s="127" t="s">
        <v>130</v>
      </c>
      <c r="AT153" s="127" t="s">
        <v>126</v>
      </c>
      <c r="AU153" s="127" t="s">
        <v>80</v>
      </c>
      <c r="AY153" s="13" t="s">
        <v>123</v>
      </c>
      <c r="BE153" s="128">
        <f>IF(N153="základní",J153,0)</f>
        <v>0</v>
      </c>
      <c r="BF153" s="128">
        <f>IF(N153="snížená",J153,0)</f>
        <v>0</v>
      </c>
      <c r="BG153" s="128">
        <f>IF(N153="zákl. přenesená",J153,0)</f>
        <v>0</v>
      </c>
      <c r="BH153" s="128">
        <f>IF(N153="sníž. přenesená",J153,0)</f>
        <v>0</v>
      </c>
      <c r="BI153" s="128">
        <f>IF(N153="nulová",J153,0)</f>
        <v>0</v>
      </c>
      <c r="BJ153" s="13" t="s">
        <v>78</v>
      </c>
      <c r="BK153" s="128">
        <f>ROUND(I153*H153,2)</f>
        <v>0</v>
      </c>
      <c r="BL153" s="13" t="s">
        <v>130</v>
      </c>
      <c r="BM153" s="127" t="s">
        <v>191</v>
      </c>
    </row>
    <row r="154" spans="2:65" s="1" customFormat="1" ht="33" customHeight="1">
      <c r="B154" s="120"/>
      <c r="C154" s="184" t="s">
        <v>192</v>
      </c>
      <c r="D154" s="184" t="s">
        <v>126</v>
      </c>
      <c r="E154" s="185" t="s">
        <v>193</v>
      </c>
      <c r="F154" s="186" t="s">
        <v>194</v>
      </c>
      <c r="G154" s="187" t="s">
        <v>187</v>
      </c>
      <c r="H154" s="188">
        <v>22.385999999999999</v>
      </c>
      <c r="I154" s="121"/>
      <c r="J154" s="196">
        <f>ROUND(I154*H154,2)</f>
        <v>0</v>
      </c>
      <c r="K154" s="122"/>
      <c r="L154" s="28"/>
      <c r="M154" s="123" t="s">
        <v>1</v>
      </c>
      <c r="N154" s="124" t="s">
        <v>38</v>
      </c>
      <c r="P154" s="125">
        <f>O154*H154</f>
        <v>0</v>
      </c>
      <c r="Q154" s="125">
        <v>0</v>
      </c>
      <c r="R154" s="125">
        <f>Q154*H154</f>
        <v>0</v>
      </c>
      <c r="S154" s="125">
        <v>0</v>
      </c>
      <c r="T154" s="126">
        <f>S154*H154</f>
        <v>0</v>
      </c>
      <c r="AR154" s="127" t="s">
        <v>130</v>
      </c>
      <c r="AT154" s="127" t="s">
        <v>126</v>
      </c>
      <c r="AU154" s="127" t="s">
        <v>80</v>
      </c>
      <c r="AY154" s="13" t="s">
        <v>123</v>
      </c>
      <c r="BE154" s="128">
        <f>IF(N154="základní",J154,0)</f>
        <v>0</v>
      </c>
      <c r="BF154" s="128">
        <f>IF(N154="snížená",J154,0)</f>
        <v>0</v>
      </c>
      <c r="BG154" s="128">
        <f>IF(N154="zákl. přenesená",J154,0)</f>
        <v>0</v>
      </c>
      <c r="BH154" s="128">
        <f>IF(N154="sníž. přenesená",J154,0)</f>
        <v>0</v>
      </c>
      <c r="BI154" s="128">
        <f>IF(N154="nulová",J154,0)</f>
        <v>0</v>
      </c>
      <c r="BJ154" s="13" t="s">
        <v>78</v>
      </c>
      <c r="BK154" s="128">
        <f>ROUND(I154*H154,2)</f>
        <v>0</v>
      </c>
      <c r="BL154" s="13" t="s">
        <v>130</v>
      </c>
      <c r="BM154" s="127" t="s">
        <v>195</v>
      </c>
    </row>
    <row r="155" spans="2:65" s="11" customFormat="1" ht="22.9" customHeight="1">
      <c r="B155" s="112"/>
      <c r="C155" s="180"/>
      <c r="D155" s="181" t="s">
        <v>72</v>
      </c>
      <c r="E155" s="183" t="s">
        <v>196</v>
      </c>
      <c r="F155" s="183" t="s">
        <v>197</v>
      </c>
      <c r="G155" s="180"/>
      <c r="H155" s="180"/>
      <c r="I155" s="114"/>
      <c r="J155" s="195">
        <f>BK155</f>
        <v>0</v>
      </c>
      <c r="L155" s="112"/>
      <c r="M155" s="115"/>
      <c r="P155" s="116">
        <f>P156</f>
        <v>0</v>
      </c>
      <c r="R155" s="116">
        <f>R156</f>
        <v>0</v>
      </c>
      <c r="T155" s="117">
        <f>T156</f>
        <v>0</v>
      </c>
      <c r="AR155" s="113" t="s">
        <v>78</v>
      </c>
      <c r="AT155" s="118" t="s">
        <v>72</v>
      </c>
      <c r="AU155" s="118" t="s">
        <v>78</v>
      </c>
      <c r="AY155" s="113" t="s">
        <v>123</v>
      </c>
      <c r="BK155" s="119">
        <f>BK156</f>
        <v>0</v>
      </c>
    </row>
    <row r="156" spans="2:65" s="1" customFormat="1" ht="16.5" customHeight="1">
      <c r="B156" s="120"/>
      <c r="C156" s="184" t="s">
        <v>198</v>
      </c>
      <c r="D156" s="184" t="s">
        <v>126</v>
      </c>
      <c r="E156" s="185" t="s">
        <v>199</v>
      </c>
      <c r="F156" s="186" t="s">
        <v>200</v>
      </c>
      <c r="G156" s="187" t="s">
        <v>187</v>
      </c>
      <c r="H156" s="188">
        <v>24.509</v>
      </c>
      <c r="I156" s="121"/>
      <c r="J156" s="196">
        <f>ROUND(I156*H156,2)</f>
        <v>0</v>
      </c>
      <c r="K156" s="122"/>
      <c r="L156" s="28"/>
      <c r="M156" s="123" t="s">
        <v>1</v>
      </c>
      <c r="N156" s="124" t="s">
        <v>38</v>
      </c>
      <c r="P156" s="125">
        <f>O156*H156</f>
        <v>0</v>
      </c>
      <c r="Q156" s="125">
        <v>0</v>
      </c>
      <c r="R156" s="125">
        <f>Q156*H156</f>
        <v>0</v>
      </c>
      <c r="S156" s="125">
        <v>0</v>
      </c>
      <c r="T156" s="126">
        <f>S156*H156</f>
        <v>0</v>
      </c>
      <c r="AR156" s="127" t="s">
        <v>130</v>
      </c>
      <c r="AT156" s="127" t="s">
        <v>126</v>
      </c>
      <c r="AU156" s="127" t="s">
        <v>80</v>
      </c>
      <c r="AY156" s="13" t="s">
        <v>123</v>
      </c>
      <c r="BE156" s="128">
        <f>IF(N156="základní",J156,0)</f>
        <v>0</v>
      </c>
      <c r="BF156" s="128">
        <f>IF(N156="snížená",J156,0)</f>
        <v>0</v>
      </c>
      <c r="BG156" s="128">
        <f>IF(N156="zákl. přenesená",J156,0)</f>
        <v>0</v>
      </c>
      <c r="BH156" s="128">
        <f>IF(N156="sníž. přenesená",J156,0)</f>
        <v>0</v>
      </c>
      <c r="BI156" s="128">
        <f>IF(N156="nulová",J156,0)</f>
        <v>0</v>
      </c>
      <c r="BJ156" s="13" t="s">
        <v>78</v>
      </c>
      <c r="BK156" s="128">
        <f>ROUND(I156*H156,2)</f>
        <v>0</v>
      </c>
      <c r="BL156" s="13" t="s">
        <v>130</v>
      </c>
      <c r="BM156" s="127" t="s">
        <v>201</v>
      </c>
    </row>
    <row r="157" spans="2:65" s="11" customFormat="1" ht="25.9" customHeight="1">
      <c r="B157" s="112"/>
      <c r="C157" s="180"/>
      <c r="D157" s="181" t="s">
        <v>72</v>
      </c>
      <c r="E157" s="182" t="s">
        <v>202</v>
      </c>
      <c r="F157" s="182" t="s">
        <v>203</v>
      </c>
      <c r="G157" s="180"/>
      <c r="H157" s="180"/>
      <c r="I157" s="114"/>
      <c r="J157" s="194">
        <f>BK157</f>
        <v>0</v>
      </c>
      <c r="L157" s="112"/>
      <c r="M157" s="115"/>
      <c r="P157" s="116">
        <f>P158+P161+P164+P175+P177+P184+P193+P199+P201+P204+P206</f>
        <v>0</v>
      </c>
      <c r="R157" s="116">
        <f>R158+R161+R164+R175+R177+R184+R193+R199+R201+R204+R206</f>
        <v>6.0571110000000008</v>
      </c>
      <c r="T157" s="117">
        <f>T158+T161+T164+T175+T177+T184+T193+T199+T201+T204+T206</f>
        <v>3.1E-4</v>
      </c>
      <c r="AR157" s="113" t="s">
        <v>80</v>
      </c>
      <c r="AT157" s="118" t="s">
        <v>72</v>
      </c>
      <c r="AU157" s="118" t="s">
        <v>73</v>
      </c>
      <c r="AY157" s="113" t="s">
        <v>123</v>
      </c>
      <c r="BK157" s="119">
        <f>BK158+BK161+BK164+BK175+BK177+BK184+BK193+BK199+BK201+BK204+BK206</f>
        <v>0</v>
      </c>
    </row>
    <row r="158" spans="2:65" s="11" customFormat="1" ht="22.9" customHeight="1">
      <c r="B158" s="112"/>
      <c r="C158" s="180"/>
      <c r="D158" s="181" t="s">
        <v>72</v>
      </c>
      <c r="E158" s="183" t="s">
        <v>204</v>
      </c>
      <c r="F158" s="183" t="s">
        <v>205</v>
      </c>
      <c r="G158" s="180"/>
      <c r="H158" s="180"/>
      <c r="I158" s="114"/>
      <c r="J158" s="195">
        <f>BK158</f>
        <v>0</v>
      </c>
      <c r="L158" s="112"/>
      <c r="M158" s="115"/>
      <c r="P158" s="116">
        <f>SUM(P159:P160)</f>
        <v>0</v>
      </c>
      <c r="R158" s="116">
        <f>SUM(R159:R160)</f>
        <v>0</v>
      </c>
      <c r="T158" s="117">
        <f>SUM(T159:T160)</f>
        <v>0</v>
      </c>
      <c r="AR158" s="113" t="s">
        <v>80</v>
      </c>
      <c r="AT158" s="118" t="s">
        <v>72</v>
      </c>
      <c r="AU158" s="118" t="s">
        <v>78</v>
      </c>
      <c r="AY158" s="113" t="s">
        <v>123</v>
      </c>
      <c r="BK158" s="119">
        <f>SUM(BK159:BK160)</f>
        <v>0</v>
      </c>
    </row>
    <row r="159" spans="2:65" s="1" customFormat="1" ht="37.9" customHeight="1">
      <c r="B159" s="120"/>
      <c r="C159" s="184" t="s">
        <v>206</v>
      </c>
      <c r="D159" s="184" t="s">
        <v>126</v>
      </c>
      <c r="E159" s="185" t="s">
        <v>207</v>
      </c>
      <c r="F159" s="186" t="s">
        <v>208</v>
      </c>
      <c r="G159" s="187" t="s">
        <v>136</v>
      </c>
      <c r="H159" s="188">
        <v>1</v>
      </c>
      <c r="I159" s="121"/>
      <c r="J159" s="196">
        <f>ROUND(I159*H159,2)</f>
        <v>0</v>
      </c>
      <c r="K159" s="122"/>
      <c r="L159" s="28"/>
      <c r="M159" s="123" t="s">
        <v>1</v>
      </c>
      <c r="N159" s="124" t="s">
        <v>38</v>
      </c>
      <c r="P159" s="125">
        <f>O159*H159</f>
        <v>0</v>
      </c>
      <c r="Q159" s="125">
        <v>0</v>
      </c>
      <c r="R159" s="125">
        <f>Q159*H159</f>
        <v>0</v>
      </c>
      <c r="S159" s="125">
        <v>0</v>
      </c>
      <c r="T159" s="126">
        <f>S159*H159</f>
        <v>0</v>
      </c>
      <c r="AR159" s="127" t="s">
        <v>130</v>
      </c>
      <c r="AT159" s="127" t="s">
        <v>126</v>
      </c>
      <c r="AU159" s="127" t="s">
        <v>80</v>
      </c>
      <c r="AY159" s="13" t="s">
        <v>123</v>
      </c>
      <c r="BE159" s="128">
        <f>IF(N159="základní",J159,0)</f>
        <v>0</v>
      </c>
      <c r="BF159" s="128">
        <f>IF(N159="snížená",J159,0)</f>
        <v>0</v>
      </c>
      <c r="BG159" s="128">
        <f>IF(N159="zákl. přenesená",J159,0)</f>
        <v>0</v>
      </c>
      <c r="BH159" s="128">
        <f>IF(N159="sníž. přenesená",J159,0)</f>
        <v>0</v>
      </c>
      <c r="BI159" s="128">
        <f>IF(N159="nulová",J159,0)</f>
        <v>0</v>
      </c>
      <c r="BJ159" s="13" t="s">
        <v>78</v>
      </c>
      <c r="BK159" s="128">
        <f>ROUND(I159*H159,2)</f>
        <v>0</v>
      </c>
      <c r="BL159" s="13" t="s">
        <v>130</v>
      </c>
      <c r="BM159" s="127" t="s">
        <v>209</v>
      </c>
    </row>
    <row r="160" spans="2:65" s="1" customFormat="1" ht="16.5" customHeight="1">
      <c r="B160" s="120"/>
      <c r="C160" s="184" t="s">
        <v>210</v>
      </c>
      <c r="D160" s="184" t="s">
        <v>126</v>
      </c>
      <c r="E160" s="185" t="s">
        <v>211</v>
      </c>
      <c r="F160" s="186" t="s">
        <v>212</v>
      </c>
      <c r="G160" s="187" t="s">
        <v>136</v>
      </c>
      <c r="H160" s="188">
        <v>1</v>
      </c>
      <c r="I160" s="121"/>
      <c r="J160" s="196">
        <f>ROUND(I160*H160,2)</f>
        <v>0</v>
      </c>
      <c r="K160" s="122"/>
      <c r="L160" s="28"/>
      <c r="M160" s="123" t="s">
        <v>1</v>
      </c>
      <c r="N160" s="124" t="s">
        <v>38</v>
      </c>
      <c r="P160" s="125">
        <f>O160*H160</f>
        <v>0</v>
      </c>
      <c r="Q160" s="125">
        <v>0</v>
      </c>
      <c r="R160" s="125">
        <f>Q160*H160</f>
        <v>0</v>
      </c>
      <c r="S160" s="125">
        <v>0</v>
      </c>
      <c r="T160" s="126">
        <f>S160*H160</f>
        <v>0</v>
      </c>
      <c r="AR160" s="127" t="s">
        <v>130</v>
      </c>
      <c r="AT160" s="127" t="s">
        <v>126</v>
      </c>
      <c r="AU160" s="127" t="s">
        <v>80</v>
      </c>
      <c r="AY160" s="13" t="s">
        <v>123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13" t="s">
        <v>78</v>
      </c>
      <c r="BK160" s="128">
        <f>ROUND(I160*H160,2)</f>
        <v>0</v>
      </c>
      <c r="BL160" s="13" t="s">
        <v>130</v>
      </c>
      <c r="BM160" s="127" t="s">
        <v>213</v>
      </c>
    </row>
    <row r="161" spans="2:65" s="11" customFormat="1" ht="22.9" customHeight="1">
      <c r="B161" s="112"/>
      <c r="C161" s="180"/>
      <c r="D161" s="181" t="s">
        <v>72</v>
      </c>
      <c r="E161" s="183" t="s">
        <v>214</v>
      </c>
      <c r="F161" s="183" t="s">
        <v>215</v>
      </c>
      <c r="G161" s="180"/>
      <c r="H161" s="180"/>
      <c r="I161" s="114"/>
      <c r="J161" s="195">
        <f>BK161</f>
        <v>0</v>
      </c>
      <c r="L161" s="112"/>
      <c r="M161" s="115"/>
      <c r="P161" s="116">
        <f>SUM(P162:P163)</f>
        <v>0</v>
      </c>
      <c r="R161" s="116">
        <f>SUM(R162:R163)</f>
        <v>6.6989999999999994E-2</v>
      </c>
      <c r="T161" s="117">
        <f>SUM(T162:T163)</f>
        <v>0</v>
      </c>
      <c r="AR161" s="113" t="s">
        <v>80</v>
      </c>
      <c r="AT161" s="118" t="s">
        <v>72</v>
      </c>
      <c r="AU161" s="118" t="s">
        <v>78</v>
      </c>
      <c r="AY161" s="113" t="s">
        <v>123</v>
      </c>
      <c r="BK161" s="119">
        <f>SUM(BK162:BK163)</f>
        <v>0</v>
      </c>
    </row>
    <row r="162" spans="2:65" s="1" customFormat="1" ht="37.9" customHeight="1">
      <c r="B162" s="120"/>
      <c r="C162" s="184" t="s">
        <v>216</v>
      </c>
      <c r="D162" s="184" t="s">
        <v>126</v>
      </c>
      <c r="E162" s="185" t="s">
        <v>217</v>
      </c>
      <c r="F162" s="186" t="s">
        <v>218</v>
      </c>
      <c r="G162" s="187" t="s">
        <v>219</v>
      </c>
      <c r="H162" s="188">
        <v>1</v>
      </c>
      <c r="I162" s="121"/>
      <c r="J162" s="196">
        <f>ROUND(I162*H162,2)</f>
        <v>0</v>
      </c>
      <c r="K162" s="122"/>
      <c r="L162" s="28"/>
      <c r="M162" s="123" t="s">
        <v>1</v>
      </c>
      <c r="N162" s="124" t="s">
        <v>38</v>
      </c>
      <c r="P162" s="125">
        <f>O162*H162</f>
        <v>0</v>
      </c>
      <c r="Q162" s="125">
        <v>1.8669999999999999E-2</v>
      </c>
      <c r="R162" s="125">
        <f>Q162*H162</f>
        <v>1.8669999999999999E-2</v>
      </c>
      <c r="S162" s="125">
        <v>0</v>
      </c>
      <c r="T162" s="126">
        <f>S162*H162</f>
        <v>0</v>
      </c>
      <c r="AR162" s="127" t="s">
        <v>192</v>
      </c>
      <c r="AT162" s="127" t="s">
        <v>126</v>
      </c>
      <c r="AU162" s="127" t="s">
        <v>80</v>
      </c>
      <c r="AY162" s="13" t="s">
        <v>123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13" t="s">
        <v>78</v>
      </c>
      <c r="BK162" s="128">
        <f>ROUND(I162*H162,2)</f>
        <v>0</v>
      </c>
      <c r="BL162" s="13" t="s">
        <v>192</v>
      </c>
      <c r="BM162" s="127" t="s">
        <v>220</v>
      </c>
    </row>
    <row r="163" spans="2:65" s="1" customFormat="1" ht="37.9" customHeight="1">
      <c r="B163" s="120"/>
      <c r="C163" s="184" t="s">
        <v>7</v>
      </c>
      <c r="D163" s="184" t="s">
        <v>126</v>
      </c>
      <c r="E163" s="185" t="s">
        <v>221</v>
      </c>
      <c r="F163" s="186" t="s">
        <v>222</v>
      </c>
      <c r="G163" s="187" t="s">
        <v>219</v>
      </c>
      <c r="H163" s="188">
        <v>2</v>
      </c>
      <c r="I163" s="121"/>
      <c r="J163" s="196">
        <f>ROUND(I163*H163,2)</f>
        <v>0</v>
      </c>
      <c r="K163" s="122"/>
      <c r="L163" s="28"/>
      <c r="M163" s="123" t="s">
        <v>1</v>
      </c>
      <c r="N163" s="124" t="s">
        <v>38</v>
      </c>
      <c r="P163" s="125">
        <f>O163*H163</f>
        <v>0</v>
      </c>
      <c r="Q163" s="125">
        <v>2.4160000000000001E-2</v>
      </c>
      <c r="R163" s="125">
        <f>Q163*H163</f>
        <v>4.8320000000000002E-2</v>
      </c>
      <c r="S163" s="125">
        <v>0</v>
      </c>
      <c r="T163" s="126">
        <f>S163*H163</f>
        <v>0</v>
      </c>
      <c r="AR163" s="127" t="s">
        <v>192</v>
      </c>
      <c r="AT163" s="127" t="s">
        <v>126</v>
      </c>
      <c r="AU163" s="127" t="s">
        <v>80</v>
      </c>
      <c r="AY163" s="13" t="s">
        <v>123</v>
      </c>
      <c r="BE163" s="128">
        <f>IF(N163="základní",J163,0)</f>
        <v>0</v>
      </c>
      <c r="BF163" s="128">
        <f>IF(N163="snížená",J163,0)</f>
        <v>0</v>
      </c>
      <c r="BG163" s="128">
        <f>IF(N163="zákl. přenesená",J163,0)</f>
        <v>0</v>
      </c>
      <c r="BH163" s="128">
        <f>IF(N163="sníž. přenesená",J163,0)</f>
        <v>0</v>
      </c>
      <c r="BI163" s="128">
        <f>IF(N163="nulová",J163,0)</f>
        <v>0</v>
      </c>
      <c r="BJ163" s="13" t="s">
        <v>78</v>
      </c>
      <c r="BK163" s="128">
        <f>ROUND(I163*H163,2)</f>
        <v>0</v>
      </c>
      <c r="BL163" s="13" t="s">
        <v>192</v>
      </c>
      <c r="BM163" s="127" t="s">
        <v>223</v>
      </c>
    </row>
    <row r="164" spans="2:65" s="11" customFormat="1" ht="22.9" customHeight="1">
      <c r="B164" s="112"/>
      <c r="C164" s="180"/>
      <c r="D164" s="181" t="s">
        <v>72</v>
      </c>
      <c r="E164" s="183" t="s">
        <v>224</v>
      </c>
      <c r="F164" s="183" t="s">
        <v>225</v>
      </c>
      <c r="G164" s="180"/>
      <c r="H164" s="180"/>
      <c r="I164" s="114"/>
      <c r="J164" s="195">
        <f>BK164</f>
        <v>0</v>
      </c>
      <c r="L164" s="112"/>
      <c r="M164" s="115"/>
      <c r="P164" s="116">
        <f>SUM(P165:P174)</f>
        <v>0</v>
      </c>
      <c r="R164" s="116">
        <f>SUM(R165:R174)</f>
        <v>0</v>
      </c>
      <c r="T164" s="117">
        <f>SUM(T165:T174)</f>
        <v>0</v>
      </c>
      <c r="AR164" s="113" t="s">
        <v>80</v>
      </c>
      <c r="AT164" s="118" t="s">
        <v>72</v>
      </c>
      <c r="AU164" s="118" t="s">
        <v>78</v>
      </c>
      <c r="AY164" s="113" t="s">
        <v>123</v>
      </c>
      <c r="BK164" s="119">
        <f>SUM(BK165:BK174)</f>
        <v>0</v>
      </c>
    </row>
    <row r="165" spans="2:65" s="1" customFormat="1" ht="16.5" customHeight="1">
      <c r="B165" s="120"/>
      <c r="C165" s="184" t="s">
        <v>226</v>
      </c>
      <c r="D165" s="184" t="s">
        <v>126</v>
      </c>
      <c r="E165" s="185" t="s">
        <v>227</v>
      </c>
      <c r="F165" s="186" t="s">
        <v>228</v>
      </c>
      <c r="G165" s="187" t="s">
        <v>229</v>
      </c>
      <c r="H165" s="188">
        <v>3</v>
      </c>
      <c r="I165" s="121"/>
      <c r="J165" s="196">
        <f t="shared" ref="J165:J174" si="10">ROUND(I165*H165,2)</f>
        <v>0</v>
      </c>
      <c r="K165" s="122"/>
      <c r="L165" s="28"/>
      <c r="M165" s="123" t="s">
        <v>1</v>
      </c>
      <c r="N165" s="124" t="s">
        <v>38</v>
      </c>
      <c r="P165" s="125">
        <f t="shared" ref="P165:P174" si="11">O165*H165</f>
        <v>0</v>
      </c>
      <c r="Q165" s="125">
        <v>0</v>
      </c>
      <c r="R165" s="125">
        <f t="shared" ref="R165:R174" si="12">Q165*H165</f>
        <v>0</v>
      </c>
      <c r="S165" s="125">
        <v>0</v>
      </c>
      <c r="T165" s="126">
        <f t="shared" ref="T165:T174" si="13">S165*H165</f>
        <v>0</v>
      </c>
      <c r="AR165" s="127" t="s">
        <v>192</v>
      </c>
      <c r="AT165" s="127" t="s">
        <v>126</v>
      </c>
      <c r="AU165" s="127" t="s">
        <v>80</v>
      </c>
      <c r="AY165" s="13" t="s">
        <v>123</v>
      </c>
      <c r="BE165" s="128">
        <f t="shared" ref="BE165:BE174" si="14">IF(N165="základní",J165,0)</f>
        <v>0</v>
      </c>
      <c r="BF165" s="128">
        <f t="shared" ref="BF165:BF174" si="15">IF(N165="snížená",J165,0)</f>
        <v>0</v>
      </c>
      <c r="BG165" s="128">
        <f t="shared" ref="BG165:BG174" si="16">IF(N165="zákl. přenesená",J165,0)</f>
        <v>0</v>
      </c>
      <c r="BH165" s="128">
        <f t="shared" ref="BH165:BH174" si="17">IF(N165="sníž. přenesená",J165,0)</f>
        <v>0</v>
      </c>
      <c r="BI165" s="128">
        <f t="shared" ref="BI165:BI174" si="18">IF(N165="nulová",J165,0)</f>
        <v>0</v>
      </c>
      <c r="BJ165" s="13" t="s">
        <v>78</v>
      </c>
      <c r="BK165" s="128">
        <f t="shared" ref="BK165:BK174" si="19">ROUND(I165*H165,2)</f>
        <v>0</v>
      </c>
      <c r="BL165" s="13" t="s">
        <v>192</v>
      </c>
      <c r="BM165" s="127" t="s">
        <v>230</v>
      </c>
    </row>
    <row r="166" spans="2:65" s="1" customFormat="1" ht="16.5" customHeight="1">
      <c r="B166" s="120"/>
      <c r="C166" s="184" t="s">
        <v>231</v>
      </c>
      <c r="D166" s="184" t="s">
        <v>126</v>
      </c>
      <c r="E166" s="185" t="s">
        <v>232</v>
      </c>
      <c r="F166" s="186" t="s">
        <v>233</v>
      </c>
      <c r="G166" s="187" t="s">
        <v>229</v>
      </c>
      <c r="H166" s="188">
        <v>40</v>
      </c>
      <c r="I166" s="121"/>
      <c r="J166" s="196">
        <f t="shared" si="10"/>
        <v>0</v>
      </c>
      <c r="K166" s="122"/>
      <c r="L166" s="28"/>
      <c r="M166" s="123" t="s">
        <v>1</v>
      </c>
      <c r="N166" s="124" t="s">
        <v>38</v>
      </c>
      <c r="P166" s="125">
        <f t="shared" si="11"/>
        <v>0</v>
      </c>
      <c r="Q166" s="125">
        <v>0</v>
      </c>
      <c r="R166" s="125">
        <f t="shared" si="12"/>
        <v>0</v>
      </c>
      <c r="S166" s="125">
        <v>0</v>
      </c>
      <c r="T166" s="126">
        <f t="shared" si="13"/>
        <v>0</v>
      </c>
      <c r="AR166" s="127" t="s">
        <v>192</v>
      </c>
      <c r="AT166" s="127" t="s">
        <v>126</v>
      </c>
      <c r="AU166" s="127" t="s">
        <v>80</v>
      </c>
      <c r="AY166" s="13" t="s">
        <v>123</v>
      </c>
      <c r="BE166" s="128">
        <f t="shared" si="14"/>
        <v>0</v>
      </c>
      <c r="BF166" s="128">
        <f t="shared" si="15"/>
        <v>0</v>
      </c>
      <c r="BG166" s="128">
        <f t="shared" si="16"/>
        <v>0</v>
      </c>
      <c r="BH166" s="128">
        <f t="shared" si="17"/>
        <v>0</v>
      </c>
      <c r="BI166" s="128">
        <f t="shared" si="18"/>
        <v>0</v>
      </c>
      <c r="BJ166" s="13" t="s">
        <v>78</v>
      </c>
      <c r="BK166" s="128">
        <f t="shared" si="19"/>
        <v>0</v>
      </c>
      <c r="BL166" s="13" t="s">
        <v>192</v>
      </c>
      <c r="BM166" s="127" t="s">
        <v>234</v>
      </c>
    </row>
    <row r="167" spans="2:65" s="1" customFormat="1" ht="16.5" customHeight="1">
      <c r="B167" s="120"/>
      <c r="C167" s="184" t="s">
        <v>235</v>
      </c>
      <c r="D167" s="184" t="s">
        <v>126</v>
      </c>
      <c r="E167" s="185" t="s">
        <v>236</v>
      </c>
      <c r="F167" s="186" t="s">
        <v>237</v>
      </c>
      <c r="G167" s="187" t="s">
        <v>229</v>
      </c>
      <c r="H167" s="188">
        <v>2</v>
      </c>
      <c r="I167" s="121"/>
      <c r="J167" s="196">
        <f t="shared" si="10"/>
        <v>0</v>
      </c>
      <c r="K167" s="122"/>
      <c r="L167" s="28"/>
      <c r="M167" s="123" t="s">
        <v>1</v>
      </c>
      <c r="N167" s="124" t="s">
        <v>38</v>
      </c>
      <c r="P167" s="125">
        <f t="shared" si="11"/>
        <v>0</v>
      </c>
      <c r="Q167" s="125">
        <v>0</v>
      </c>
      <c r="R167" s="125">
        <f t="shared" si="12"/>
        <v>0</v>
      </c>
      <c r="S167" s="125">
        <v>0</v>
      </c>
      <c r="T167" s="126">
        <f t="shared" si="13"/>
        <v>0</v>
      </c>
      <c r="AR167" s="127" t="s">
        <v>192</v>
      </c>
      <c r="AT167" s="127" t="s">
        <v>126</v>
      </c>
      <c r="AU167" s="127" t="s">
        <v>80</v>
      </c>
      <c r="AY167" s="13" t="s">
        <v>123</v>
      </c>
      <c r="BE167" s="128">
        <f t="shared" si="14"/>
        <v>0</v>
      </c>
      <c r="BF167" s="128">
        <f t="shared" si="15"/>
        <v>0</v>
      </c>
      <c r="BG167" s="128">
        <f t="shared" si="16"/>
        <v>0</v>
      </c>
      <c r="BH167" s="128">
        <f t="shared" si="17"/>
        <v>0</v>
      </c>
      <c r="BI167" s="128">
        <f t="shared" si="18"/>
        <v>0</v>
      </c>
      <c r="BJ167" s="13" t="s">
        <v>78</v>
      </c>
      <c r="BK167" s="128">
        <f t="shared" si="19"/>
        <v>0</v>
      </c>
      <c r="BL167" s="13" t="s">
        <v>192</v>
      </c>
      <c r="BM167" s="127" t="s">
        <v>238</v>
      </c>
    </row>
    <row r="168" spans="2:65" s="1" customFormat="1" ht="16.5" customHeight="1">
      <c r="B168" s="120"/>
      <c r="C168" s="184" t="s">
        <v>239</v>
      </c>
      <c r="D168" s="184" t="s">
        <v>126</v>
      </c>
      <c r="E168" s="185" t="s">
        <v>240</v>
      </c>
      <c r="F168" s="186" t="s">
        <v>241</v>
      </c>
      <c r="G168" s="187" t="s">
        <v>180</v>
      </c>
      <c r="H168" s="188">
        <v>20</v>
      </c>
      <c r="I168" s="121"/>
      <c r="J168" s="196">
        <f t="shared" si="10"/>
        <v>0</v>
      </c>
      <c r="K168" s="122"/>
      <c r="L168" s="28"/>
      <c r="M168" s="123" t="s">
        <v>1</v>
      </c>
      <c r="N168" s="124" t="s">
        <v>38</v>
      </c>
      <c r="P168" s="125">
        <f t="shared" si="11"/>
        <v>0</v>
      </c>
      <c r="Q168" s="125">
        <v>0</v>
      </c>
      <c r="R168" s="125">
        <f t="shared" si="12"/>
        <v>0</v>
      </c>
      <c r="S168" s="125">
        <v>0</v>
      </c>
      <c r="T168" s="126">
        <f t="shared" si="13"/>
        <v>0</v>
      </c>
      <c r="AR168" s="127" t="s">
        <v>192</v>
      </c>
      <c r="AT168" s="127" t="s">
        <v>126</v>
      </c>
      <c r="AU168" s="127" t="s">
        <v>80</v>
      </c>
      <c r="AY168" s="13" t="s">
        <v>123</v>
      </c>
      <c r="BE168" s="128">
        <f t="shared" si="14"/>
        <v>0</v>
      </c>
      <c r="BF168" s="128">
        <f t="shared" si="15"/>
        <v>0</v>
      </c>
      <c r="BG168" s="128">
        <f t="shared" si="16"/>
        <v>0</v>
      </c>
      <c r="BH168" s="128">
        <f t="shared" si="17"/>
        <v>0</v>
      </c>
      <c r="BI168" s="128">
        <f t="shared" si="18"/>
        <v>0</v>
      </c>
      <c r="BJ168" s="13" t="s">
        <v>78</v>
      </c>
      <c r="BK168" s="128">
        <f t="shared" si="19"/>
        <v>0</v>
      </c>
      <c r="BL168" s="13" t="s">
        <v>192</v>
      </c>
      <c r="BM168" s="127" t="s">
        <v>242</v>
      </c>
    </row>
    <row r="169" spans="2:65" s="1" customFormat="1" ht="16.5" customHeight="1">
      <c r="B169" s="120"/>
      <c r="C169" s="184" t="s">
        <v>243</v>
      </c>
      <c r="D169" s="184" t="s">
        <v>126</v>
      </c>
      <c r="E169" s="185" t="s">
        <v>244</v>
      </c>
      <c r="F169" s="186" t="s">
        <v>245</v>
      </c>
      <c r="G169" s="187" t="s">
        <v>136</v>
      </c>
      <c r="H169" s="188">
        <v>1</v>
      </c>
      <c r="I169" s="121"/>
      <c r="J169" s="196">
        <f t="shared" si="10"/>
        <v>0</v>
      </c>
      <c r="K169" s="122"/>
      <c r="L169" s="28"/>
      <c r="M169" s="123" t="s">
        <v>1</v>
      </c>
      <c r="N169" s="124" t="s">
        <v>38</v>
      </c>
      <c r="P169" s="125">
        <f t="shared" si="11"/>
        <v>0</v>
      </c>
      <c r="Q169" s="125">
        <v>0</v>
      </c>
      <c r="R169" s="125">
        <f t="shared" si="12"/>
        <v>0</v>
      </c>
      <c r="S169" s="125">
        <v>0</v>
      </c>
      <c r="T169" s="126">
        <f t="shared" si="13"/>
        <v>0</v>
      </c>
      <c r="AR169" s="127" t="s">
        <v>192</v>
      </c>
      <c r="AT169" s="127" t="s">
        <v>126</v>
      </c>
      <c r="AU169" s="127" t="s">
        <v>80</v>
      </c>
      <c r="AY169" s="13" t="s">
        <v>123</v>
      </c>
      <c r="BE169" s="128">
        <f t="shared" si="14"/>
        <v>0</v>
      </c>
      <c r="BF169" s="128">
        <f t="shared" si="15"/>
        <v>0</v>
      </c>
      <c r="BG169" s="128">
        <f t="shared" si="16"/>
        <v>0</v>
      </c>
      <c r="BH169" s="128">
        <f t="shared" si="17"/>
        <v>0</v>
      </c>
      <c r="BI169" s="128">
        <f t="shared" si="18"/>
        <v>0</v>
      </c>
      <c r="BJ169" s="13" t="s">
        <v>78</v>
      </c>
      <c r="BK169" s="128">
        <f t="shared" si="19"/>
        <v>0</v>
      </c>
      <c r="BL169" s="13" t="s">
        <v>192</v>
      </c>
      <c r="BM169" s="127" t="s">
        <v>246</v>
      </c>
    </row>
    <row r="170" spans="2:65" s="1" customFormat="1" ht="16.5" customHeight="1">
      <c r="B170" s="120"/>
      <c r="C170" s="184" t="s">
        <v>247</v>
      </c>
      <c r="D170" s="184" t="s">
        <v>126</v>
      </c>
      <c r="E170" s="185" t="s">
        <v>248</v>
      </c>
      <c r="F170" s="186" t="s">
        <v>249</v>
      </c>
      <c r="G170" s="187" t="s">
        <v>136</v>
      </c>
      <c r="H170" s="188">
        <v>1</v>
      </c>
      <c r="I170" s="121"/>
      <c r="J170" s="196">
        <f t="shared" si="10"/>
        <v>0</v>
      </c>
      <c r="K170" s="122"/>
      <c r="L170" s="28"/>
      <c r="M170" s="123" t="s">
        <v>1</v>
      </c>
      <c r="N170" s="124" t="s">
        <v>38</v>
      </c>
      <c r="P170" s="125">
        <f t="shared" si="11"/>
        <v>0</v>
      </c>
      <c r="Q170" s="125">
        <v>0</v>
      </c>
      <c r="R170" s="125">
        <f t="shared" si="12"/>
        <v>0</v>
      </c>
      <c r="S170" s="125">
        <v>0</v>
      </c>
      <c r="T170" s="126">
        <f t="shared" si="13"/>
        <v>0</v>
      </c>
      <c r="AR170" s="127" t="s">
        <v>192</v>
      </c>
      <c r="AT170" s="127" t="s">
        <v>126</v>
      </c>
      <c r="AU170" s="127" t="s">
        <v>80</v>
      </c>
      <c r="AY170" s="13" t="s">
        <v>123</v>
      </c>
      <c r="BE170" s="128">
        <f t="shared" si="14"/>
        <v>0</v>
      </c>
      <c r="BF170" s="128">
        <f t="shared" si="15"/>
        <v>0</v>
      </c>
      <c r="BG170" s="128">
        <f t="shared" si="16"/>
        <v>0</v>
      </c>
      <c r="BH170" s="128">
        <f t="shared" si="17"/>
        <v>0</v>
      </c>
      <c r="BI170" s="128">
        <f t="shared" si="18"/>
        <v>0</v>
      </c>
      <c r="BJ170" s="13" t="s">
        <v>78</v>
      </c>
      <c r="BK170" s="128">
        <f t="shared" si="19"/>
        <v>0</v>
      </c>
      <c r="BL170" s="13" t="s">
        <v>192</v>
      </c>
      <c r="BM170" s="127" t="s">
        <v>250</v>
      </c>
    </row>
    <row r="171" spans="2:65" s="1" customFormat="1" ht="16.5" customHeight="1">
      <c r="B171" s="120"/>
      <c r="C171" s="184" t="s">
        <v>251</v>
      </c>
      <c r="D171" s="184" t="s">
        <v>126</v>
      </c>
      <c r="E171" s="185" t="s">
        <v>252</v>
      </c>
      <c r="F171" s="186" t="s">
        <v>253</v>
      </c>
      <c r="G171" s="187" t="s">
        <v>136</v>
      </c>
      <c r="H171" s="188">
        <v>1</v>
      </c>
      <c r="I171" s="121"/>
      <c r="J171" s="196">
        <f t="shared" si="10"/>
        <v>0</v>
      </c>
      <c r="K171" s="122"/>
      <c r="L171" s="28"/>
      <c r="M171" s="123" t="s">
        <v>1</v>
      </c>
      <c r="N171" s="124" t="s">
        <v>38</v>
      </c>
      <c r="P171" s="125">
        <f t="shared" si="11"/>
        <v>0</v>
      </c>
      <c r="Q171" s="125">
        <v>0</v>
      </c>
      <c r="R171" s="125">
        <f t="shared" si="12"/>
        <v>0</v>
      </c>
      <c r="S171" s="125">
        <v>0</v>
      </c>
      <c r="T171" s="126">
        <f t="shared" si="13"/>
        <v>0</v>
      </c>
      <c r="AR171" s="127" t="s">
        <v>192</v>
      </c>
      <c r="AT171" s="127" t="s">
        <v>126</v>
      </c>
      <c r="AU171" s="127" t="s">
        <v>80</v>
      </c>
      <c r="AY171" s="13" t="s">
        <v>123</v>
      </c>
      <c r="BE171" s="128">
        <f t="shared" si="14"/>
        <v>0</v>
      </c>
      <c r="BF171" s="128">
        <f t="shared" si="15"/>
        <v>0</v>
      </c>
      <c r="BG171" s="128">
        <f t="shared" si="16"/>
        <v>0</v>
      </c>
      <c r="BH171" s="128">
        <f t="shared" si="17"/>
        <v>0</v>
      </c>
      <c r="BI171" s="128">
        <f t="shared" si="18"/>
        <v>0</v>
      </c>
      <c r="BJ171" s="13" t="s">
        <v>78</v>
      </c>
      <c r="BK171" s="128">
        <f t="shared" si="19"/>
        <v>0</v>
      </c>
      <c r="BL171" s="13" t="s">
        <v>192</v>
      </c>
      <c r="BM171" s="127" t="s">
        <v>254</v>
      </c>
    </row>
    <row r="172" spans="2:65" s="1" customFormat="1" ht="16.5" customHeight="1">
      <c r="B172" s="120"/>
      <c r="C172" s="184" t="s">
        <v>255</v>
      </c>
      <c r="D172" s="184" t="s">
        <v>126</v>
      </c>
      <c r="E172" s="185" t="s">
        <v>256</v>
      </c>
      <c r="F172" s="186" t="s">
        <v>257</v>
      </c>
      <c r="G172" s="187" t="s">
        <v>136</v>
      </c>
      <c r="H172" s="188">
        <v>1</v>
      </c>
      <c r="I172" s="121"/>
      <c r="J172" s="196">
        <f t="shared" si="10"/>
        <v>0</v>
      </c>
      <c r="K172" s="122"/>
      <c r="L172" s="28"/>
      <c r="M172" s="123" t="s">
        <v>1</v>
      </c>
      <c r="N172" s="124" t="s">
        <v>38</v>
      </c>
      <c r="P172" s="125">
        <f t="shared" si="11"/>
        <v>0</v>
      </c>
      <c r="Q172" s="125">
        <v>0</v>
      </c>
      <c r="R172" s="125">
        <f t="shared" si="12"/>
        <v>0</v>
      </c>
      <c r="S172" s="125">
        <v>0</v>
      </c>
      <c r="T172" s="126">
        <f t="shared" si="13"/>
        <v>0</v>
      </c>
      <c r="AR172" s="127" t="s">
        <v>192</v>
      </c>
      <c r="AT172" s="127" t="s">
        <v>126</v>
      </c>
      <c r="AU172" s="127" t="s">
        <v>80</v>
      </c>
      <c r="AY172" s="13" t="s">
        <v>123</v>
      </c>
      <c r="BE172" s="128">
        <f t="shared" si="14"/>
        <v>0</v>
      </c>
      <c r="BF172" s="128">
        <f t="shared" si="15"/>
        <v>0</v>
      </c>
      <c r="BG172" s="128">
        <f t="shared" si="16"/>
        <v>0</v>
      </c>
      <c r="BH172" s="128">
        <f t="shared" si="17"/>
        <v>0</v>
      </c>
      <c r="BI172" s="128">
        <f t="shared" si="18"/>
        <v>0</v>
      </c>
      <c r="BJ172" s="13" t="s">
        <v>78</v>
      </c>
      <c r="BK172" s="128">
        <f t="shared" si="19"/>
        <v>0</v>
      </c>
      <c r="BL172" s="13" t="s">
        <v>192</v>
      </c>
      <c r="BM172" s="127" t="s">
        <v>258</v>
      </c>
    </row>
    <row r="173" spans="2:65" s="1" customFormat="1" ht="16.5" customHeight="1">
      <c r="B173" s="120"/>
      <c r="C173" s="184" t="s">
        <v>259</v>
      </c>
      <c r="D173" s="184" t="s">
        <v>126</v>
      </c>
      <c r="E173" s="185" t="s">
        <v>260</v>
      </c>
      <c r="F173" s="186" t="s">
        <v>261</v>
      </c>
      <c r="G173" s="187" t="s">
        <v>136</v>
      </c>
      <c r="H173" s="188">
        <v>1</v>
      </c>
      <c r="I173" s="121"/>
      <c r="J173" s="196">
        <f t="shared" si="10"/>
        <v>0</v>
      </c>
      <c r="K173" s="122"/>
      <c r="L173" s="28"/>
      <c r="M173" s="123" t="s">
        <v>1</v>
      </c>
      <c r="N173" s="124" t="s">
        <v>38</v>
      </c>
      <c r="P173" s="125">
        <f t="shared" si="11"/>
        <v>0</v>
      </c>
      <c r="Q173" s="125">
        <v>0</v>
      </c>
      <c r="R173" s="125">
        <f t="shared" si="12"/>
        <v>0</v>
      </c>
      <c r="S173" s="125">
        <v>0</v>
      </c>
      <c r="T173" s="126">
        <f t="shared" si="13"/>
        <v>0</v>
      </c>
      <c r="AR173" s="127" t="s">
        <v>192</v>
      </c>
      <c r="AT173" s="127" t="s">
        <v>126</v>
      </c>
      <c r="AU173" s="127" t="s">
        <v>80</v>
      </c>
      <c r="AY173" s="13" t="s">
        <v>123</v>
      </c>
      <c r="BE173" s="128">
        <f t="shared" si="14"/>
        <v>0</v>
      </c>
      <c r="BF173" s="128">
        <f t="shared" si="15"/>
        <v>0</v>
      </c>
      <c r="BG173" s="128">
        <f t="shared" si="16"/>
        <v>0</v>
      </c>
      <c r="BH173" s="128">
        <f t="shared" si="17"/>
        <v>0</v>
      </c>
      <c r="BI173" s="128">
        <f t="shared" si="18"/>
        <v>0</v>
      </c>
      <c r="BJ173" s="13" t="s">
        <v>78</v>
      </c>
      <c r="BK173" s="128">
        <f t="shared" si="19"/>
        <v>0</v>
      </c>
      <c r="BL173" s="13" t="s">
        <v>192</v>
      </c>
      <c r="BM173" s="127" t="s">
        <v>262</v>
      </c>
    </row>
    <row r="174" spans="2:65" s="1" customFormat="1" ht="16.5" customHeight="1">
      <c r="B174" s="120"/>
      <c r="C174" s="184" t="s">
        <v>263</v>
      </c>
      <c r="D174" s="184" t="s">
        <v>126</v>
      </c>
      <c r="E174" s="185" t="s">
        <v>264</v>
      </c>
      <c r="F174" s="186" t="s">
        <v>265</v>
      </c>
      <c r="G174" s="187" t="s">
        <v>136</v>
      </c>
      <c r="H174" s="188">
        <v>1</v>
      </c>
      <c r="I174" s="121"/>
      <c r="J174" s="196">
        <f t="shared" si="10"/>
        <v>0</v>
      </c>
      <c r="K174" s="122"/>
      <c r="L174" s="28"/>
      <c r="M174" s="123" t="s">
        <v>1</v>
      </c>
      <c r="N174" s="124" t="s">
        <v>38</v>
      </c>
      <c r="P174" s="125">
        <f t="shared" si="11"/>
        <v>0</v>
      </c>
      <c r="Q174" s="125">
        <v>0</v>
      </c>
      <c r="R174" s="125">
        <f t="shared" si="12"/>
        <v>0</v>
      </c>
      <c r="S174" s="125">
        <v>0</v>
      </c>
      <c r="T174" s="126">
        <f t="shared" si="13"/>
        <v>0</v>
      </c>
      <c r="AR174" s="127" t="s">
        <v>192</v>
      </c>
      <c r="AT174" s="127" t="s">
        <v>126</v>
      </c>
      <c r="AU174" s="127" t="s">
        <v>80</v>
      </c>
      <c r="AY174" s="13" t="s">
        <v>123</v>
      </c>
      <c r="BE174" s="128">
        <f t="shared" si="14"/>
        <v>0</v>
      </c>
      <c r="BF174" s="128">
        <f t="shared" si="15"/>
        <v>0</v>
      </c>
      <c r="BG174" s="128">
        <f t="shared" si="16"/>
        <v>0</v>
      </c>
      <c r="BH174" s="128">
        <f t="shared" si="17"/>
        <v>0</v>
      </c>
      <c r="BI174" s="128">
        <f t="shared" si="18"/>
        <v>0</v>
      </c>
      <c r="BJ174" s="13" t="s">
        <v>78</v>
      </c>
      <c r="BK174" s="128">
        <f t="shared" si="19"/>
        <v>0</v>
      </c>
      <c r="BL174" s="13" t="s">
        <v>192</v>
      </c>
      <c r="BM174" s="127" t="s">
        <v>266</v>
      </c>
    </row>
    <row r="175" spans="2:65" s="11" customFormat="1" ht="22.9" customHeight="1">
      <c r="B175" s="112"/>
      <c r="C175" s="180"/>
      <c r="D175" s="181" t="s">
        <v>72</v>
      </c>
      <c r="E175" s="183" t="s">
        <v>267</v>
      </c>
      <c r="F175" s="183" t="s">
        <v>268</v>
      </c>
      <c r="G175" s="180"/>
      <c r="H175" s="180"/>
      <c r="I175" s="114"/>
      <c r="J175" s="195">
        <f>BK175</f>
        <v>0</v>
      </c>
      <c r="L175" s="112"/>
      <c r="M175" s="115"/>
      <c r="P175" s="116">
        <f>P176</f>
        <v>0</v>
      </c>
      <c r="R175" s="116">
        <f>R176</f>
        <v>1.0625819999999999</v>
      </c>
      <c r="T175" s="117">
        <f>T176</f>
        <v>0</v>
      </c>
      <c r="AR175" s="113" t="s">
        <v>80</v>
      </c>
      <c r="AT175" s="118" t="s">
        <v>72</v>
      </c>
      <c r="AU175" s="118" t="s">
        <v>78</v>
      </c>
      <c r="AY175" s="113" t="s">
        <v>123</v>
      </c>
      <c r="BK175" s="119">
        <f>BK176</f>
        <v>0</v>
      </c>
    </row>
    <row r="176" spans="2:65" s="1" customFormat="1" ht="24.2" customHeight="1">
      <c r="B176" s="120"/>
      <c r="C176" s="184" t="s">
        <v>269</v>
      </c>
      <c r="D176" s="184" t="s">
        <v>126</v>
      </c>
      <c r="E176" s="185" t="s">
        <v>270</v>
      </c>
      <c r="F176" s="186" t="s">
        <v>271</v>
      </c>
      <c r="G176" s="187" t="s">
        <v>129</v>
      </c>
      <c r="H176" s="188">
        <v>86.6</v>
      </c>
      <c r="I176" s="121"/>
      <c r="J176" s="196">
        <f>ROUND(I176*H176,2)</f>
        <v>0</v>
      </c>
      <c r="K176" s="122"/>
      <c r="L176" s="28"/>
      <c r="M176" s="123" t="s">
        <v>1</v>
      </c>
      <c r="N176" s="124" t="s">
        <v>38</v>
      </c>
      <c r="P176" s="125">
        <f>O176*H176</f>
        <v>0</v>
      </c>
      <c r="Q176" s="125">
        <v>1.227E-2</v>
      </c>
      <c r="R176" s="125">
        <f>Q176*H176</f>
        <v>1.0625819999999999</v>
      </c>
      <c r="S176" s="125">
        <v>0</v>
      </c>
      <c r="T176" s="126">
        <f>S176*H176</f>
        <v>0</v>
      </c>
      <c r="AR176" s="127" t="s">
        <v>192</v>
      </c>
      <c r="AT176" s="127" t="s">
        <v>126</v>
      </c>
      <c r="AU176" s="127" t="s">
        <v>80</v>
      </c>
      <c r="AY176" s="13" t="s">
        <v>123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13" t="s">
        <v>78</v>
      </c>
      <c r="BK176" s="128">
        <f>ROUND(I176*H176,2)</f>
        <v>0</v>
      </c>
      <c r="BL176" s="13" t="s">
        <v>192</v>
      </c>
      <c r="BM176" s="127" t="s">
        <v>272</v>
      </c>
    </row>
    <row r="177" spans="2:65" s="11" customFormat="1" ht="22.9" customHeight="1">
      <c r="B177" s="112"/>
      <c r="C177" s="180"/>
      <c r="D177" s="181" t="s">
        <v>72</v>
      </c>
      <c r="E177" s="183" t="s">
        <v>273</v>
      </c>
      <c r="F177" s="183" t="s">
        <v>274</v>
      </c>
      <c r="G177" s="180"/>
      <c r="H177" s="180"/>
      <c r="I177" s="114"/>
      <c r="J177" s="195">
        <f>BK177</f>
        <v>0</v>
      </c>
      <c r="L177" s="112"/>
      <c r="M177" s="115"/>
      <c r="P177" s="116">
        <f>SUM(P178:P183)</f>
        <v>0</v>
      </c>
      <c r="R177" s="116">
        <f>SUM(R178:R183)</f>
        <v>0</v>
      </c>
      <c r="T177" s="117">
        <f>SUM(T178:T183)</f>
        <v>0</v>
      </c>
      <c r="AR177" s="113" t="s">
        <v>80</v>
      </c>
      <c r="AT177" s="118" t="s">
        <v>72</v>
      </c>
      <c r="AU177" s="118" t="s">
        <v>78</v>
      </c>
      <c r="AY177" s="113" t="s">
        <v>123</v>
      </c>
      <c r="BK177" s="119">
        <f>SUM(BK178:BK183)</f>
        <v>0</v>
      </c>
    </row>
    <row r="178" spans="2:65" s="1" customFormat="1" ht="44.25" customHeight="1">
      <c r="B178" s="120"/>
      <c r="C178" s="184" t="s">
        <v>275</v>
      </c>
      <c r="D178" s="184" t="s">
        <v>126</v>
      </c>
      <c r="E178" s="185" t="s">
        <v>276</v>
      </c>
      <c r="F178" s="186" t="s">
        <v>277</v>
      </c>
      <c r="G178" s="187" t="s">
        <v>136</v>
      </c>
      <c r="H178" s="188">
        <v>1</v>
      </c>
      <c r="I178" s="121"/>
      <c r="J178" s="196">
        <f t="shared" ref="J178:J183" si="20">ROUND(I178*H178,2)</f>
        <v>0</v>
      </c>
      <c r="K178" s="122"/>
      <c r="L178" s="28"/>
      <c r="M178" s="123" t="s">
        <v>1</v>
      </c>
      <c r="N178" s="124" t="s">
        <v>38</v>
      </c>
      <c r="P178" s="125">
        <f t="shared" ref="P178:P183" si="21">O178*H178</f>
        <v>0</v>
      </c>
      <c r="Q178" s="125">
        <v>0</v>
      </c>
      <c r="R178" s="125">
        <f t="shared" ref="R178:R183" si="22">Q178*H178</f>
        <v>0</v>
      </c>
      <c r="S178" s="125">
        <v>0</v>
      </c>
      <c r="T178" s="126">
        <f t="shared" ref="T178:T183" si="23">S178*H178</f>
        <v>0</v>
      </c>
      <c r="AR178" s="127" t="s">
        <v>192</v>
      </c>
      <c r="AT178" s="127" t="s">
        <v>126</v>
      </c>
      <c r="AU178" s="127" t="s">
        <v>80</v>
      </c>
      <c r="AY178" s="13" t="s">
        <v>123</v>
      </c>
      <c r="BE178" s="128">
        <f t="shared" ref="BE178:BE183" si="24">IF(N178="základní",J178,0)</f>
        <v>0</v>
      </c>
      <c r="BF178" s="128">
        <f t="shared" ref="BF178:BF183" si="25">IF(N178="snížená",J178,0)</f>
        <v>0</v>
      </c>
      <c r="BG178" s="128">
        <f t="shared" ref="BG178:BG183" si="26">IF(N178="zákl. přenesená",J178,0)</f>
        <v>0</v>
      </c>
      <c r="BH178" s="128">
        <f t="shared" ref="BH178:BH183" si="27">IF(N178="sníž. přenesená",J178,0)</f>
        <v>0</v>
      </c>
      <c r="BI178" s="128">
        <f t="shared" ref="BI178:BI183" si="28">IF(N178="nulová",J178,0)</f>
        <v>0</v>
      </c>
      <c r="BJ178" s="13" t="s">
        <v>78</v>
      </c>
      <c r="BK178" s="128">
        <f t="shared" ref="BK178:BK183" si="29">ROUND(I178*H178,2)</f>
        <v>0</v>
      </c>
      <c r="BL178" s="13" t="s">
        <v>192</v>
      </c>
      <c r="BM178" s="127" t="s">
        <v>278</v>
      </c>
    </row>
    <row r="179" spans="2:65" s="1" customFormat="1" ht="66.75" customHeight="1">
      <c r="B179" s="120"/>
      <c r="C179" s="184" t="s">
        <v>279</v>
      </c>
      <c r="D179" s="184" t="s">
        <v>126</v>
      </c>
      <c r="E179" s="185" t="s">
        <v>280</v>
      </c>
      <c r="F179" s="186" t="s">
        <v>281</v>
      </c>
      <c r="G179" s="187" t="s">
        <v>136</v>
      </c>
      <c r="H179" s="188">
        <v>1</v>
      </c>
      <c r="I179" s="121"/>
      <c r="J179" s="196">
        <f t="shared" si="20"/>
        <v>0</v>
      </c>
      <c r="K179" s="122"/>
      <c r="L179" s="28"/>
      <c r="M179" s="123" t="s">
        <v>1</v>
      </c>
      <c r="N179" s="124" t="s">
        <v>38</v>
      </c>
      <c r="P179" s="125">
        <f t="shared" si="21"/>
        <v>0</v>
      </c>
      <c r="Q179" s="125">
        <v>0</v>
      </c>
      <c r="R179" s="125">
        <f t="shared" si="22"/>
        <v>0</v>
      </c>
      <c r="S179" s="125">
        <v>0</v>
      </c>
      <c r="T179" s="126">
        <f t="shared" si="23"/>
        <v>0</v>
      </c>
      <c r="AR179" s="127" t="s">
        <v>192</v>
      </c>
      <c r="AT179" s="127" t="s">
        <v>126</v>
      </c>
      <c r="AU179" s="127" t="s">
        <v>80</v>
      </c>
      <c r="AY179" s="13" t="s">
        <v>123</v>
      </c>
      <c r="BE179" s="128">
        <f t="shared" si="24"/>
        <v>0</v>
      </c>
      <c r="BF179" s="128">
        <f t="shared" si="25"/>
        <v>0</v>
      </c>
      <c r="BG179" s="128">
        <f t="shared" si="26"/>
        <v>0</v>
      </c>
      <c r="BH179" s="128">
        <f t="shared" si="27"/>
        <v>0</v>
      </c>
      <c r="BI179" s="128">
        <f t="shared" si="28"/>
        <v>0</v>
      </c>
      <c r="BJ179" s="13" t="s">
        <v>78</v>
      </c>
      <c r="BK179" s="128">
        <f t="shared" si="29"/>
        <v>0</v>
      </c>
      <c r="BL179" s="13" t="s">
        <v>192</v>
      </c>
      <c r="BM179" s="127" t="s">
        <v>282</v>
      </c>
    </row>
    <row r="180" spans="2:65" s="1" customFormat="1" ht="62.65" customHeight="1">
      <c r="B180" s="120"/>
      <c r="C180" s="184" t="s">
        <v>283</v>
      </c>
      <c r="D180" s="184" t="s">
        <v>126</v>
      </c>
      <c r="E180" s="185" t="s">
        <v>284</v>
      </c>
      <c r="F180" s="186" t="s">
        <v>285</v>
      </c>
      <c r="G180" s="187" t="s">
        <v>136</v>
      </c>
      <c r="H180" s="188">
        <v>1</v>
      </c>
      <c r="I180" s="121"/>
      <c r="J180" s="196">
        <f t="shared" si="20"/>
        <v>0</v>
      </c>
      <c r="K180" s="122"/>
      <c r="L180" s="28"/>
      <c r="M180" s="123" t="s">
        <v>1</v>
      </c>
      <c r="N180" s="124" t="s">
        <v>38</v>
      </c>
      <c r="P180" s="125">
        <f t="shared" si="21"/>
        <v>0</v>
      </c>
      <c r="Q180" s="125">
        <v>0</v>
      </c>
      <c r="R180" s="125">
        <f t="shared" si="22"/>
        <v>0</v>
      </c>
      <c r="S180" s="125">
        <v>0</v>
      </c>
      <c r="T180" s="126">
        <f t="shared" si="23"/>
        <v>0</v>
      </c>
      <c r="AR180" s="127" t="s">
        <v>192</v>
      </c>
      <c r="AT180" s="127" t="s">
        <v>126</v>
      </c>
      <c r="AU180" s="127" t="s">
        <v>80</v>
      </c>
      <c r="AY180" s="13" t="s">
        <v>123</v>
      </c>
      <c r="BE180" s="128">
        <f t="shared" si="24"/>
        <v>0</v>
      </c>
      <c r="BF180" s="128">
        <f t="shared" si="25"/>
        <v>0</v>
      </c>
      <c r="BG180" s="128">
        <f t="shared" si="26"/>
        <v>0</v>
      </c>
      <c r="BH180" s="128">
        <f t="shared" si="27"/>
        <v>0</v>
      </c>
      <c r="BI180" s="128">
        <f t="shared" si="28"/>
        <v>0</v>
      </c>
      <c r="BJ180" s="13" t="s">
        <v>78</v>
      </c>
      <c r="BK180" s="128">
        <f t="shared" si="29"/>
        <v>0</v>
      </c>
      <c r="BL180" s="13" t="s">
        <v>192</v>
      </c>
      <c r="BM180" s="127" t="s">
        <v>286</v>
      </c>
    </row>
    <row r="181" spans="2:65" s="1" customFormat="1" ht="66.75" customHeight="1">
      <c r="B181" s="120"/>
      <c r="C181" s="184" t="s">
        <v>287</v>
      </c>
      <c r="D181" s="184" t="s">
        <v>126</v>
      </c>
      <c r="E181" s="185" t="s">
        <v>288</v>
      </c>
      <c r="F181" s="186" t="s">
        <v>289</v>
      </c>
      <c r="G181" s="187" t="s">
        <v>136</v>
      </c>
      <c r="H181" s="188">
        <v>1</v>
      </c>
      <c r="I181" s="121"/>
      <c r="J181" s="196">
        <f t="shared" si="20"/>
        <v>0</v>
      </c>
      <c r="K181" s="122"/>
      <c r="L181" s="28"/>
      <c r="M181" s="123" t="s">
        <v>1</v>
      </c>
      <c r="N181" s="124" t="s">
        <v>38</v>
      </c>
      <c r="P181" s="125">
        <f t="shared" si="21"/>
        <v>0</v>
      </c>
      <c r="Q181" s="125">
        <v>0</v>
      </c>
      <c r="R181" s="125">
        <f t="shared" si="22"/>
        <v>0</v>
      </c>
      <c r="S181" s="125">
        <v>0</v>
      </c>
      <c r="T181" s="126">
        <f t="shared" si="23"/>
        <v>0</v>
      </c>
      <c r="AR181" s="127" t="s">
        <v>192</v>
      </c>
      <c r="AT181" s="127" t="s">
        <v>126</v>
      </c>
      <c r="AU181" s="127" t="s">
        <v>80</v>
      </c>
      <c r="AY181" s="13" t="s">
        <v>123</v>
      </c>
      <c r="BE181" s="128">
        <f t="shared" si="24"/>
        <v>0</v>
      </c>
      <c r="BF181" s="128">
        <f t="shared" si="25"/>
        <v>0</v>
      </c>
      <c r="BG181" s="128">
        <f t="shared" si="26"/>
        <v>0</v>
      </c>
      <c r="BH181" s="128">
        <f t="shared" si="27"/>
        <v>0</v>
      </c>
      <c r="BI181" s="128">
        <f t="shared" si="28"/>
        <v>0</v>
      </c>
      <c r="BJ181" s="13" t="s">
        <v>78</v>
      </c>
      <c r="BK181" s="128">
        <f t="shared" si="29"/>
        <v>0</v>
      </c>
      <c r="BL181" s="13" t="s">
        <v>192</v>
      </c>
      <c r="BM181" s="127" t="s">
        <v>290</v>
      </c>
    </row>
    <row r="182" spans="2:65" s="1" customFormat="1" ht="44.25" customHeight="1">
      <c r="B182" s="120"/>
      <c r="C182" s="184" t="s">
        <v>291</v>
      </c>
      <c r="D182" s="184" t="s">
        <v>126</v>
      </c>
      <c r="E182" s="185" t="s">
        <v>292</v>
      </c>
      <c r="F182" s="186" t="s">
        <v>293</v>
      </c>
      <c r="G182" s="187" t="s">
        <v>136</v>
      </c>
      <c r="H182" s="188">
        <v>1</v>
      </c>
      <c r="I182" s="121"/>
      <c r="J182" s="196">
        <f t="shared" si="20"/>
        <v>0</v>
      </c>
      <c r="K182" s="122"/>
      <c r="L182" s="28"/>
      <c r="M182" s="123" t="s">
        <v>1</v>
      </c>
      <c r="N182" s="124" t="s">
        <v>38</v>
      </c>
      <c r="P182" s="125">
        <f t="shared" si="21"/>
        <v>0</v>
      </c>
      <c r="Q182" s="125">
        <v>0</v>
      </c>
      <c r="R182" s="125">
        <f t="shared" si="22"/>
        <v>0</v>
      </c>
      <c r="S182" s="125">
        <v>0</v>
      </c>
      <c r="T182" s="126">
        <f t="shared" si="23"/>
        <v>0</v>
      </c>
      <c r="AR182" s="127" t="s">
        <v>192</v>
      </c>
      <c r="AT182" s="127" t="s">
        <v>126</v>
      </c>
      <c r="AU182" s="127" t="s">
        <v>80</v>
      </c>
      <c r="AY182" s="13" t="s">
        <v>123</v>
      </c>
      <c r="BE182" s="128">
        <f t="shared" si="24"/>
        <v>0</v>
      </c>
      <c r="BF182" s="128">
        <f t="shared" si="25"/>
        <v>0</v>
      </c>
      <c r="BG182" s="128">
        <f t="shared" si="26"/>
        <v>0</v>
      </c>
      <c r="BH182" s="128">
        <f t="shared" si="27"/>
        <v>0</v>
      </c>
      <c r="BI182" s="128">
        <f t="shared" si="28"/>
        <v>0</v>
      </c>
      <c r="BJ182" s="13" t="s">
        <v>78</v>
      </c>
      <c r="BK182" s="128">
        <f t="shared" si="29"/>
        <v>0</v>
      </c>
      <c r="BL182" s="13" t="s">
        <v>192</v>
      </c>
      <c r="BM182" s="127" t="s">
        <v>294</v>
      </c>
    </row>
    <row r="183" spans="2:65" s="1" customFormat="1" ht="44.25" customHeight="1">
      <c r="B183" s="120"/>
      <c r="C183" s="184" t="s">
        <v>295</v>
      </c>
      <c r="D183" s="184" t="s">
        <v>126</v>
      </c>
      <c r="E183" s="185" t="s">
        <v>296</v>
      </c>
      <c r="F183" s="186" t="s">
        <v>297</v>
      </c>
      <c r="G183" s="187" t="s">
        <v>136</v>
      </c>
      <c r="H183" s="188">
        <v>1</v>
      </c>
      <c r="I183" s="121"/>
      <c r="J183" s="196">
        <f t="shared" si="20"/>
        <v>0</v>
      </c>
      <c r="K183" s="122"/>
      <c r="L183" s="28"/>
      <c r="M183" s="123" t="s">
        <v>1</v>
      </c>
      <c r="N183" s="124" t="s">
        <v>38</v>
      </c>
      <c r="P183" s="125">
        <f t="shared" si="21"/>
        <v>0</v>
      </c>
      <c r="Q183" s="125">
        <v>0</v>
      </c>
      <c r="R183" s="125">
        <f t="shared" si="22"/>
        <v>0</v>
      </c>
      <c r="S183" s="125">
        <v>0</v>
      </c>
      <c r="T183" s="126">
        <f t="shared" si="23"/>
        <v>0</v>
      </c>
      <c r="AR183" s="127" t="s">
        <v>192</v>
      </c>
      <c r="AT183" s="127" t="s">
        <v>126</v>
      </c>
      <c r="AU183" s="127" t="s">
        <v>80</v>
      </c>
      <c r="AY183" s="13" t="s">
        <v>123</v>
      </c>
      <c r="BE183" s="128">
        <f t="shared" si="24"/>
        <v>0</v>
      </c>
      <c r="BF183" s="128">
        <f t="shared" si="25"/>
        <v>0</v>
      </c>
      <c r="BG183" s="128">
        <f t="shared" si="26"/>
        <v>0</v>
      </c>
      <c r="BH183" s="128">
        <f t="shared" si="27"/>
        <v>0</v>
      </c>
      <c r="BI183" s="128">
        <f t="shared" si="28"/>
        <v>0</v>
      </c>
      <c r="BJ183" s="13" t="s">
        <v>78</v>
      </c>
      <c r="BK183" s="128">
        <f t="shared" si="29"/>
        <v>0</v>
      </c>
      <c r="BL183" s="13" t="s">
        <v>192</v>
      </c>
      <c r="BM183" s="127" t="s">
        <v>298</v>
      </c>
    </row>
    <row r="184" spans="2:65" s="11" customFormat="1" ht="22.9" customHeight="1">
      <c r="B184" s="112"/>
      <c r="C184" s="180"/>
      <c r="D184" s="181" t="s">
        <v>72</v>
      </c>
      <c r="E184" s="183" t="s">
        <v>299</v>
      </c>
      <c r="F184" s="183" t="s">
        <v>300</v>
      </c>
      <c r="G184" s="180"/>
      <c r="H184" s="180"/>
      <c r="I184" s="114"/>
      <c r="J184" s="195">
        <f>BK184</f>
        <v>0</v>
      </c>
      <c r="L184" s="112"/>
      <c r="M184" s="115"/>
      <c r="P184" s="116">
        <f>SUM(P185:P192)</f>
        <v>0</v>
      </c>
      <c r="R184" s="116">
        <f>SUM(R185:R192)</f>
        <v>0.47889999999999999</v>
      </c>
      <c r="T184" s="117">
        <f>SUM(T185:T192)</f>
        <v>0</v>
      </c>
      <c r="AR184" s="113" t="s">
        <v>80</v>
      </c>
      <c r="AT184" s="118" t="s">
        <v>72</v>
      </c>
      <c r="AU184" s="118" t="s">
        <v>78</v>
      </c>
      <c r="AY184" s="113" t="s">
        <v>123</v>
      </c>
      <c r="BK184" s="119">
        <f>SUM(BK185:BK192)</f>
        <v>0</v>
      </c>
    </row>
    <row r="185" spans="2:65" s="1" customFormat="1" ht="16.5" customHeight="1">
      <c r="B185" s="120"/>
      <c r="C185" s="184" t="s">
        <v>301</v>
      </c>
      <c r="D185" s="184" t="s">
        <v>126</v>
      </c>
      <c r="E185" s="185" t="s">
        <v>302</v>
      </c>
      <c r="F185" s="186" t="s">
        <v>303</v>
      </c>
      <c r="G185" s="187" t="s">
        <v>136</v>
      </c>
      <c r="H185" s="188">
        <v>1</v>
      </c>
      <c r="I185" s="121"/>
      <c r="J185" s="196">
        <f t="shared" ref="J185:J192" si="30">ROUND(I185*H185,2)</f>
        <v>0</v>
      </c>
      <c r="K185" s="122"/>
      <c r="L185" s="28"/>
      <c r="M185" s="123" t="s">
        <v>1</v>
      </c>
      <c r="N185" s="124" t="s">
        <v>38</v>
      </c>
      <c r="P185" s="125">
        <f t="shared" ref="P185:P192" si="31">O185*H185</f>
        <v>0</v>
      </c>
      <c r="Q185" s="125">
        <v>0</v>
      </c>
      <c r="R185" s="125">
        <f t="shared" ref="R185:R192" si="32">Q185*H185</f>
        <v>0</v>
      </c>
      <c r="S185" s="125">
        <v>0</v>
      </c>
      <c r="T185" s="126">
        <f t="shared" ref="T185:T192" si="33">S185*H185</f>
        <v>0</v>
      </c>
      <c r="AR185" s="127" t="s">
        <v>192</v>
      </c>
      <c r="AT185" s="127" t="s">
        <v>126</v>
      </c>
      <c r="AU185" s="127" t="s">
        <v>80</v>
      </c>
      <c r="AY185" s="13" t="s">
        <v>123</v>
      </c>
      <c r="BE185" s="128">
        <f t="shared" ref="BE185:BE192" si="34">IF(N185="základní",J185,0)</f>
        <v>0</v>
      </c>
      <c r="BF185" s="128">
        <f t="shared" ref="BF185:BF192" si="35">IF(N185="snížená",J185,0)</f>
        <v>0</v>
      </c>
      <c r="BG185" s="128">
        <f t="shared" ref="BG185:BG192" si="36">IF(N185="zákl. přenesená",J185,0)</f>
        <v>0</v>
      </c>
      <c r="BH185" s="128">
        <f t="shared" ref="BH185:BH192" si="37">IF(N185="sníž. přenesená",J185,0)</f>
        <v>0</v>
      </c>
      <c r="BI185" s="128">
        <f t="shared" ref="BI185:BI192" si="38">IF(N185="nulová",J185,0)</f>
        <v>0</v>
      </c>
      <c r="BJ185" s="13" t="s">
        <v>78</v>
      </c>
      <c r="BK185" s="128">
        <f t="shared" ref="BK185:BK192" si="39">ROUND(I185*H185,2)</f>
        <v>0</v>
      </c>
      <c r="BL185" s="13" t="s">
        <v>192</v>
      </c>
      <c r="BM185" s="127" t="s">
        <v>304</v>
      </c>
    </row>
    <row r="186" spans="2:65" s="1" customFormat="1" ht="24.2" customHeight="1">
      <c r="B186" s="120"/>
      <c r="C186" s="184" t="s">
        <v>305</v>
      </c>
      <c r="D186" s="184" t="s">
        <v>126</v>
      </c>
      <c r="E186" s="185" t="s">
        <v>306</v>
      </c>
      <c r="F186" s="186" t="s">
        <v>307</v>
      </c>
      <c r="G186" s="187" t="s">
        <v>129</v>
      </c>
      <c r="H186" s="188">
        <v>5</v>
      </c>
      <c r="I186" s="121"/>
      <c r="J186" s="196">
        <f t="shared" si="30"/>
        <v>0</v>
      </c>
      <c r="K186" s="122"/>
      <c r="L186" s="28"/>
      <c r="M186" s="123" t="s">
        <v>1</v>
      </c>
      <c r="N186" s="124" t="s">
        <v>38</v>
      </c>
      <c r="P186" s="125">
        <f t="shared" si="31"/>
        <v>0</v>
      </c>
      <c r="Q186" s="125">
        <v>0</v>
      </c>
      <c r="R186" s="125">
        <f t="shared" si="32"/>
        <v>0</v>
      </c>
      <c r="S186" s="125">
        <v>0</v>
      </c>
      <c r="T186" s="126">
        <f t="shared" si="33"/>
        <v>0</v>
      </c>
      <c r="AR186" s="127" t="s">
        <v>192</v>
      </c>
      <c r="AT186" s="127" t="s">
        <v>126</v>
      </c>
      <c r="AU186" s="127" t="s">
        <v>80</v>
      </c>
      <c r="AY186" s="13" t="s">
        <v>123</v>
      </c>
      <c r="BE186" s="128">
        <f t="shared" si="34"/>
        <v>0</v>
      </c>
      <c r="BF186" s="128">
        <f t="shared" si="35"/>
        <v>0</v>
      </c>
      <c r="BG186" s="128">
        <f t="shared" si="36"/>
        <v>0</v>
      </c>
      <c r="BH186" s="128">
        <f t="shared" si="37"/>
        <v>0</v>
      </c>
      <c r="BI186" s="128">
        <f t="shared" si="38"/>
        <v>0</v>
      </c>
      <c r="BJ186" s="13" t="s">
        <v>78</v>
      </c>
      <c r="BK186" s="128">
        <f t="shared" si="39"/>
        <v>0</v>
      </c>
      <c r="BL186" s="13" t="s">
        <v>192</v>
      </c>
      <c r="BM186" s="127" t="s">
        <v>308</v>
      </c>
    </row>
    <row r="187" spans="2:65" s="1" customFormat="1" ht="16.5" customHeight="1">
      <c r="B187" s="120"/>
      <c r="C187" s="189" t="s">
        <v>309</v>
      </c>
      <c r="D187" s="189" t="s">
        <v>310</v>
      </c>
      <c r="E187" s="190" t="s">
        <v>311</v>
      </c>
      <c r="F187" s="191" t="s">
        <v>312</v>
      </c>
      <c r="G187" s="192" t="s">
        <v>129</v>
      </c>
      <c r="H187" s="193">
        <v>5</v>
      </c>
      <c r="I187" s="129"/>
      <c r="J187" s="197">
        <f t="shared" si="30"/>
        <v>0</v>
      </c>
      <c r="K187" s="130"/>
      <c r="L187" s="131"/>
      <c r="M187" s="132" t="s">
        <v>1</v>
      </c>
      <c r="N187" s="133" t="s">
        <v>38</v>
      </c>
      <c r="P187" s="125">
        <f t="shared" si="31"/>
        <v>0</v>
      </c>
      <c r="Q187" s="125">
        <v>1.6E-2</v>
      </c>
      <c r="R187" s="125">
        <f t="shared" si="32"/>
        <v>0.08</v>
      </c>
      <c r="S187" s="125">
        <v>0</v>
      </c>
      <c r="T187" s="126">
        <f t="shared" si="33"/>
        <v>0</v>
      </c>
      <c r="AR187" s="127" t="s">
        <v>269</v>
      </c>
      <c r="AT187" s="127" t="s">
        <v>310</v>
      </c>
      <c r="AU187" s="127" t="s">
        <v>80</v>
      </c>
      <c r="AY187" s="13" t="s">
        <v>123</v>
      </c>
      <c r="BE187" s="128">
        <f t="shared" si="34"/>
        <v>0</v>
      </c>
      <c r="BF187" s="128">
        <f t="shared" si="35"/>
        <v>0</v>
      </c>
      <c r="BG187" s="128">
        <f t="shared" si="36"/>
        <v>0</v>
      </c>
      <c r="BH187" s="128">
        <f t="shared" si="37"/>
        <v>0</v>
      </c>
      <c r="BI187" s="128">
        <f t="shared" si="38"/>
        <v>0</v>
      </c>
      <c r="BJ187" s="13" t="s">
        <v>78</v>
      </c>
      <c r="BK187" s="128">
        <f t="shared" si="39"/>
        <v>0</v>
      </c>
      <c r="BL187" s="13" t="s">
        <v>192</v>
      </c>
      <c r="BM187" s="127" t="s">
        <v>313</v>
      </c>
    </row>
    <row r="188" spans="2:65" s="1" customFormat="1" ht="24.2" customHeight="1">
      <c r="B188" s="120"/>
      <c r="C188" s="184" t="s">
        <v>314</v>
      </c>
      <c r="D188" s="184" t="s">
        <v>126</v>
      </c>
      <c r="E188" s="185" t="s">
        <v>315</v>
      </c>
      <c r="F188" s="186" t="s">
        <v>316</v>
      </c>
      <c r="G188" s="187" t="s">
        <v>180</v>
      </c>
      <c r="H188" s="188">
        <v>10</v>
      </c>
      <c r="I188" s="121"/>
      <c r="J188" s="196">
        <f t="shared" si="30"/>
        <v>0</v>
      </c>
      <c r="K188" s="122"/>
      <c r="L188" s="28"/>
      <c r="M188" s="123" t="s">
        <v>1</v>
      </c>
      <c r="N188" s="124" t="s">
        <v>38</v>
      </c>
      <c r="P188" s="125">
        <f t="shared" si="31"/>
        <v>0</v>
      </c>
      <c r="Q188" s="125">
        <v>0</v>
      </c>
      <c r="R188" s="125">
        <f t="shared" si="32"/>
        <v>0</v>
      </c>
      <c r="S188" s="125">
        <v>0</v>
      </c>
      <c r="T188" s="126">
        <f t="shared" si="33"/>
        <v>0</v>
      </c>
      <c r="AR188" s="127" t="s">
        <v>192</v>
      </c>
      <c r="AT188" s="127" t="s">
        <v>126</v>
      </c>
      <c r="AU188" s="127" t="s">
        <v>80</v>
      </c>
      <c r="AY188" s="13" t="s">
        <v>123</v>
      </c>
      <c r="BE188" s="128">
        <f t="shared" si="34"/>
        <v>0</v>
      </c>
      <c r="BF188" s="128">
        <f t="shared" si="35"/>
        <v>0</v>
      </c>
      <c r="BG188" s="128">
        <f t="shared" si="36"/>
        <v>0</v>
      </c>
      <c r="BH188" s="128">
        <f t="shared" si="37"/>
        <v>0</v>
      </c>
      <c r="BI188" s="128">
        <f t="shared" si="38"/>
        <v>0</v>
      </c>
      <c r="BJ188" s="13" t="s">
        <v>78</v>
      </c>
      <c r="BK188" s="128">
        <f t="shared" si="39"/>
        <v>0</v>
      </c>
      <c r="BL188" s="13" t="s">
        <v>192</v>
      </c>
      <c r="BM188" s="127" t="s">
        <v>317</v>
      </c>
    </row>
    <row r="189" spans="2:65" s="1" customFormat="1" ht="21.75" customHeight="1">
      <c r="B189" s="120"/>
      <c r="C189" s="189" t="s">
        <v>318</v>
      </c>
      <c r="D189" s="189" t="s">
        <v>310</v>
      </c>
      <c r="E189" s="190" t="s">
        <v>319</v>
      </c>
      <c r="F189" s="191" t="s">
        <v>320</v>
      </c>
      <c r="G189" s="192" t="s">
        <v>180</v>
      </c>
      <c r="H189" s="193">
        <v>10</v>
      </c>
      <c r="I189" s="129"/>
      <c r="J189" s="197">
        <f t="shared" si="30"/>
        <v>0</v>
      </c>
      <c r="K189" s="130"/>
      <c r="L189" s="131"/>
      <c r="M189" s="132" t="s">
        <v>1</v>
      </c>
      <c r="N189" s="133" t="s">
        <v>38</v>
      </c>
      <c r="P189" s="125">
        <f t="shared" si="31"/>
        <v>0</v>
      </c>
      <c r="Q189" s="125">
        <v>2.0000000000000001E-4</v>
      </c>
      <c r="R189" s="125">
        <f t="shared" si="32"/>
        <v>2E-3</v>
      </c>
      <c r="S189" s="125">
        <v>0</v>
      </c>
      <c r="T189" s="126">
        <f t="shared" si="33"/>
        <v>0</v>
      </c>
      <c r="AR189" s="127" t="s">
        <v>269</v>
      </c>
      <c r="AT189" s="127" t="s">
        <v>310</v>
      </c>
      <c r="AU189" s="127" t="s">
        <v>80</v>
      </c>
      <c r="AY189" s="13" t="s">
        <v>123</v>
      </c>
      <c r="BE189" s="128">
        <f t="shared" si="34"/>
        <v>0</v>
      </c>
      <c r="BF189" s="128">
        <f t="shared" si="35"/>
        <v>0</v>
      </c>
      <c r="BG189" s="128">
        <f t="shared" si="36"/>
        <v>0</v>
      </c>
      <c r="BH189" s="128">
        <f t="shared" si="37"/>
        <v>0</v>
      </c>
      <c r="BI189" s="128">
        <f t="shared" si="38"/>
        <v>0</v>
      </c>
      <c r="BJ189" s="13" t="s">
        <v>78</v>
      </c>
      <c r="BK189" s="128">
        <f t="shared" si="39"/>
        <v>0</v>
      </c>
      <c r="BL189" s="13" t="s">
        <v>192</v>
      </c>
      <c r="BM189" s="127" t="s">
        <v>321</v>
      </c>
    </row>
    <row r="190" spans="2:65" s="1" customFormat="1" ht="24.2" customHeight="1">
      <c r="B190" s="120"/>
      <c r="C190" s="184" t="s">
        <v>322</v>
      </c>
      <c r="D190" s="184" t="s">
        <v>126</v>
      </c>
      <c r="E190" s="185" t="s">
        <v>323</v>
      </c>
      <c r="F190" s="186" t="s">
        <v>324</v>
      </c>
      <c r="G190" s="187" t="s">
        <v>325</v>
      </c>
      <c r="H190" s="188">
        <v>378</v>
      </c>
      <c r="I190" s="121"/>
      <c r="J190" s="196">
        <f t="shared" si="30"/>
        <v>0</v>
      </c>
      <c r="K190" s="122"/>
      <c r="L190" s="28"/>
      <c r="M190" s="123" t="s">
        <v>1</v>
      </c>
      <c r="N190" s="124" t="s">
        <v>38</v>
      </c>
      <c r="P190" s="125">
        <f t="shared" si="31"/>
        <v>0</v>
      </c>
      <c r="Q190" s="125">
        <v>5.0000000000000002E-5</v>
      </c>
      <c r="R190" s="125">
        <f t="shared" si="32"/>
        <v>1.89E-2</v>
      </c>
      <c r="S190" s="125">
        <v>0</v>
      </c>
      <c r="T190" s="126">
        <f t="shared" si="33"/>
        <v>0</v>
      </c>
      <c r="AR190" s="127" t="s">
        <v>192</v>
      </c>
      <c r="AT190" s="127" t="s">
        <v>126</v>
      </c>
      <c r="AU190" s="127" t="s">
        <v>80</v>
      </c>
      <c r="AY190" s="13" t="s">
        <v>123</v>
      </c>
      <c r="BE190" s="128">
        <f t="shared" si="34"/>
        <v>0</v>
      </c>
      <c r="BF190" s="128">
        <f t="shared" si="35"/>
        <v>0</v>
      </c>
      <c r="BG190" s="128">
        <f t="shared" si="36"/>
        <v>0</v>
      </c>
      <c r="BH190" s="128">
        <f t="shared" si="37"/>
        <v>0</v>
      </c>
      <c r="BI190" s="128">
        <f t="shared" si="38"/>
        <v>0</v>
      </c>
      <c r="BJ190" s="13" t="s">
        <v>78</v>
      </c>
      <c r="BK190" s="128">
        <f t="shared" si="39"/>
        <v>0</v>
      </c>
      <c r="BL190" s="13" t="s">
        <v>192</v>
      </c>
      <c r="BM190" s="127" t="s">
        <v>326</v>
      </c>
    </row>
    <row r="191" spans="2:65" s="1" customFormat="1" ht="21.75" customHeight="1">
      <c r="B191" s="120"/>
      <c r="C191" s="189" t="s">
        <v>327</v>
      </c>
      <c r="D191" s="189" t="s">
        <v>310</v>
      </c>
      <c r="E191" s="190" t="s">
        <v>328</v>
      </c>
      <c r="F191" s="191" t="s">
        <v>329</v>
      </c>
      <c r="G191" s="192" t="s">
        <v>325</v>
      </c>
      <c r="H191" s="193">
        <v>378</v>
      </c>
      <c r="I191" s="129"/>
      <c r="J191" s="197">
        <f t="shared" si="30"/>
        <v>0</v>
      </c>
      <c r="K191" s="130"/>
      <c r="L191" s="131"/>
      <c r="M191" s="132" t="s">
        <v>1</v>
      </c>
      <c r="N191" s="133" t="s">
        <v>38</v>
      </c>
      <c r="P191" s="125">
        <f t="shared" si="31"/>
        <v>0</v>
      </c>
      <c r="Q191" s="125">
        <v>0</v>
      </c>
      <c r="R191" s="125">
        <f t="shared" si="32"/>
        <v>0</v>
      </c>
      <c r="S191" s="125">
        <v>0</v>
      </c>
      <c r="T191" s="126">
        <f t="shared" si="33"/>
        <v>0</v>
      </c>
      <c r="AR191" s="127" t="s">
        <v>269</v>
      </c>
      <c r="AT191" s="127" t="s">
        <v>310</v>
      </c>
      <c r="AU191" s="127" t="s">
        <v>80</v>
      </c>
      <c r="AY191" s="13" t="s">
        <v>123</v>
      </c>
      <c r="BE191" s="128">
        <f t="shared" si="34"/>
        <v>0</v>
      </c>
      <c r="BF191" s="128">
        <f t="shared" si="35"/>
        <v>0</v>
      </c>
      <c r="BG191" s="128">
        <f t="shared" si="36"/>
        <v>0</v>
      </c>
      <c r="BH191" s="128">
        <f t="shared" si="37"/>
        <v>0</v>
      </c>
      <c r="BI191" s="128">
        <f t="shared" si="38"/>
        <v>0</v>
      </c>
      <c r="BJ191" s="13" t="s">
        <v>78</v>
      </c>
      <c r="BK191" s="128">
        <f t="shared" si="39"/>
        <v>0</v>
      </c>
      <c r="BL191" s="13" t="s">
        <v>192</v>
      </c>
      <c r="BM191" s="127" t="s">
        <v>330</v>
      </c>
    </row>
    <row r="192" spans="2:65" s="1" customFormat="1" ht="24.2" customHeight="1">
      <c r="B192" s="120"/>
      <c r="C192" s="189" t="s">
        <v>331</v>
      </c>
      <c r="D192" s="189" t="s">
        <v>310</v>
      </c>
      <c r="E192" s="190" t="s">
        <v>332</v>
      </c>
      <c r="F192" s="191" t="s">
        <v>333</v>
      </c>
      <c r="G192" s="192" t="s">
        <v>187</v>
      </c>
      <c r="H192" s="193">
        <v>0.378</v>
      </c>
      <c r="I192" s="129"/>
      <c r="J192" s="197">
        <f t="shared" si="30"/>
        <v>0</v>
      </c>
      <c r="K192" s="130"/>
      <c r="L192" s="131"/>
      <c r="M192" s="132" t="s">
        <v>1</v>
      </c>
      <c r="N192" s="133" t="s">
        <v>38</v>
      </c>
      <c r="P192" s="125">
        <f t="shared" si="31"/>
        <v>0</v>
      </c>
      <c r="Q192" s="125">
        <v>1</v>
      </c>
      <c r="R192" s="125">
        <f t="shared" si="32"/>
        <v>0.378</v>
      </c>
      <c r="S192" s="125">
        <v>0</v>
      </c>
      <c r="T192" s="126">
        <f t="shared" si="33"/>
        <v>0</v>
      </c>
      <c r="AR192" s="127" t="s">
        <v>269</v>
      </c>
      <c r="AT192" s="127" t="s">
        <v>310</v>
      </c>
      <c r="AU192" s="127" t="s">
        <v>80</v>
      </c>
      <c r="AY192" s="13" t="s">
        <v>123</v>
      </c>
      <c r="BE192" s="128">
        <f t="shared" si="34"/>
        <v>0</v>
      </c>
      <c r="BF192" s="128">
        <f t="shared" si="35"/>
        <v>0</v>
      </c>
      <c r="BG192" s="128">
        <f t="shared" si="36"/>
        <v>0</v>
      </c>
      <c r="BH192" s="128">
        <f t="shared" si="37"/>
        <v>0</v>
      </c>
      <c r="BI192" s="128">
        <f t="shared" si="38"/>
        <v>0</v>
      </c>
      <c r="BJ192" s="13" t="s">
        <v>78</v>
      </c>
      <c r="BK192" s="128">
        <f t="shared" si="39"/>
        <v>0</v>
      </c>
      <c r="BL192" s="13" t="s">
        <v>192</v>
      </c>
      <c r="BM192" s="127" t="s">
        <v>334</v>
      </c>
    </row>
    <row r="193" spans="2:65" s="11" customFormat="1" ht="22.9" customHeight="1">
      <c r="B193" s="112"/>
      <c r="C193" s="180"/>
      <c r="D193" s="181" t="s">
        <v>72</v>
      </c>
      <c r="E193" s="183" t="s">
        <v>335</v>
      </c>
      <c r="F193" s="183" t="s">
        <v>336</v>
      </c>
      <c r="G193" s="180"/>
      <c r="H193" s="180"/>
      <c r="I193" s="114"/>
      <c r="J193" s="195">
        <f>BK193</f>
        <v>0</v>
      </c>
      <c r="L193" s="112"/>
      <c r="M193" s="115"/>
      <c r="P193" s="116">
        <f>SUM(P194:P198)</f>
        <v>0</v>
      </c>
      <c r="R193" s="116">
        <f>SUM(R194:R198)</f>
        <v>1.0353000000000001</v>
      </c>
      <c r="T193" s="117">
        <f>SUM(T194:T198)</f>
        <v>0</v>
      </c>
      <c r="AR193" s="113" t="s">
        <v>80</v>
      </c>
      <c r="AT193" s="118" t="s">
        <v>72</v>
      </c>
      <c r="AU193" s="118" t="s">
        <v>78</v>
      </c>
      <c r="AY193" s="113" t="s">
        <v>123</v>
      </c>
      <c r="BK193" s="119">
        <f>SUM(BK194:BK198)</f>
        <v>0</v>
      </c>
    </row>
    <row r="194" spans="2:65" s="1" customFormat="1" ht="16.5" customHeight="1">
      <c r="B194" s="120"/>
      <c r="C194" s="184" t="s">
        <v>337</v>
      </c>
      <c r="D194" s="184" t="s">
        <v>126</v>
      </c>
      <c r="E194" s="185" t="s">
        <v>338</v>
      </c>
      <c r="F194" s="186" t="s">
        <v>339</v>
      </c>
      <c r="G194" s="187" t="s">
        <v>129</v>
      </c>
      <c r="H194" s="188">
        <v>20.399999999999999</v>
      </c>
      <c r="I194" s="121"/>
      <c r="J194" s="196">
        <f>ROUND(I194*H194,2)</f>
        <v>0</v>
      </c>
      <c r="K194" s="122"/>
      <c r="L194" s="28"/>
      <c r="M194" s="123" t="s">
        <v>1</v>
      </c>
      <c r="N194" s="124" t="s">
        <v>38</v>
      </c>
      <c r="P194" s="125">
        <f>O194*H194</f>
        <v>0</v>
      </c>
      <c r="Q194" s="125">
        <v>0</v>
      </c>
      <c r="R194" s="125">
        <f>Q194*H194</f>
        <v>0</v>
      </c>
      <c r="S194" s="125">
        <v>0</v>
      </c>
      <c r="T194" s="126">
        <f>S194*H194</f>
        <v>0</v>
      </c>
      <c r="AR194" s="127" t="s">
        <v>192</v>
      </c>
      <c r="AT194" s="127" t="s">
        <v>126</v>
      </c>
      <c r="AU194" s="127" t="s">
        <v>80</v>
      </c>
      <c r="AY194" s="13" t="s">
        <v>123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13" t="s">
        <v>78</v>
      </c>
      <c r="BK194" s="128">
        <f>ROUND(I194*H194,2)</f>
        <v>0</v>
      </c>
      <c r="BL194" s="13" t="s">
        <v>192</v>
      </c>
      <c r="BM194" s="127" t="s">
        <v>340</v>
      </c>
    </row>
    <row r="195" spans="2:65" s="1" customFormat="1" ht="16.5" customHeight="1">
      <c r="B195" s="120"/>
      <c r="C195" s="184" t="s">
        <v>341</v>
      </c>
      <c r="D195" s="184" t="s">
        <v>126</v>
      </c>
      <c r="E195" s="185" t="s">
        <v>342</v>
      </c>
      <c r="F195" s="186" t="s">
        <v>343</v>
      </c>
      <c r="G195" s="187" t="s">
        <v>129</v>
      </c>
      <c r="H195" s="188">
        <v>20.399999999999999</v>
      </c>
      <c r="I195" s="121"/>
      <c r="J195" s="196">
        <f>ROUND(I195*H195,2)</f>
        <v>0</v>
      </c>
      <c r="K195" s="122"/>
      <c r="L195" s="28"/>
      <c r="M195" s="123" t="s">
        <v>1</v>
      </c>
      <c r="N195" s="124" t="s">
        <v>38</v>
      </c>
      <c r="P195" s="125">
        <f>O195*H195</f>
        <v>0</v>
      </c>
      <c r="Q195" s="125">
        <v>2.9999999999999997E-4</v>
      </c>
      <c r="R195" s="125">
        <f>Q195*H195</f>
        <v>6.1199999999999987E-3</v>
      </c>
      <c r="S195" s="125">
        <v>0</v>
      </c>
      <c r="T195" s="126">
        <f>S195*H195</f>
        <v>0</v>
      </c>
      <c r="AR195" s="127" t="s">
        <v>192</v>
      </c>
      <c r="AT195" s="127" t="s">
        <v>126</v>
      </c>
      <c r="AU195" s="127" t="s">
        <v>80</v>
      </c>
      <c r="AY195" s="13" t="s">
        <v>123</v>
      </c>
      <c r="BE195" s="128">
        <f>IF(N195="základní",J195,0)</f>
        <v>0</v>
      </c>
      <c r="BF195" s="128">
        <f>IF(N195="snížená",J195,0)</f>
        <v>0</v>
      </c>
      <c r="BG195" s="128">
        <f>IF(N195="zákl. přenesená",J195,0)</f>
        <v>0</v>
      </c>
      <c r="BH195" s="128">
        <f>IF(N195="sníž. přenesená",J195,0)</f>
        <v>0</v>
      </c>
      <c r="BI195" s="128">
        <f>IF(N195="nulová",J195,0)</f>
        <v>0</v>
      </c>
      <c r="BJ195" s="13" t="s">
        <v>78</v>
      </c>
      <c r="BK195" s="128">
        <f>ROUND(I195*H195,2)</f>
        <v>0</v>
      </c>
      <c r="BL195" s="13" t="s">
        <v>192</v>
      </c>
      <c r="BM195" s="127" t="s">
        <v>344</v>
      </c>
    </row>
    <row r="196" spans="2:65" s="1" customFormat="1" ht="24.2" customHeight="1">
      <c r="B196" s="120"/>
      <c r="C196" s="184" t="s">
        <v>345</v>
      </c>
      <c r="D196" s="184" t="s">
        <v>126</v>
      </c>
      <c r="E196" s="185" t="s">
        <v>346</v>
      </c>
      <c r="F196" s="186" t="s">
        <v>347</v>
      </c>
      <c r="G196" s="187" t="s">
        <v>129</v>
      </c>
      <c r="H196" s="188">
        <v>20.399999999999999</v>
      </c>
      <c r="I196" s="121"/>
      <c r="J196" s="196">
        <f>ROUND(I196*H196,2)</f>
        <v>0</v>
      </c>
      <c r="K196" s="122"/>
      <c r="L196" s="28"/>
      <c r="M196" s="123" t="s">
        <v>1</v>
      </c>
      <c r="N196" s="124" t="s">
        <v>38</v>
      </c>
      <c r="P196" s="125">
        <f>O196*H196</f>
        <v>0</v>
      </c>
      <c r="Q196" s="125">
        <v>1.4999999999999999E-2</v>
      </c>
      <c r="R196" s="125">
        <f>Q196*H196</f>
        <v>0.30599999999999999</v>
      </c>
      <c r="S196" s="125">
        <v>0</v>
      </c>
      <c r="T196" s="126">
        <f>S196*H196</f>
        <v>0</v>
      </c>
      <c r="AR196" s="127" t="s">
        <v>192</v>
      </c>
      <c r="AT196" s="127" t="s">
        <v>126</v>
      </c>
      <c r="AU196" s="127" t="s">
        <v>80</v>
      </c>
      <c r="AY196" s="13" t="s">
        <v>123</v>
      </c>
      <c r="BE196" s="128">
        <f>IF(N196="základní",J196,0)</f>
        <v>0</v>
      </c>
      <c r="BF196" s="128">
        <f>IF(N196="snížená",J196,0)</f>
        <v>0</v>
      </c>
      <c r="BG196" s="128">
        <f>IF(N196="zákl. přenesená",J196,0)</f>
        <v>0</v>
      </c>
      <c r="BH196" s="128">
        <f>IF(N196="sníž. přenesená",J196,0)</f>
        <v>0</v>
      </c>
      <c r="BI196" s="128">
        <f>IF(N196="nulová",J196,0)</f>
        <v>0</v>
      </c>
      <c r="BJ196" s="13" t="s">
        <v>78</v>
      </c>
      <c r="BK196" s="128">
        <f>ROUND(I196*H196,2)</f>
        <v>0</v>
      </c>
      <c r="BL196" s="13" t="s">
        <v>192</v>
      </c>
      <c r="BM196" s="127" t="s">
        <v>348</v>
      </c>
    </row>
    <row r="197" spans="2:65" s="1" customFormat="1" ht="33" customHeight="1">
      <c r="B197" s="120"/>
      <c r="C197" s="184" t="s">
        <v>349</v>
      </c>
      <c r="D197" s="184" t="s">
        <v>126</v>
      </c>
      <c r="E197" s="185" t="s">
        <v>350</v>
      </c>
      <c r="F197" s="186" t="s">
        <v>351</v>
      </c>
      <c r="G197" s="187" t="s">
        <v>129</v>
      </c>
      <c r="H197" s="188">
        <v>20.399999999999999</v>
      </c>
      <c r="I197" s="121"/>
      <c r="J197" s="196">
        <f>ROUND(I197*H197,2)</f>
        <v>0</v>
      </c>
      <c r="K197" s="122"/>
      <c r="L197" s="28"/>
      <c r="M197" s="123" t="s">
        <v>1</v>
      </c>
      <c r="N197" s="124" t="s">
        <v>38</v>
      </c>
      <c r="P197" s="125">
        <f>O197*H197</f>
        <v>0</v>
      </c>
      <c r="Q197" s="125">
        <v>8.9999999999999993E-3</v>
      </c>
      <c r="R197" s="125">
        <f>Q197*H197</f>
        <v>0.18359999999999999</v>
      </c>
      <c r="S197" s="125">
        <v>0</v>
      </c>
      <c r="T197" s="126">
        <f>S197*H197</f>
        <v>0</v>
      </c>
      <c r="AR197" s="127" t="s">
        <v>192</v>
      </c>
      <c r="AT197" s="127" t="s">
        <v>126</v>
      </c>
      <c r="AU197" s="127" t="s">
        <v>80</v>
      </c>
      <c r="AY197" s="13" t="s">
        <v>123</v>
      </c>
      <c r="BE197" s="128">
        <f>IF(N197="základní",J197,0)</f>
        <v>0</v>
      </c>
      <c r="BF197" s="128">
        <f>IF(N197="snížená",J197,0)</f>
        <v>0</v>
      </c>
      <c r="BG197" s="128">
        <f>IF(N197="zákl. přenesená",J197,0)</f>
        <v>0</v>
      </c>
      <c r="BH197" s="128">
        <f>IF(N197="sníž. přenesená",J197,0)</f>
        <v>0</v>
      </c>
      <c r="BI197" s="128">
        <f>IF(N197="nulová",J197,0)</f>
        <v>0</v>
      </c>
      <c r="BJ197" s="13" t="s">
        <v>78</v>
      </c>
      <c r="BK197" s="128">
        <f>ROUND(I197*H197,2)</f>
        <v>0</v>
      </c>
      <c r="BL197" s="13" t="s">
        <v>192</v>
      </c>
      <c r="BM197" s="127" t="s">
        <v>352</v>
      </c>
    </row>
    <row r="198" spans="2:65" s="1" customFormat="1" ht="16.5" customHeight="1">
      <c r="B198" s="120"/>
      <c r="C198" s="189" t="s">
        <v>353</v>
      </c>
      <c r="D198" s="189" t="s">
        <v>310</v>
      </c>
      <c r="E198" s="190" t="s">
        <v>354</v>
      </c>
      <c r="F198" s="191" t="s">
        <v>355</v>
      </c>
      <c r="G198" s="192" t="s">
        <v>129</v>
      </c>
      <c r="H198" s="193">
        <v>23.46</v>
      </c>
      <c r="I198" s="129"/>
      <c r="J198" s="197">
        <f>ROUND(I198*H198,2)</f>
        <v>0</v>
      </c>
      <c r="K198" s="130"/>
      <c r="L198" s="131"/>
      <c r="M198" s="132" t="s">
        <v>1</v>
      </c>
      <c r="N198" s="133" t="s">
        <v>38</v>
      </c>
      <c r="P198" s="125">
        <f>O198*H198</f>
        <v>0</v>
      </c>
      <c r="Q198" s="125">
        <v>2.3E-2</v>
      </c>
      <c r="R198" s="125">
        <f>Q198*H198</f>
        <v>0.53958000000000006</v>
      </c>
      <c r="S198" s="125">
        <v>0</v>
      </c>
      <c r="T198" s="126">
        <f>S198*H198</f>
        <v>0</v>
      </c>
      <c r="AR198" s="127" t="s">
        <v>269</v>
      </c>
      <c r="AT198" s="127" t="s">
        <v>310</v>
      </c>
      <c r="AU198" s="127" t="s">
        <v>80</v>
      </c>
      <c r="AY198" s="13" t="s">
        <v>123</v>
      </c>
      <c r="BE198" s="128">
        <f>IF(N198="základní",J198,0)</f>
        <v>0</v>
      </c>
      <c r="BF198" s="128">
        <f>IF(N198="snížená",J198,0)</f>
        <v>0</v>
      </c>
      <c r="BG198" s="128">
        <f>IF(N198="zákl. přenesená",J198,0)</f>
        <v>0</v>
      </c>
      <c r="BH198" s="128">
        <f>IF(N198="sníž. přenesená",J198,0)</f>
        <v>0</v>
      </c>
      <c r="BI198" s="128">
        <f>IF(N198="nulová",J198,0)</f>
        <v>0</v>
      </c>
      <c r="BJ198" s="13" t="s">
        <v>78</v>
      </c>
      <c r="BK198" s="128">
        <f>ROUND(I198*H198,2)</f>
        <v>0</v>
      </c>
      <c r="BL198" s="13" t="s">
        <v>192</v>
      </c>
      <c r="BM198" s="127" t="s">
        <v>356</v>
      </c>
    </row>
    <row r="199" spans="2:65" s="11" customFormat="1" ht="22.9" customHeight="1">
      <c r="B199" s="112"/>
      <c r="C199" s="180"/>
      <c r="D199" s="181" t="s">
        <v>72</v>
      </c>
      <c r="E199" s="183" t="s">
        <v>357</v>
      </c>
      <c r="F199" s="183" t="s">
        <v>358</v>
      </c>
      <c r="G199" s="180"/>
      <c r="H199" s="180"/>
      <c r="I199" s="114"/>
      <c r="J199" s="195">
        <f>BK199</f>
        <v>0</v>
      </c>
      <c r="L199" s="112"/>
      <c r="M199" s="115"/>
      <c r="P199" s="116">
        <f>P200</f>
        <v>0</v>
      </c>
      <c r="R199" s="116">
        <f>R200</f>
        <v>3.09354</v>
      </c>
      <c r="T199" s="117">
        <f>T200</f>
        <v>0</v>
      </c>
      <c r="AR199" s="113" t="s">
        <v>80</v>
      </c>
      <c r="AT199" s="118" t="s">
        <v>72</v>
      </c>
      <c r="AU199" s="118" t="s">
        <v>78</v>
      </c>
      <c r="AY199" s="113" t="s">
        <v>123</v>
      </c>
      <c r="BK199" s="119">
        <f>BK200</f>
        <v>0</v>
      </c>
    </row>
    <row r="200" spans="2:65" s="1" customFormat="1" ht="24.2" customHeight="1">
      <c r="B200" s="120"/>
      <c r="C200" s="184" t="s">
        <v>359</v>
      </c>
      <c r="D200" s="184" t="s">
        <v>126</v>
      </c>
      <c r="E200" s="185" t="s">
        <v>360</v>
      </c>
      <c r="F200" s="186" t="s">
        <v>361</v>
      </c>
      <c r="G200" s="187" t="s">
        <v>129</v>
      </c>
      <c r="H200" s="188">
        <v>47</v>
      </c>
      <c r="I200" s="121"/>
      <c r="J200" s="196">
        <f>ROUND(I200*H200,2)</f>
        <v>0</v>
      </c>
      <c r="K200" s="122"/>
      <c r="L200" s="28"/>
      <c r="M200" s="123" t="s">
        <v>1</v>
      </c>
      <c r="N200" s="124" t="s">
        <v>38</v>
      </c>
      <c r="P200" s="125">
        <f>O200*H200</f>
        <v>0</v>
      </c>
      <c r="Q200" s="125">
        <v>6.5820000000000004E-2</v>
      </c>
      <c r="R200" s="125">
        <f>Q200*H200</f>
        <v>3.09354</v>
      </c>
      <c r="S200" s="125">
        <v>0</v>
      </c>
      <c r="T200" s="126">
        <f>S200*H200</f>
        <v>0</v>
      </c>
      <c r="AR200" s="127" t="s">
        <v>192</v>
      </c>
      <c r="AT200" s="127" t="s">
        <v>126</v>
      </c>
      <c r="AU200" s="127" t="s">
        <v>80</v>
      </c>
      <c r="AY200" s="13" t="s">
        <v>123</v>
      </c>
      <c r="BE200" s="128">
        <f>IF(N200="základní",J200,0)</f>
        <v>0</v>
      </c>
      <c r="BF200" s="128">
        <f>IF(N200="snížená",J200,0)</f>
        <v>0</v>
      </c>
      <c r="BG200" s="128">
        <f>IF(N200="zákl. přenesená",J200,0)</f>
        <v>0</v>
      </c>
      <c r="BH200" s="128">
        <f>IF(N200="sníž. přenesená",J200,0)</f>
        <v>0</v>
      </c>
      <c r="BI200" s="128">
        <f>IF(N200="nulová",J200,0)</f>
        <v>0</v>
      </c>
      <c r="BJ200" s="13" t="s">
        <v>78</v>
      </c>
      <c r="BK200" s="128">
        <f>ROUND(I200*H200,2)</f>
        <v>0</v>
      </c>
      <c r="BL200" s="13" t="s">
        <v>192</v>
      </c>
      <c r="BM200" s="127" t="s">
        <v>362</v>
      </c>
    </row>
    <row r="201" spans="2:65" s="11" customFormat="1" ht="22.9" customHeight="1">
      <c r="B201" s="112"/>
      <c r="C201" s="180"/>
      <c r="D201" s="181" t="s">
        <v>72</v>
      </c>
      <c r="E201" s="183" t="s">
        <v>363</v>
      </c>
      <c r="F201" s="183" t="s">
        <v>364</v>
      </c>
      <c r="G201" s="180"/>
      <c r="H201" s="180"/>
      <c r="I201" s="114"/>
      <c r="J201" s="195">
        <f>BK201</f>
        <v>0</v>
      </c>
      <c r="L201" s="112"/>
      <c r="M201" s="115"/>
      <c r="P201" s="116">
        <f>SUM(P202:P203)</f>
        <v>0</v>
      </c>
      <c r="R201" s="116">
        <f>SUM(R202:R203)</f>
        <v>0.23385600000000001</v>
      </c>
      <c r="T201" s="117">
        <f>SUM(T202:T203)</f>
        <v>0</v>
      </c>
      <c r="AR201" s="113" t="s">
        <v>80</v>
      </c>
      <c r="AT201" s="118" t="s">
        <v>72</v>
      </c>
      <c r="AU201" s="118" t="s">
        <v>78</v>
      </c>
      <c r="AY201" s="113" t="s">
        <v>123</v>
      </c>
      <c r="BK201" s="119">
        <f>SUM(BK202:BK203)</f>
        <v>0</v>
      </c>
    </row>
    <row r="202" spans="2:65" s="1" customFormat="1" ht="24.2" customHeight="1">
      <c r="B202" s="120"/>
      <c r="C202" s="184" t="s">
        <v>365</v>
      </c>
      <c r="D202" s="184" t="s">
        <v>126</v>
      </c>
      <c r="E202" s="185" t="s">
        <v>366</v>
      </c>
      <c r="F202" s="186" t="s">
        <v>367</v>
      </c>
      <c r="G202" s="187" t="s">
        <v>129</v>
      </c>
      <c r="H202" s="188">
        <v>20.3</v>
      </c>
      <c r="I202" s="121"/>
      <c r="J202" s="196">
        <f>ROUND(I202*H202,2)</f>
        <v>0</v>
      </c>
      <c r="K202" s="122"/>
      <c r="L202" s="28"/>
      <c r="M202" s="123" t="s">
        <v>1</v>
      </c>
      <c r="N202" s="124" t="s">
        <v>38</v>
      </c>
      <c r="P202" s="125">
        <f>O202*H202</f>
        <v>0</v>
      </c>
      <c r="Q202" s="125">
        <v>5.1999999999999995E-4</v>
      </c>
      <c r="R202" s="125">
        <f>Q202*H202</f>
        <v>1.0555999999999999E-2</v>
      </c>
      <c r="S202" s="125">
        <v>0</v>
      </c>
      <c r="T202" s="126">
        <f>S202*H202</f>
        <v>0</v>
      </c>
      <c r="AR202" s="127" t="s">
        <v>192</v>
      </c>
      <c r="AT202" s="127" t="s">
        <v>126</v>
      </c>
      <c r="AU202" s="127" t="s">
        <v>80</v>
      </c>
      <c r="AY202" s="13" t="s">
        <v>123</v>
      </c>
      <c r="BE202" s="128">
        <f>IF(N202="základní",J202,0)</f>
        <v>0</v>
      </c>
      <c r="BF202" s="128">
        <f>IF(N202="snížená",J202,0)</f>
        <v>0</v>
      </c>
      <c r="BG202" s="128">
        <f>IF(N202="zákl. přenesená",J202,0)</f>
        <v>0</v>
      </c>
      <c r="BH202" s="128">
        <f>IF(N202="sníž. přenesená",J202,0)</f>
        <v>0</v>
      </c>
      <c r="BI202" s="128">
        <f>IF(N202="nulová",J202,0)</f>
        <v>0</v>
      </c>
      <c r="BJ202" s="13" t="s">
        <v>78</v>
      </c>
      <c r="BK202" s="128">
        <f>ROUND(I202*H202,2)</f>
        <v>0</v>
      </c>
      <c r="BL202" s="13" t="s">
        <v>192</v>
      </c>
      <c r="BM202" s="127" t="s">
        <v>368</v>
      </c>
    </row>
    <row r="203" spans="2:65" s="1" customFormat="1" ht="24.2" customHeight="1">
      <c r="B203" s="120"/>
      <c r="C203" s="189" t="s">
        <v>369</v>
      </c>
      <c r="D203" s="189" t="s">
        <v>310</v>
      </c>
      <c r="E203" s="190" t="s">
        <v>370</v>
      </c>
      <c r="F203" s="191" t="s">
        <v>371</v>
      </c>
      <c r="G203" s="192" t="s">
        <v>129</v>
      </c>
      <c r="H203" s="193">
        <v>22.33</v>
      </c>
      <c r="I203" s="129"/>
      <c r="J203" s="197">
        <f>ROUND(I203*H203,2)</f>
        <v>0</v>
      </c>
      <c r="K203" s="130"/>
      <c r="L203" s="131"/>
      <c r="M203" s="132" t="s">
        <v>1</v>
      </c>
      <c r="N203" s="133" t="s">
        <v>38</v>
      </c>
      <c r="P203" s="125">
        <f>O203*H203</f>
        <v>0</v>
      </c>
      <c r="Q203" s="125">
        <v>0.01</v>
      </c>
      <c r="R203" s="125">
        <f>Q203*H203</f>
        <v>0.2233</v>
      </c>
      <c r="S203" s="125">
        <v>0</v>
      </c>
      <c r="T203" s="126">
        <f>S203*H203</f>
        <v>0</v>
      </c>
      <c r="AR203" s="127" t="s">
        <v>269</v>
      </c>
      <c r="AT203" s="127" t="s">
        <v>310</v>
      </c>
      <c r="AU203" s="127" t="s">
        <v>80</v>
      </c>
      <c r="AY203" s="13" t="s">
        <v>123</v>
      </c>
      <c r="BE203" s="128">
        <f>IF(N203="základní",J203,0)</f>
        <v>0</v>
      </c>
      <c r="BF203" s="128">
        <f>IF(N203="snížená",J203,0)</f>
        <v>0</v>
      </c>
      <c r="BG203" s="128">
        <f>IF(N203="zákl. přenesená",J203,0)</f>
        <v>0</v>
      </c>
      <c r="BH203" s="128">
        <f>IF(N203="sníž. přenesená",J203,0)</f>
        <v>0</v>
      </c>
      <c r="BI203" s="128">
        <f>IF(N203="nulová",J203,0)</f>
        <v>0</v>
      </c>
      <c r="BJ203" s="13" t="s">
        <v>78</v>
      </c>
      <c r="BK203" s="128">
        <f>ROUND(I203*H203,2)</f>
        <v>0</v>
      </c>
      <c r="BL203" s="13" t="s">
        <v>192</v>
      </c>
      <c r="BM203" s="127" t="s">
        <v>372</v>
      </c>
    </row>
    <row r="204" spans="2:65" s="11" customFormat="1" ht="22.9" customHeight="1">
      <c r="B204" s="112"/>
      <c r="C204" s="180"/>
      <c r="D204" s="181" t="s">
        <v>72</v>
      </c>
      <c r="E204" s="183" t="s">
        <v>373</v>
      </c>
      <c r="F204" s="183" t="s">
        <v>374</v>
      </c>
      <c r="G204" s="180"/>
      <c r="H204" s="180"/>
      <c r="I204" s="114"/>
      <c r="J204" s="195">
        <f>BK204</f>
        <v>0</v>
      </c>
      <c r="L204" s="112"/>
      <c r="M204" s="115"/>
      <c r="P204" s="116">
        <f>P205</f>
        <v>0</v>
      </c>
      <c r="R204" s="116">
        <f>R205</f>
        <v>1.2E-4</v>
      </c>
      <c r="T204" s="117">
        <f>T205</f>
        <v>0</v>
      </c>
      <c r="AR204" s="113" t="s">
        <v>80</v>
      </c>
      <c r="AT204" s="118" t="s">
        <v>72</v>
      </c>
      <c r="AU204" s="118" t="s">
        <v>78</v>
      </c>
      <c r="AY204" s="113" t="s">
        <v>123</v>
      </c>
      <c r="BK204" s="119">
        <f>BK205</f>
        <v>0</v>
      </c>
    </row>
    <row r="205" spans="2:65" s="1" customFormat="1" ht="24.2" customHeight="1">
      <c r="B205" s="120"/>
      <c r="C205" s="184" t="s">
        <v>375</v>
      </c>
      <c r="D205" s="184" t="s">
        <v>126</v>
      </c>
      <c r="E205" s="185" t="s">
        <v>376</v>
      </c>
      <c r="F205" s="186" t="s">
        <v>377</v>
      </c>
      <c r="G205" s="187" t="s">
        <v>129</v>
      </c>
      <c r="H205" s="188">
        <v>1</v>
      </c>
      <c r="I205" s="121"/>
      <c r="J205" s="196">
        <f>ROUND(I205*H205,2)</f>
        <v>0</v>
      </c>
      <c r="K205" s="122"/>
      <c r="L205" s="28"/>
      <c r="M205" s="123" t="s">
        <v>1</v>
      </c>
      <c r="N205" s="124" t="s">
        <v>38</v>
      </c>
      <c r="P205" s="125">
        <f>O205*H205</f>
        <v>0</v>
      </c>
      <c r="Q205" s="125">
        <v>1.2E-4</v>
      </c>
      <c r="R205" s="125">
        <f>Q205*H205</f>
        <v>1.2E-4</v>
      </c>
      <c r="S205" s="125">
        <v>0</v>
      </c>
      <c r="T205" s="126">
        <f>S205*H205</f>
        <v>0</v>
      </c>
      <c r="AR205" s="127" t="s">
        <v>192</v>
      </c>
      <c r="AT205" s="127" t="s">
        <v>126</v>
      </c>
      <c r="AU205" s="127" t="s">
        <v>80</v>
      </c>
      <c r="AY205" s="13" t="s">
        <v>123</v>
      </c>
      <c r="BE205" s="128">
        <f>IF(N205="základní",J205,0)</f>
        <v>0</v>
      </c>
      <c r="BF205" s="128">
        <f>IF(N205="snížená",J205,0)</f>
        <v>0</v>
      </c>
      <c r="BG205" s="128">
        <f>IF(N205="zákl. přenesená",J205,0)</f>
        <v>0</v>
      </c>
      <c r="BH205" s="128">
        <f>IF(N205="sníž. přenesená",J205,0)</f>
        <v>0</v>
      </c>
      <c r="BI205" s="128">
        <f>IF(N205="nulová",J205,0)</f>
        <v>0</v>
      </c>
      <c r="BJ205" s="13" t="s">
        <v>78</v>
      </c>
      <c r="BK205" s="128">
        <f>ROUND(I205*H205,2)</f>
        <v>0</v>
      </c>
      <c r="BL205" s="13" t="s">
        <v>192</v>
      </c>
      <c r="BM205" s="127" t="s">
        <v>378</v>
      </c>
    </row>
    <row r="206" spans="2:65" s="11" customFormat="1" ht="22.9" customHeight="1">
      <c r="B206" s="112"/>
      <c r="C206" s="180"/>
      <c r="D206" s="181" t="s">
        <v>72</v>
      </c>
      <c r="E206" s="183" t="s">
        <v>379</v>
      </c>
      <c r="F206" s="183" t="s">
        <v>380</v>
      </c>
      <c r="G206" s="180"/>
      <c r="H206" s="180"/>
      <c r="I206" s="114"/>
      <c r="J206" s="195">
        <f>BK206</f>
        <v>0</v>
      </c>
      <c r="L206" s="112"/>
      <c r="M206" s="115"/>
      <c r="P206" s="116">
        <f>SUM(P207:P209)</f>
        <v>0</v>
      </c>
      <c r="R206" s="116">
        <f>SUM(R207:R209)</f>
        <v>8.582300000000001E-2</v>
      </c>
      <c r="T206" s="117">
        <f>SUM(T207:T209)</f>
        <v>3.1E-4</v>
      </c>
      <c r="AR206" s="113" t="s">
        <v>80</v>
      </c>
      <c r="AT206" s="118" t="s">
        <v>72</v>
      </c>
      <c r="AU206" s="118" t="s">
        <v>78</v>
      </c>
      <c r="AY206" s="113" t="s">
        <v>123</v>
      </c>
      <c r="BK206" s="119">
        <f>SUM(BK207:BK209)</f>
        <v>0</v>
      </c>
    </row>
    <row r="207" spans="2:65" s="1" customFormat="1" ht="16.5" customHeight="1">
      <c r="B207" s="120"/>
      <c r="C207" s="184" t="s">
        <v>381</v>
      </c>
      <c r="D207" s="184" t="s">
        <v>126</v>
      </c>
      <c r="E207" s="185" t="s">
        <v>382</v>
      </c>
      <c r="F207" s="186" t="s">
        <v>383</v>
      </c>
      <c r="G207" s="187" t="s">
        <v>129</v>
      </c>
      <c r="H207" s="188">
        <v>1</v>
      </c>
      <c r="I207" s="121"/>
      <c r="J207" s="196">
        <f>ROUND(I207*H207,2)</f>
        <v>0</v>
      </c>
      <c r="K207" s="122"/>
      <c r="L207" s="28"/>
      <c r="M207" s="123" t="s">
        <v>1</v>
      </c>
      <c r="N207" s="124" t="s">
        <v>38</v>
      </c>
      <c r="P207" s="125">
        <f>O207*H207</f>
        <v>0</v>
      </c>
      <c r="Q207" s="125">
        <v>1E-3</v>
      </c>
      <c r="R207" s="125">
        <f>Q207*H207</f>
        <v>1E-3</v>
      </c>
      <c r="S207" s="125">
        <v>3.1E-4</v>
      </c>
      <c r="T207" s="126">
        <f>S207*H207</f>
        <v>3.1E-4</v>
      </c>
      <c r="AR207" s="127" t="s">
        <v>192</v>
      </c>
      <c r="AT207" s="127" t="s">
        <v>126</v>
      </c>
      <c r="AU207" s="127" t="s">
        <v>80</v>
      </c>
      <c r="AY207" s="13" t="s">
        <v>123</v>
      </c>
      <c r="BE207" s="128">
        <f>IF(N207="základní",J207,0)</f>
        <v>0</v>
      </c>
      <c r="BF207" s="128">
        <f>IF(N207="snížená",J207,0)</f>
        <v>0</v>
      </c>
      <c r="BG207" s="128">
        <f>IF(N207="zákl. přenesená",J207,0)</f>
        <v>0</v>
      </c>
      <c r="BH207" s="128">
        <f>IF(N207="sníž. přenesená",J207,0)</f>
        <v>0</v>
      </c>
      <c r="BI207" s="128">
        <f>IF(N207="nulová",J207,0)</f>
        <v>0</v>
      </c>
      <c r="BJ207" s="13" t="s">
        <v>78</v>
      </c>
      <c r="BK207" s="128">
        <f>ROUND(I207*H207,2)</f>
        <v>0</v>
      </c>
      <c r="BL207" s="13" t="s">
        <v>192</v>
      </c>
      <c r="BM207" s="127" t="s">
        <v>384</v>
      </c>
    </row>
    <row r="208" spans="2:65" s="1" customFormat="1" ht="24.2" customHeight="1">
      <c r="B208" s="120"/>
      <c r="C208" s="184" t="s">
        <v>385</v>
      </c>
      <c r="D208" s="184" t="s">
        <v>126</v>
      </c>
      <c r="E208" s="185" t="s">
        <v>386</v>
      </c>
      <c r="F208" s="186" t="s">
        <v>387</v>
      </c>
      <c r="G208" s="187" t="s">
        <v>129</v>
      </c>
      <c r="H208" s="188">
        <v>257</v>
      </c>
      <c r="I208" s="121"/>
      <c r="J208" s="196">
        <f>ROUND(I208*H208,2)</f>
        <v>0</v>
      </c>
      <c r="K208" s="122"/>
      <c r="L208" s="28"/>
      <c r="M208" s="123" t="s">
        <v>1</v>
      </c>
      <c r="N208" s="124" t="s">
        <v>38</v>
      </c>
      <c r="P208" s="125">
        <f>O208*H208</f>
        <v>0</v>
      </c>
      <c r="Q208" s="125">
        <v>2.0000000000000001E-4</v>
      </c>
      <c r="R208" s="125">
        <f>Q208*H208</f>
        <v>5.1400000000000001E-2</v>
      </c>
      <c r="S208" s="125">
        <v>0</v>
      </c>
      <c r="T208" s="126">
        <f>S208*H208</f>
        <v>0</v>
      </c>
      <c r="AR208" s="127" t="s">
        <v>192</v>
      </c>
      <c r="AT208" s="127" t="s">
        <v>126</v>
      </c>
      <c r="AU208" s="127" t="s">
        <v>80</v>
      </c>
      <c r="AY208" s="13" t="s">
        <v>123</v>
      </c>
      <c r="BE208" s="128">
        <f>IF(N208="základní",J208,0)</f>
        <v>0</v>
      </c>
      <c r="BF208" s="128">
        <f>IF(N208="snížená",J208,0)</f>
        <v>0</v>
      </c>
      <c r="BG208" s="128">
        <f>IF(N208="zákl. přenesená",J208,0)</f>
        <v>0</v>
      </c>
      <c r="BH208" s="128">
        <f>IF(N208="sníž. přenesená",J208,0)</f>
        <v>0</v>
      </c>
      <c r="BI208" s="128">
        <f>IF(N208="nulová",J208,0)</f>
        <v>0</v>
      </c>
      <c r="BJ208" s="13" t="s">
        <v>78</v>
      </c>
      <c r="BK208" s="128">
        <f>ROUND(I208*H208,2)</f>
        <v>0</v>
      </c>
      <c r="BL208" s="13" t="s">
        <v>192</v>
      </c>
      <c r="BM208" s="127" t="s">
        <v>388</v>
      </c>
    </row>
    <row r="209" spans="2:65" s="1" customFormat="1" ht="33" customHeight="1">
      <c r="B209" s="120"/>
      <c r="C209" s="184" t="s">
        <v>389</v>
      </c>
      <c r="D209" s="184" t="s">
        <v>126</v>
      </c>
      <c r="E209" s="185" t="s">
        <v>390</v>
      </c>
      <c r="F209" s="186" t="s">
        <v>391</v>
      </c>
      <c r="G209" s="187" t="s">
        <v>129</v>
      </c>
      <c r="H209" s="188">
        <v>257.10000000000002</v>
      </c>
      <c r="I209" s="121"/>
      <c r="J209" s="196">
        <f>ROUND(I209*H209,2)</f>
        <v>0</v>
      </c>
      <c r="K209" s="122"/>
      <c r="L209" s="28"/>
      <c r="M209" s="123" t="s">
        <v>1</v>
      </c>
      <c r="N209" s="124" t="s">
        <v>38</v>
      </c>
      <c r="P209" s="125">
        <f>O209*H209</f>
        <v>0</v>
      </c>
      <c r="Q209" s="125">
        <v>1.2999999999999999E-4</v>
      </c>
      <c r="R209" s="125">
        <f>Q209*H209</f>
        <v>3.3423000000000001E-2</v>
      </c>
      <c r="S209" s="125">
        <v>0</v>
      </c>
      <c r="T209" s="126">
        <f>S209*H209</f>
        <v>0</v>
      </c>
      <c r="AR209" s="127" t="s">
        <v>192</v>
      </c>
      <c r="AT209" s="127" t="s">
        <v>126</v>
      </c>
      <c r="AU209" s="127" t="s">
        <v>80</v>
      </c>
      <c r="AY209" s="13" t="s">
        <v>123</v>
      </c>
      <c r="BE209" s="128">
        <f>IF(N209="základní",J209,0)</f>
        <v>0</v>
      </c>
      <c r="BF209" s="128">
        <f>IF(N209="snížená",J209,0)</f>
        <v>0</v>
      </c>
      <c r="BG209" s="128">
        <f>IF(N209="zákl. přenesená",J209,0)</f>
        <v>0</v>
      </c>
      <c r="BH209" s="128">
        <f>IF(N209="sníž. přenesená",J209,0)</f>
        <v>0</v>
      </c>
      <c r="BI209" s="128">
        <f>IF(N209="nulová",J209,0)</f>
        <v>0</v>
      </c>
      <c r="BJ209" s="13" t="s">
        <v>78</v>
      </c>
      <c r="BK209" s="128">
        <f>ROUND(I209*H209,2)</f>
        <v>0</v>
      </c>
      <c r="BL209" s="13" t="s">
        <v>192</v>
      </c>
      <c r="BM209" s="127" t="s">
        <v>392</v>
      </c>
    </row>
    <row r="210" spans="2:65" s="11" customFormat="1" ht="25.9" customHeight="1">
      <c r="B210" s="112"/>
      <c r="C210" s="180"/>
      <c r="D210" s="181" t="s">
        <v>72</v>
      </c>
      <c r="E210" s="182" t="s">
        <v>393</v>
      </c>
      <c r="F210" s="182" t="s">
        <v>394</v>
      </c>
      <c r="G210" s="180"/>
      <c r="H210" s="180"/>
      <c r="I210" s="114"/>
      <c r="J210" s="194">
        <f>BK210</f>
        <v>0</v>
      </c>
      <c r="L210" s="112"/>
      <c r="M210" s="115"/>
      <c r="P210" s="116">
        <f>P211+P213</f>
        <v>0</v>
      </c>
      <c r="R210" s="116">
        <f>R211+R213</f>
        <v>0</v>
      </c>
      <c r="T210" s="117">
        <f>T211+T213</f>
        <v>0</v>
      </c>
      <c r="AR210" s="113" t="s">
        <v>144</v>
      </c>
      <c r="AT210" s="118" t="s">
        <v>72</v>
      </c>
      <c r="AU210" s="118" t="s">
        <v>73</v>
      </c>
      <c r="AY210" s="113" t="s">
        <v>123</v>
      </c>
      <c r="BK210" s="119">
        <f>BK211+BK213</f>
        <v>0</v>
      </c>
    </row>
    <row r="211" spans="2:65" s="11" customFormat="1" ht="22.9" customHeight="1">
      <c r="B211" s="112"/>
      <c r="C211" s="180"/>
      <c r="D211" s="181" t="s">
        <v>72</v>
      </c>
      <c r="E211" s="183" t="s">
        <v>395</v>
      </c>
      <c r="F211" s="183" t="s">
        <v>396</v>
      </c>
      <c r="G211" s="180"/>
      <c r="H211" s="180"/>
      <c r="I211" s="114"/>
      <c r="J211" s="195">
        <f>BK211</f>
        <v>0</v>
      </c>
      <c r="L211" s="112"/>
      <c r="M211" s="115"/>
      <c r="P211" s="116">
        <f>P212</f>
        <v>0</v>
      </c>
      <c r="R211" s="116">
        <f>R212</f>
        <v>0</v>
      </c>
      <c r="T211" s="117">
        <f>T212</f>
        <v>0</v>
      </c>
      <c r="AR211" s="113" t="s">
        <v>144</v>
      </c>
      <c r="AT211" s="118" t="s">
        <v>72</v>
      </c>
      <c r="AU211" s="118" t="s">
        <v>78</v>
      </c>
      <c r="AY211" s="113" t="s">
        <v>123</v>
      </c>
      <c r="BK211" s="119">
        <f>BK212</f>
        <v>0</v>
      </c>
    </row>
    <row r="212" spans="2:65" s="1" customFormat="1" ht="16.5" customHeight="1">
      <c r="B212" s="120"/>
      <c r="C212" s="184" t="s">
        <v>397</v>
      </c>
      <c r="D212" s="184" t="s">
        <v>126</v>
      </c>
      <c r="E212" s="185" t="s">
        <v>398</v>
      </c>
      <c r="F212" s="186" t="s">
        <v>399</v>
      </c>
      <c r="G212" s="187" t="s">
        <v>136</v>
      </c>
      <c r="H212" s="188">
        <v>1</v>
      </c>
      <c r="I212" s="121"/>
      <c r="J212" s="196">
        <f>ROUND(I212*H212,2)</f>
        <v>0</v>
      </c>
      <c r="K212" s="122"/>
      <c r="L212" s="28"/>
      <c r="M212" s="123" t="s">
        <v>1</v>
      </c>
      <c r="N212" s="124" t="s">
        <v>38</v>
      </c>
      <c r="P212" s="125">
        <f>O212*H212</f>
        <v>0</v>
      </c>
      <c r="Q212" s="125">
        <v>0</v>
      </c>
      <c r="R212" s="125">
        <f>Q212*H212</f>
        <v>0</v>
      </c>
      <c r="S212" s="125">
        <v>0</v>
      </c>
      <c r="T212" s="126">
        <f>S212*H212</f>
        <v>0</v>
      </c>
      <c r="AR212" s="127" t="s">
        <v>400</v>
      </c>
      <c r="AT212" s="127" t="s">
        <v>126</v>
      </c>
      <c r="AU212" s="127" t="s">
        <v>80</v>
      </c>
      <c r="AY212" s="13" t="s">
        <v>123</v>
      </c>
      <c r="BE212" s="128">
        <f>IF(N212="základní",J212,0)</f>
        <v>0</v>
      </c>
      <c r="BF212" s="128">
        <f>IF(N212="snížená",J212,0)</f>
        <v>0</v>
      </c>
      <c r="BG212" s="128">
        <f>IF(N212="zákl. přenesená",J212,0)</f>
        <v>0</v>
      </c>
      <c r="BH212" s="128">
        <f>IF(N212="sníž. přenesená",J212,0)</f>
        <v>0</v>
      </c>
      <c r="BI212" s="128">
        <f>IF(N212="nulová",J212,0)</f>
        <v>0</v>
      </c>
      <c r="BJ212" s="13" t="s">
        <v>78</v>
      </c>
      <c r="BK212" s="128">
        <f>ROUND(I212*H212,2)</f>
        <v>0</v>
      </c>
      <c r="BL212" s="13" t="s">
        <v>400</v>
      </c>
      <c r="BM212" s="127" t="s">
        <v>401</v>
      </c>
    </row>
    <row r="213" spans="2:65" s="11" customFormat="1" ht="22.9" customHeight="1">
      <c r="B213" s="112"/>
      <c r="C213" s="180"/>
      <c r="D213" s="181" t="s">
        <v>72</v>
      </c>
      <c r="E213" s="183" t="s">
        <v>402</v>
      </c>
      <c r="F213" s="183" t="s">
        <v>403</v>
      </c>
      <c r="G213" s="180"/>
      <c r="H213" s="180"/>
      <c r="I213" s="114"/>
      <c r="J213" s="195">
        <f>BK213</f>
        <v>0</v>
      </c>
      <c r="L213" s="112"/>
      <c r="M213" s="115"/>
      <c r="P213" s="116">
        <f>SUM(P214:P216)</f>
        <v>0</v>
      </c>
      <c r="R213" s="116">
        <f>SUM(R214:R216)</f>
        <v>0</v>
      </c>
      <c r="T213" s="117">
        <f>SUM(T214:T216)</f>
        <v>0</v>
      </c>
      <c r="AR213" s="113" t="s">
        <v>144</v>
      </c>
      <c r="AT213" s="118" t="s">
        <v>72</v>
      </c>
      <c r="AU213" s="118" t="s">
        <v>78</v>
      </c>
      <c r="AY213" s="113" t="s">
        <v>123</v>
      </c>
      <c r="BK213" s="119">
        <f>SUM(BK214:BK216)</f>
        <v>0</v>
      </c>
    </row>
    <row r="214" spans="2:65" s="1" customFormat="1" ht="16.5" customHeight="1">
      <c r="B214" s="120"/>
      <c r="C214" s="184" t="s">
        <v>404</v>
      </c>
      <c r="D214" s="184" t="s">
        <v>126</v>
      </c>
      <c r="E214" s="185"/>
      <c r="F214" s="186" t="s">
        <v>414</v>
      </c>
      <c r="G214" s="187" t="s">
        <v>136</v>
      </c>
      <c r="H214" s="188">
        <v>1</v>
      </c>
      <c r="I214" s="121"/>
      <c r="J214" s="196">
        <f>ROUND(I214*H214,2)</f>
        <v>0</v>
      </c>
      <c r="K214" s="122"/>
      <c r="L214" s="28"/>
      <c r="M214" s="123" t="s">
        <v>1</v>
      </c>
      <c r="N214" s="124" t="s">
        <v>38</v>
      </c>
      <c r="P214" s="125">
        <f>O214*H214</f>
        <v>0</v>
      </c>
      <c r="Q214" s="125">
        <v>0</v>
      </c>
      <c r="R214" s="125">
        <f>Q214*H214</f>
        <v>0</v>
      </c>
      <c r="S214" s="125">
        <v>0</v>
      </c>
      <c r="T214" s="126">
        <f>S214*H214</f>
        <v>0</v>
      </c>
      <c r="AR214" s="127" t="s">
        <v>400</v>
      </c>
      <c r="AT214" s="127" t="s">
        <v>126</v>
      </c>
      <c r="AU214" s="127" t="s">
        <v>80</v>
      </c>
      <c r="AY214" s="13" t="s">
        <v>123</v>
      </c>
      <c r="BE214" s="128">
        <f>IF(N214="základní",J214,0)</f>
        <v>0</v>
      </c>
      <c r="BF214" s="128">
        <f>IF(N214="snížená",J214,0)</f>
        <v>0</v>
      </c>
      <c r="BG214" s="128">
        <f>IF(N214="zákl. přenesená",J214,0)</f>
        <v>0</v>
      </c>
      <c r="BH214" s="128">
        <f>IF(N214="sníž. přenesená",J214,0)</f>
        <v>0</v>
      </c>
      <c r="BI214" s="128">
        <f>IF(N214="nulová",J214,0)</f>
        <v>0</v>
      </c>
      <c r="BJ214" s="13" t="s">
        <v>78</v>
      </c>
      <c r="BK214" s="128">
        <f>ROUND(I214*H214,2)</f>
        <v>0</v>
      </c>
      <c r="BL214" s="13" t="s">
        <v>400</v>
      </c>
      <c r="BM214" s="127" t="s">
        <v>405</v>
      </c>
    </row>
    <row r="215" spans="2:65" s="1" customFormat="1" ht="16.5" customHeight="1">
      <c r="B215" s="120"/>
      <c r="C215" s="184" t="s">
        <v>406</v>
      </c>
      <c r="D215" s="184" t="s">
        <v>126</v>
      </c>
      <c r="E215" s="185" t="s">
        <v>407</v>
      </c>
      <c r="F215" s="186" t="s">
        <v>408</v>
      </c>
      <c r="G215" s="187" t="s">
        <v>136</v>
      </c>
      <c r="H215" s="188">
        <v>1</v>
      </c>
      <c r="I215" s="121"/>
      <c r="J215" s="196">
        <f>ROUND(I215*H215,2)</f>
        <v>0</v>
      </c>
      <c r="K215" s="122"/>
      <c r="L215" s="28"/>
      <c r="M215" s="123" t="s">
        <v>1</v>
      </c>
      <c r="N215" s="124" t="s">
        <v>38</v>
      </c>
      <c r="P215" s="125">
        <f>O215*H215</f>
        <v>0</v>
      </c>
      <c r="Q215" s="125">
        <v>0</v>
      </c>
      <c r="R215" s="125">
        <f>Q215*H215</f>
        <v>0</v>
      </c>
      <c r="S215" s="125">
        <v>0</v>
      </c>
      <c r="T215" s="126">
        <f>S215*H215</f>
        <v>0</v>
      </c>
      <c r="AR215" s="127" t="s">
        <v>400</v>
      </c>
      <c r="AT215" s="127" t="s">
        <v>126</v>
      </c>
      <c r="AU215" s="127" t="s">
        <v>80</v>
      </c>
      <c r="AY215" s="13" t="s">
        <v>123</v>
      </c>
      <c r="BE215" s="128">
        <f>IF(N215="základní",J215,0)</f>
        <v>0</v>
      </c>
      <c r="BF215" s="128">
        <f>IF(N215="snížená",J215,0)</f>
        <v>0</v>
      </c>
      <c r="BG215" s="128">
        <f>IF(N215="zákl. přenesená",J215,0)</f>
        <v>0</v>
      </c>
      <c r="BH215" s="128">
        <f>IF(N215="sníž. přenesená",J215,0)</f>
        <v>0</v>
      </c>
      <c r="BI215" s="128">
        <f>IF(N215="nulová",J215,0)</f>
        <v>0</v>
      </c>
      <c r="BJ215" s="13" t="s">
        <v>78</v>
      </c>
      <c r="BK215" s="128">
        <f>ROUND(I215*H215,2)</f>
        <v>0</v>
      </c>
      <c r="BL215" s="13" t="s">
        <v>400</v>
      </c>
      <c r="BM215" s="127" t="s">
        <v>409</v>
      </c>
    </row>
    <row r="216" spans="2:65" s="1" customFormat="1" ht="16.5" customHeight="1">
      <c r="B216" s="120"/>
      <c r="C216" s="184" t="s">
        <v>410</v>
      </c>
      <c r="D216" s="184" t="s">
        <v>126</v>
      </c>
      <c r="E216" s="185" t="s">
        <v>411</v>
      </c>
      <c r="F216" s="186" t="s">
        <v>412</v>
      </c>
      <c r="G216" s="187" t="s">
        <v>136</v>
      </c>
      <c r="H216" s="188">
        <v>1</v>
      </c>
      <c r="I216" s="121"/>
      <c r="J216" s="196">
        <f>ROUND(I216*H216,2)</f>
        <v>0</v>
      </c>
      <c r="K216" s="122"/>
      <c r="L216" s="28"/>
      <c r="M216" s="134" t="s">
        <v>1</v>
      </c>
      <c r="N216" s="135" t="s">
        <v>38</v>
      </c>
      <c r="O216" s="136"/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27" t="s">
        <v>400</v>
      </c>
      <c r="AT216" s="127" t="s">
        <v>126</v>
      </c>
      <c r="AU216" s="127" t="s">
        <v>80</v>
      </c>
      <c r="AY216" s="13" t="s">
        <v>123</v>
      </c>
      <c r="BE216" s="128">
        <f>IF(N216="základní",J216,0)</f>
        <v>0</v>
      </c>
      <c r="BF216" s="128">
        <f>IF(N216="snížená",J216,0)</f>
        <v>0</v>
      </c>
      <c r="BG216" s="128">
        <f>IF(N216="zákl. přenesená",J216,0)</f>
        <v>0</v>
      </c>
      <c r="BH216" s="128">
        <f>IF(N216="sníž. přenesená",J216,0)</f>
        <v>0</v>
      </c>
      <c r="BI216" s="128">
        <f>IF(N216="nulová",J216,0)</f>
        <v>0</v>
      </c>
      <c r="BJ216" s="13" t="s">
        <v>78</v>
      </c>
      <c r="BK216" s="128">
        <f>ROUND(I216*H216,2)</f>
        <v>0</v>
      </c>
      <c r="BL216" s="13" t="s">
        <v>400</v>
      </c>
      <c r="BM216" s="127" t="s">
        <v>413</v>
      </c>
    </row>
    <row r="217" spans="2:65" s="1" customFormat="1" ht="6.95" customHeight="1">
      <c r="B217" s="40"/>
      <c r="C217" s="41"/>
      <c r="D217" s="41"/>
      <c r="E217" s="41"/>
      <c r="F217" s="41"/>
      <c r="G217" s="41"/>
      <c r="H217" s="41"/>
      <c r="I217" s="41"/>
      <c r="J217" s="41"/>
      <c r="K217" s="41"/>
      <c r="L217" s="28"/>
    </row>
  </sheetData>
  <sheetProtection algorithmName="SHA-512" hashValue="Bf++L1VpX/doG8gJi0htWoKygcUdZvMeC1DMT9Zn+MiaPzr6VRwioZSyZ/cd4RDHuC1XMRVCHtInawmwoatnIg==" saltValue="sIhDlVmb8XDewgQiEOJaXg==" spinCount="100000" sheet="1" objects="1" scenarios="1"/>
  <autoFilter ref="C132:K216" xr:uid="{00000000-0009-0000-0000-000001000000}"/>
  <mergeCells count="6">
    <mergeCell ref="L2:V2"/>
    <mergeCell ref="E7:H7"/>
    <mergeCell ref="E16:H16"/>
    <mergeCell ref="E25:H25"/>
    <mergeCell ref="E85:H85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22052022(1) - KD Dačice -...</vt:lpstr>
      <vt:lpstr>'22052022(1) - KD Dačice -...'!Názvy_tisku</vt:lpstr>
      <vt:lpstr>'Rekapitulace stavby'!Názvy_tisku</vt:lpstr>
      <vt:lpstr>'22052022(1) - KD Dačice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</dc:creator>
  <cp:lastModifiedBy>Štefl Miroslav</cp:lastModifiedBy>
  <dcterms:created xsi:type="dcterms:W3CDTF">2023-01-03T06:34:06Z</dcterms:created>
  <dcterms:modified xsi:type="dcterms:W3CDTF">2023-01-03T08:18:10Z</dcterms:modified>
</cp:coreProperties>
</file>